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codeName="ThisWorkbook" hidePivotFieldList="1"/>
  <mc:AlternateContent xmlns:mc="http://schemas.openxmlformats.org/markup-compatibility/2006">
    <mc:Choice Requires="x15">
      <x15ac:absPath xmlns:x15ac="http://schemas.microsoft.com/office/spreadsheetml/2010/11/ac" url="C:\Users\wqahmed\Downloads\"/>
    </mc:Choice>
  </mc:AlternateContent>
  <xr:revisionPtr revIDLastSave="0" documentId="13_ncr:1_{782FA93A-5081-4B70-A20E-B11AA9AC97C0}" xr6:coauthVersionLast="47" xr6:coauthVersionMax="47" xr10:uidLastSave="{00000000-0000-0000-0000-000000000000}"/>
  <bookViews>
    <workbookView xWindow="-108" yWindow="-108" windowWidth="23256" windowHeight="12576" tabRatio="645" xr2:uid="{00000000-000D-0000-FFFF-FFFF00000000}"/>
  </bookViews>
  <sheets>
    <sheet name="Detention Profiles" sheetId="14" r:id="rId1"/>
    <sheet name="DC Full Dataset" sheetId="27" r:id="rId2"/>
    <sheet name="Terms &amp; Definitions" sheetId="37" r:id="rId3"/>
    <sheet name="DC Methodology" sheetId="32" r:id="rId4"/>
    <sheet name="DC Assessment Form" sheetId="36" r:id="rId5"/>
    <sheet name="DC Location Info" sheetId="28" state="hidden" r:id="rId6"/>
    <sheet name="index map" sheetId="39" state="hidden" r:id="rId7"/>
  </sheets>
  <definedNames>
    <definedName name="_xlnm._FilterDatabase" localSheetId="1" hidden="1">'DC Full Dataset'!$A$1:$BV$1</definedName>
    <definedName name="_xlnm._FilterDatabase" localSheetId="5" hidden="1">'DC Location Info'!$A$1:$G$65</definedName>
    <definedName name="DCmaps">INDEX('index map'!$B$2:$B$40,MATCH('Detention Profiles'!$C$4:$I$5,'index map'!$A$2:$A$40,0))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<sst xmlns="http://schemas.openxmlformats.org/spreadsheetml/2006/main" count="1415" uniqueCount="582">
  <si>
    <t>October</t>
  </si>
  <si>
    <t>Al kufra</t>
  </si>
  <si>
    <t>How to Use:</t>
  </si>
  <si>
    <t>1. To view each Detention Center Profile please select the name of center you want to view from the dropdown list. 
2. To see the full dataset go to "DC Data" tab.
3. For a map of all Detention Centres please go to ‘DC Map’.
4. For definition of terms go to "Terms &amp; Definitions" tab.
5. For Detention Centre Methodology go to ‘DC methodology’
6. For enumerator guidelines and tools see ‘Enumerator guidelines’ and ‘Assessment form’.</t>
  </si>
  <si>
    <t>Detention Center location</t>
  </si>
  <si>
    <t>Muhalla</t>
  </si>
  <si>
    <t>Baladiya</t>
  </si>
  <si>
    <t>Mantika</t>
  </si>
  <si>
    <t>DETENTION CENTER INFORMATION</t>
  </si>
  <si>
    <t>Number of Migrants on Day of Assessment</t>
  </si>
  <si>
    <t>Registration system in place?</t>
  </si>
  <si>
    <t>Number of Staff</t>
  </si>
  <si>
    <t>DEMOGRAPHICS &amp; SHELTER</t>
  </si>
  <si>
    <t>0-18 years</t>
  </si>
  <si>
    <t>19-59 years</t>
  </si>
  <si>
    <t>&gt;60 years</t>
  </si>
  <si>
    <t>Total</t>
  </si>
  <si>
    <t>Are women and men kept separate?</t>
  </si>
  <si>
    <t>Male</t>
  </si>
  <si>
    <t>Are adults and children kept separate?</t>
  </si>
  <si>
    <t>Female</t>
  </si>
  <si>
    <t>19-59 total</t>
  </si>
  <si>
    <t>60+ total</t>
  </si>
  <si>
    <t>VULNERABLE POPULATIONS</t>
  </si>
  <si>
    <t>MAIN NATIONALITIES PRESENT IN CENTRE</t>
  </si>
  <si>
    <t>Number of unaccompanied minors</t>
  </si>
  <si>
    <t>Nationality 1</t>
  </si>
  <si>
    <t>Nationality 2</t>
  </si>
  <si>
    <t>Nationality 3</t>
  </si>
  <si>
    <t>Nationality 4</t>
  </si>
  <si>
    <t>Nationality 5</t>
  </si>
  <si>
    <t>Remaining Nationalities</t>
  </si>
  <si>
    <t>Number of breastfeeding women</t>
  </si>
  <si>
    <t>Nationality</t>
  </si>
  <si>
    <t>Number of pregnant women</t>
  </si>
  <si>
    <t># Migrants</t>
  </si>
  <si>
    <t>SECTORIAL DATA</t>
  </si>
  <si>
    <t>HEALTH</t>
  </si>
  <si>
    <t>Health services available in centre?</t>
  </si>
  <si>
    <t>Number of births in last 30 days</t>
  </si>
  <si>
    <t>How often are health services available?</t>
  </si>
  <si>
    <t>Location where births took place</t>
  </si>
  <si>
    <t>Is there a health clinic in the centre?</t>
  </si>
  <si>
    <t xml:space="preserve">Did children fall ill during the last 30 days? </t>
  </si>
  <si>
    <t>Health examination upon entry of detainee</t>
  </si>
  <si>
    <t>If many, primary reported illness:</t>
  </si>
  <si>
    <t>Procedure for seriously ill or injured detainees</t>
  </si>
  <si>
    <t>Did adults fall ill during the last 30 days?</t>
  </si>
  <si>
    <t>Availability of medicine in centre</t>
  </si>
  <si>
    <t>WASH</t>
  </si>
  <si>
    <t>Regular access to drinking water?</t>
  </si>
  <si>
    <t>Are latrines functioning?</t>
  </si>
  <si>
    <t>Availability of sanitary hygiene kits</t>
  </si>
  <si>
    <t>Separate male/female latrines</t>
  </si>
  <si>
    <t>Availability of buckets</t>
  </si>
  <si>
    <t>Separate male/female bathing areas</t>
  </si>
  <si>
    <t>FOOD</t>
  </si>
  <si>
    <t>Food provided daily?</t>
  </si>
  <si>
    <t>Supplementary feeding for pregnant / lactating mothers</t>
  </si>
  <si>
    <t>Frequency of food supply</t>
  </si>
  <si>
    <t>Supplementary feeding for young children</t>
  </si>
  <si>
    <t>Food distribution supported by</t>
  </si>
  <si>
    <t>PROTECTION</t>
  </si>
  <si>
    <t>Private space for detainees to meet with international organizations</t>
  </si>
  <si>
    <t>Availability of psychosocial services</t>
  </si>
  <si>
    <t>Migrants can access legal services</t>
  </si>
  <si>
    <t>Availability of family tracing services</t>
  </si>
  <si>
    <t>Majority of migrants have documentation (passport/ID/etc.)</t>
  </si>
  <si>
    <t>Access to outdoor spaces</t>
  </si>
  <si>
    <t>SITE FACILITY INFORMATION</t>
  </si>
  <si>
    <t>Presence of electrical and functioning lighting</t>
  </si>
  <si>
    <t>Availability of laundry facilities</t>
  </si>
  <si>
    <t>Functionality of ventilation system in centre</t>
  </si>
  <si>
    <t>Frequency of power cuts</t>
  </si>
  <si>
    <t>ACCESS TO INFORMATION</t>
  </si>
  <si>
    <t>Migrants have access to mobile phones</t>
  </si>
  <si>
    <t>Migrants have access to television</t>
  </si>
  <si>
    <t>Migrants are able to make international calls</t>
  </si>
  <si>
    <t>Migrants have access to internet</t>
  </si>
  <si>
    <t>Migrants have access to printed media</t>
  </si>
  <si>
    <t>INFORMATION SOURCES</t>
  </si>
  <si>
    <t>KI 1</t>
  </si>
  <si>
    <t>KI 3</t>
  </si>
  <si>
    <t>KI 2</t>
  </si>
  <si>
    <t>KI 4</t>
  </si>
  <si>
    <t>For all of IOM Libya DTM publications, datasets and maps please visit: https://dtm.iom.int/libya</t>
  </si>
  <si>
    <t>For all feedback and queries please contact: awaqar@iom.int</t>
  </si>
  <si>
    <t>Detention Centre Name (EN)</t>
  </si>
  <si>
    <t>Date of Assesssment</t>
  </si>
  <si>
    <t>Detention Centre Name (AR)</t>
  </si>
  <si>
    <t>Functioning registration system</t>
  </si>
  <si>
    <t>Number of migrants on day of assessment</t>
  </si>
  <si>
    <t>Are women &amp; men separate</t>
  </si>
  <si>
    <t>Are children &amp; adults separate</t>
  </si>
  <si>
    <t>Number male less 18 years of age</t>
  </si>
  <si>
    <t>Number of male between 19-59</t>
  </si>
  <si>
    <t>Number of male over 60</t>
  </si>
  <si>
    <t>Number female less 18 years of age</t>
  </si>
  <si>
    <t>Number of female between 19-59</t>
  </si>
  <si>
    <t>Number of female over 60</t>
  </si>
  <si>
    <t>Nationality most present in Detention Center</t>
  </si>
  <si>
    <t>Number of detained from the most present nationality</t>
  </si>
  <si>
    <t>Second most present nationality in Detention Center</t>
  </si>
  <si>
    <t>Number of detained from the second most present nationality</t>
  </si>
  <si>
    <t>Third most present nationality in Detention Center</t>
  </si>
  <si>
    <t>Number of detained from the third most present nationality</t>
  </si>
  <si>
    <t>Fourth most present nationality in Detention Center</t>
  </si>
  <si>
    <t>Number of detained from the  fourth most present nationality</t>
  </si>
  <si>
    <t>Fifth most present nationality in Detention Center</t>
  </si>
  <si>
    <t>Number of detained from the fifth most present nationality</t>
  </si>
  <si>
    <t>Number of individuals from remaining nationalities</t>
  </si>
  <si>
    <t>Are health services available at cente</t>
  </si>
  <si>
    <t>How often are health services available</t>
  </si>
  <si>
    <t>Is there a health clinic in the center?</t>
  </si>
  <si>
    <t>Do detainees undergo health examination upon entry to facility?</t>
  </si>
  <si>
    <t>What happens when a detainee is seriously ill or injured?</t>
  </si>
  <si>
    <t>How often are medicines available in the center?</t>
  </si>
  <si>
    <t xml:space="preserve">Is supplementary feeding available for pregnant / lactating mothers? </t>
  </si>
  <si>
    <t>Is supplementary feeding available for young children?</t>
  </si>
  <si>
    <t xml:space="preserve">Did children fall ill during the last 30 days </t>
  </si>
  <si>
    <t>If MANY what is the primary reported illness?</t>
  </si>
  <si>
    <t xml:space="preserve">Did adults fall ill during the last 30 days </t>
  </si>
  <si>
    <t xml:space="preserve">Number of births in the past 30 days? </t>
  </si>
  <si>
    <t xml:space="preserve">If Yes, where did the pregnant ladies give birth? </t>
  </si>
  <si>
    <t>Do migrants have regular access to drinking water?</t>
  </si>
  <si>
    <t xml:space="preserve">Are male and female separated latrines available? </t>
  </si>
  <si>
    <t>Are male and female separated bathing areas available?</t>
  </si>
  <si>
    <t>Are sanitary hygiene kits available?</t>
  </si>
  <si>
    <t xml:space="preserve">Are buckets available at site? </t>
  </si>
  <si>
    <t>Is there laundry facilities?</t>
  </si>
  <si>
    <t>Does the DC provide daily food?</t>
  </si>
  <si>
    <t xml:space="preserve">How often is food supplied  </t>
  </si>
  <si>
    <t>Who are the food distributions supported by?</t>
  </si>
  <si>
    <t>Is there a private space where the detainees can talk to officials from international organizations / NGO?</t>
  </si>
  <si>
    <t>Do migrants have access to legal services?</t>
  </si>
  <si>
    <t>Do the majority of detainees have passports, identification card or other documents?</t>
  </si>
  <si>
    <t>Are psychosocial support services available?</t>
  </si>
  <si>
    <t>Is family-tracing available to migrants?</t>
  </si>
  <si>
    <t>How much time do migrants spend outdoors during the day?</t>
  </si>
  <si>
    <t>How much electrical and functioning ligthing is at the center?</t>
  </si>
  <si>
    <t>Is the ventilation system working in the center?</t>
  </si>
  <si>
    <t>How frequent are power cuts?</t>
  </si>
  <si>
    <t>Do migrants have access to mobile phones?</t>
  </si>
  <si>
    <t>Are migrants able to make international calls?</t>
  </si>
  <si>
    <t>Do migrants have access to printed media?</t>
  </si>
  <si>
    <t>Do migrants have access to television?</t>
  </si>
  <si>
    <t>Do migrants have access to the internet?</t>
  </si>
  <si>
    <t>Who did you collect the information for this assessment from? (KI 1)</t>
  </si>
  <si>
    <t>KI2</t>
  </si>
  <si>
    <t>KI3</t>
  </si>
  <si>
    <t>KI4</t>
  </si>
  <si>
    <t>DC Name No spaces</t>
  </si>
  <si>
    <t>Abusliem</t>
  </si>
  <si>
    <t>ابو سليم</t>
  </si>
  <si>
    <t>Yes</t>
  </si>
  <si>
    <t>No</t>
  </si>
  <si>
    <t>Ethiopia</t>
  </si>
  <si>
    <t>Often (at least once a week)</t>
  </si>
  <si>
    <t>Referred to the hospital</t>
  </si>
  <si>
    <t>Regularly (available most of the time)</t>
  </si>
  <si>
    <t>Irregularly (available every once in a while)</t>
  </si>
  <si>
    <t>Few</t>
  </si>
  <si>
    <t>At the hospital</t>
  </si>
  <si>
    <t>Some</t>
  </si>
  <si>
    <t>Twice a day</t>
  </si>
  <si>
    <t>Government (DCIM)</t>
  </si>
  <si>
    <t>Less than half a day</t>
  </si>
  <si>
    <t>A lot</t>
  </si>
  <si>
    <t>Irregulary</t>
  </si>
  <si>
    <t>No power cuts</t>
  </si>
  <si>
    <t>DCIM Detention centre manager</t>
  </si>
  <si>
    <t>DCIM Detention centre staff member</t>
  </si>
  <si>
    <t>Ain Zara</t>
  </si>
  <si>
    <t>عين زارة</t>
  </si>
  <si>
    <t>Never</t>
  </si>
  <si>
    <t>Don’t know</t>
  </si>
  <si>
    <t>Not applicable (no births)</t>
  </si>
  <si>
    <t>All</t>
  </si>
  <si>
    <t>Three times a day</t>
  </si>
  <si>
    <t>Limited access to outdoors</t>
  </si>
  <si>
    <t>Al Bayda</t>
  </si>
  <si>
    <t>البيضاء</t>
  </si>
  <si>
    <t>Sudan</t>
  </si>
  <si>
    <t>Chad</t>
  </si>
  <si>
    <t>Egypt</t>
  </si>
  <si>
    <t>Often</t>
  </si>
  <si>
    <t>Occasional</t>
  </si>
  <si>
    <t>Al Gatroun</t>
  </si>
  <si>
    <t>القطرون</t>
  </si>
  <si>
    <t>Once a day</t>
  </si>
  <si>
    <t>NGO</t>
  </si>
  <si>
    <t>They move freely between indoors and outdoors</t>
  </si>
  <si>
    <t>Frequent</t>
  </si>
  <si>
    <t>الكفرة الجوف</t>
  </si>
  <si>
    <t>Benghazi Ganfouda</t>
  </si>
  <si>
    <t>بنغازي قنفودة</t>
  </si>
  <si>
    <t>Bangladesh</t>
  </si>
  <si>
    <t>No ventilation</t>
  </si>
  <si>
    <t>Brak Shati</t>
  </si>
  <si>
    <t>براك الشاطئ</t>
  </si>
  <si>
    <t>Ghiryan Aburshada</t>
  </si>
  <si>
    <t>غريان ابو رشادة</t>
  </si>
  <si>
    <t>None</t>
  </si>
  <si>
    <t>Don't know</t>
  </si>
  <si>
    <t>Don't Know</t>
  </si>
  <si>
    <t>Ghiryan al Hamra</t>
  </si>
  <si>
    <t>غريان الحمراء</t>
  </si>
  <si>
    <t>Shahhat</t>
  </si>
  <si>
    <t>شحات</t>
  </si>
  <si>
    <t>NGO worker active in detention centre</t>
  </si>
  <si>
    <t>Shara Zawya</t>
  </si>
  <si>
    <t>شارع الزاوية</t>
  </si>
  <si>
    <t>Tobruk</t>
  </si>
  <si>
    <t>طبرق</t>
  </si>
  <si>
    <t>Triq al Sika</t>
  </si>
  <si>
    <t>طريق السكة</t>
  </si>
  <si>
    <t>Niger</t>
  </si>
  <si>
    <t>Treated on site if/when a health staff comes</t>
  </si>
  <si>
    <t>Zliten</t>
  </si>
  <si>
    <t>زليتن</t>
  </si>
  <si>
    <t>Glossary of Terms</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</si>
  <si>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</si>
  <si>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</si>
  <si>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r>
      <t xml:space="preserve">Registration system: </t>
    </r>
    <r>
      <rPr>
        <sz val="11"/>
        <color rgb="FF000000"/>
        <rFont val="Calibri"/>
        <family val="2"/>
      </rPr>
      <t>A system of gathering details from migrants when they enter the centre where the data is stored in a filing system or databse.</t>
    </r>
  </si>
  <si>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</si>
  <si>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</si>
  <si>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</si>
  <si>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Number of pregnant women:</t>
    </r>
    <r>
      <rPr>
        <sz val="11"/>
        <color rgb="FF000000"/>
        <rFont val="Calibri"/>
        <family val="2"/>
      </rPr>
      <t xml:space="preserve"> Number of women who are expecting a child currently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</si>
  <si>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</si>
  <si>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t>Frequency of service provision</t>
  </si>
  <si>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</si>
  <si>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</si>
  <si>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</si>
  <si>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t>Regularity of medicine availability</t>
  </si>
  <si>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</si>
  <si>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</si>
  <si>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</si>
  <si>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</si>
  <si>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</si>
  <si>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</si>
  <si>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</si>
  <si>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</si>
  <si>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</si>
  <si>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</si>
  <si>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</si>
  <si>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</si>
  <si>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</si>
  <si>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</si>
  <si>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</si>
  <si>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</si>
  <si>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</si>
  <si>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Psychosocial services:</t>
    </r>
    <r>
      <rPr>
        <sz val="11"/>
        <color rgb="FF000000"/>
        <rFont val="Calibri"/>
        <family val="2"/>
      </rPr>
      <t xml:space="preserve"> Directed towards individuals who are not able to cope with the recent events or the new situation in which they live.</t>
    </r>
  </si>
  <si>
    <r>
      <t xml:space="preserve">Family tracing: </t>
    </r>
    <r>
      <rPr>
        <sz val="11"/>
        <color rgb="FF000000"/>
        <rFont val="Calibri"/>
        <family val="2"/>
      </rPr>
      <t>Services to help migrants locate missing family members.</t>
    </r>
  </si>
  <si>
    <t>Migrants' access to outdoor spaces</t>
  </si>
  <si>
    <r>
      <t xml:space="preserve">·       Freely move: </t>
    </r>
    <r>
      <rPr>
        <sz val="10"/>
        <color rgb="FF000000"/>
        <rFont val="Arial"/>
        <family val="2"/>
      </rPr>
      <t>They move freely between indoors and outdoors</t>
    </r>
  </si>
  <si>
    <r>
      <t xml:space="preserve">·       More than half a day: </t>
    </r>
    <r>
      <rPr>
        <sz val="10"/>
        <color rgb="FF000000"/>
        <rFont val="Arial"/>
        <family val="2"/>
      </rPr>
      <t>They have access to outoor spaces for less than half a day</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</si>
  <si>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</si>
  <si>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</si>
  <si>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 xml:space="preserve">Availability of electricity and functional lighting: </t>
  </si>
  <si>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</si>
  <si>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</si>
  <si>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</si>
  <si>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</si>
  <si>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</si>
  <si>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</si>
  <si>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</si>
  <si>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</si>
  <si>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</si>
  <si>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</si>
  <si>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</si>
  <si>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</si>
  <si>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</si>
  <si>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DTM Libya  - Detention Center Profiles </t>
    </r>
    <r>
      <rPr>
        <sz val="10"/>
        <color rgb="FF000000"/>
        <rFont val="Calibri Light"/>
        <family val="2"/>
      </rPr>
      <t>Version: 1</t>
    </r>
  </si>
  <si>
    <t xml:space="preserve">Methodology </t>
  </si>
  <si>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</si>
  <si>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</si>
  <si>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</si>
  <si>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</si>
  <si>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</si>
  <si>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</si>
  <si>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</si>
  <si>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 xml:space="preserve">Objective of Detention Centre Profiling </t>
  </si>
  <si>
    <t>Detention Centre Profiles aim to provide in-depth snapshots of detention centres under the management of Libya’s Directorate for Combatting Illegal Migration (DCIM) in Libya.</t>
  </si>
  <si>
    <t>Modelled after the site assessments carried out by DTM in other contexts, such as South Sudan, these assessments gather information on the facilities of the centres in addition to the socio-demographic characteristics of migrants held in those centres.</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</si>
  <si>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</si>
  <si>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</si>
  <si>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</si>
  <si>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</si>
  <si>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</si>
  <si>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</si>
  <si>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</si>
  <si>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</si>
  <si>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</si>
  <si>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</si>
  <si>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</si>
  <si>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</si>
  <si>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</si>
  <si>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</si>
  <si>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</si>
  <si>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</si>
  <si>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</si>
  <si>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</si>
  <si>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</si>
  <si>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</si>
  <si>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</si>
  <si>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</si>
  <si>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</si>
  <si>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</si>
  <si>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</si>
  <si>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</si>
  <si>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</si>
  <si>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</si>
  <si>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</si>
  <si>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</si>
  <si>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</si>
  <si>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Detention Centre Profile Assessment</t>
  </si>
  <si>
    <t>Indicator</t>
  </si>
  <si>
    <t>Type of Input</t>
  </si>
  <si>
    <t>Answer Choices</t>
  </si>
  <si>
    <t>Site Info</t>
  </si>
  <si>
    <t>Date of Assessment</t>
  </si>
  <si>
    <t>Select from Calendar</t>
  </si>
  <si>
    <t>Detention centre Name</t>
  </si>
  <si>
    <t xml:space="preserve">Dropdown list </t>
  </si>
  <si>
    <t>Enumerator Name</t>
  </si>
  <si>
    <t>Input</t>
  </si>
  <si>
    <t>Demographics</t>
  </si>
  <si>
    <t>What is the official capacity of this Detention Centre?</t>
  </si>
  <si>
    <t>Input or selection</t>
  </si>
  <si>
    <t>N#</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</si>
  <si>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</si>
  <si>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</si>
  <si>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</si>
  <si>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</si>
  <si>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</si>
  <si>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</si>
  <si>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</si>
  <si>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</si>
  <si>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</si>
  <si>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</si>
  <si>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</si>
  <si>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Select the top five nationalities present in Detention centre today and the number of migrants from each nationality.</t>
  </si>
  <si>
    <t>Dropdown to select nationality then input to put number</t>
  </si>
  <si>
    <t>All other nationalities</t>
  </si>
  <si>
    <t>Number of migrants per nationality:</t>
  </si>
  <si>
    <t>Number of unaccompanied children in centre today</t>
  </si>
  <si>
    <t>Number of breastfeeding women in centre today</t>
  </si>
  <si>
    <t>Number of pregnant women in centre today</t>
  </si>
  <si>
    <t>Health</t>
  </si>
  <si>
    <t>Are health services available at centre?</t>
  </si>
  <si>
    <t>Select one. (If YES is selected then KOBO opens the rest of the HEALTH section. If NO is selected KOBO moves to SHELTER-NFI)</t>
  </si>
  <si>
    <t xml:space="preserve">How often are health services available? </t>
  </si>
  <si>
    <t>Irregularly (once every few weeks)</t>
  </si>
  <si>
    <t>Y/N/Don't Know</t>
  </si>
  <si>
    <t>Given medicine by detention centre staff</t>
  </si>
  <si>
    <t>How often are medicines available in the centre?</t>
  </si>
  <si>
    <t xml:space="preserve">Is supplementary feeding available for young children? </t>
  </si>
  <si>
    <t>Many</t>
  </si>
  <si>
    <t>Multiple selections, input for last choice</t>
  </si>
  <si>
    <t>Fever</t>
  </si>
  <si>
    <t>Diarrhea</t>
  </si>
  <si>
    <t>Coughing/ respiratory tract infection</t>
  </si>
  <si>
    <t>Measles</t>
  </si>
  <si>
    <t>Lack of nutrition</t>
  </si>
  <si>
    <t>Dehydration</t>
  </si>
  <si>
    <r>
      <t xml:space="preserve">Others </t>
    </r>
    <r>
      <rPr>
        <i/>
        <sz val="11"/>
        <color theme="1"/>
        <rFont val="Calibri"/>
        <family val="2"/>
        <scheme val="minor"/>
      </rPr>
      <t>(please list)</t>
    </r>
  </si>
  <si>
    <t xml:space="preserve">If yes, where did the pregnant ladies give birth? </t>
  </si>
  <si>
    <t>On site at the Detention Centre</t>
  </si>
  <si>
    <t>At a health clinic/centre</t>
  </si>
  <si>
    <t>Others (please list)</t>
  </si>
  <si>
    <t>Do migrants have regualr access to drinking water?</t>
  </si>
  <si>
    <t>Food Security</t>
  </si>
  <si>
    <t>How often is food supplied  (select one option)</t>
  </si>
  <si>
    <t>Who are the food distributions supported by? (multiple choice one option)</t>
  </si>
  <si>
    <t>UN Agency</t>
  </si>
  <si>
    <t>Protection</t>
  </si>
  <si>
    <t>More than half a day</t>
  </si>
  <si>
    <t>How much electrical and functioning ligthing is at the centre?</t>
  </si>
  <si>
    <t xml:space="preserve">Limited </t>
  </si>
  <si>
    <t>Is the ventilation system working in the centre?</t>
  </si>
  <si>
    <t xml:space="preserve">Often </t>
  </si>
  <si>
    <t>Y/N/Don't know</t>
  </si>
  <si>
    <t>Information Source</t>
  </si>
  <si>
    <t>Who did you collect the information for this assessment from?</t>
  </si>
  <si>
    <t>DCIM detention centre staff member</t>
  </si>
  <si>
    <t xml:space="preserve"> Other, please specify</t>
  </si>
  <si>
    <t xml:space="preserve">Detention centres EN </t>
  </si>
  <si>
    <t>Geodivision</t>
  </si>
  <si>
    <t>Detention centres AR</t>
  </si>
  <si>
    <t>Name</t>
  </si>
  <si>
    <t>Abu Salim al janubi</t>
  </si>
  <si>
    <t>Tripoli</t>
  </si>
  <si>
    <t>West</t>
  </si>
  <si>
    <t>Ain zara</t>
  </si>
  <si>
    <t>Ain Zara</t>
  </si>
  <si>
    <t>El Zawiyah El Kadima</t>
  </si>
  <si>
    <t>Albayda</t>
  </si>
  <si>
    <t>Al Jabal Al Akhdar</t>
  </si>
  <si>
    <t>East</t>
  </si>
  <si>
    <t>البيضاء 1</t>
  </si>
  <si>
    <t>Al Bayda 2</t>
  </si>
  <si>
    <t>البيضاء 2</t>
  </si>
  <si>
    <t>Jawf markaz</t>
  </si>
  <si>
    <t>Alkufra</t>
  </si>
  <si>
    <t>Alkufra, Jawf</t>
  </si>
  <si>
    <t>Al Serraj</t>
  </si>
  <si>
    <t>Janzour al sharkiyah</t>
  </si>
  <si>
    <t>Azzintan</t>
  </si>
  <si>
    <t>Al Jabal Al Gharbi</t>
  </si>
  <si>
    <t>السراج</t>
  </si>
  <si>
    <t>Al Zintan</t>
  </si>
  <si>
    <t>Al markaz /Azzintan</t>
  </si>
  <si>
    <t>الزنتان</t>
  </si>
  <si>
    <t>Alabyar</t>
  </si>
  <si>
    <t>Al radmani</t>
  </si>
  <si>
    <t>Benghazi</t>
  </si>
  <si>
    <t>الابيار</t>
  </si>
  <si>
    <t>Al-Fallah</t>
  </si>
  <si>
    <t>Bab Assalam</t>
  </si>
  <si>
    <t>الفلاح</t>
  </si>
  <si>
    <t>Al Fallah</t>
  </si>
  <si>
    <t>Algatroun</t>
  </si>
  <si>
    <t>Murzuq</t>
  </si>
  <si>
    <t>South</t>
  </si>
  <si>
    <t>Al-Guweia</t>
  </si>
  <si>
    <t>Al  Guweia</t>
  </si>
  <si>
    <t>Garabolli</t>
  </si>
  <si>
    <t>Almargeb</t>
  </si>
  <si>
    <t>القرة بولي</t>
  </si>
  <si>
    <t>Aljufra (Hun)</t>
  </si>
  <si>
    <t>Hun El Janoubia</t>
  </si>
  <si>
    <t>Aljufra</t>
  </si>
  <si>
    <t>الجفرة</t>
  </si>
  <si>
    <t>Aljufra (hun)</t>
  </si>
  <si>
    <t>Alkhums</t>
  </si>
  <si>
    <t>Labda</t>
  </si>
  <si>
    <t>الخمس</t>
  </si>
  <si>
    <t>Almarj</t>
  </si>
  <si>
    <t>Al Marj El Charquia</t>
  </si>
  <si>
    <t>المرج</t>
  </si>
  <si>
    <t>Alqubba</t>
  </si>
  <si>
    <t>Koba El Chamalia</t>
  </si>
  <si>
    <t>Derna</t>
  </si>
  <si>
    <t>القبة</t>
  </si>
  <si>
    <t>AlSabaa</t>
  </si>
  <si>
    <t>السبعة</t>
  </si>
  <si>
    <t>Anjila</t>
  </si>
  <si>
    <t>Janzour al wasat</t>
  </si>
  <si>
    <t>Janzour</t>
  </si>
  <si>
    <t>Aljfara</t>
  </si>
  <si>
    <t>انجيلة</t>
  </si>
  <si>
    <t>Janoub Azzawya</t>
  </si>
  <si>
    <t>Azzawya</t>
  </si>
  <si>
    <t>Azzawya Abu Issa</t>
  </si>
  <si>
    <t>Sidi issa</t>
  </si>
  <si>
    <t>ابو عيسى</t>
  </si>
  <si>
    <t>Azzawya Shuhada al Nasr</t>
  </si>
  <si>
    <t>Sidi nasr</t>
  </si>
  <si>
    <t>شهداء النصر</t>
  </si>
  <si>
    <t>Benghazi Al Kufiyah</t>
  </si>
  <si>
    <t>Alkwyfiah</t>
  </si>
  <si>
    <t>بنغازي الكويفية</t>
  </si>
  <si>
    <t>Benghazi Al Wafiah</t>
  </si>
  <si>
    <t>بنغازي اللوفية</t>
  </si>
  <si>
    <t>Qnfodah</t>
  </si>
  <si>
    <t>Qira</t>
  </si>
  <si>
    <t>Brak</t>
  </si>
  <si>
    <t>Wadi Ashshati</t>
  </si>
  <si>
    <t>Daraj</t>
  </si>
  <si>
    <t>Nalut</t>
  </si>
  <si>
    <t>درج</t>
  </si>
  <si>
    <t>El Bilad</t>
  </si>
  <si>
    <t>درنة</t>
  </si>
  <si>
    <t>Ejdabia</t>
  </si>
  <si>
    <t>Ezahf El Akhthar</t>
  </si>
  <si>
    <t>اجدابيا</t>
  </si>
  <si>
    <t>Gemienis</t>
  </si>
  <si>
    <t>Qaminis Echarquia</t>
  </si>
  <si>
    <t>قمينس</t>
  </si>
  <si>
    <t>Ghat </t>
  </si>
  <si>
    <t>Ghat</t>
  </si>
  <si>
    <t>غات</t>
  </si>
  <si>
    <t>Al kawassim</t>
  </si>
  <si>
    <t>Ghiryan</t>
  </si>
  <si>
    <t>Investigation Unit Ras Hassan</t>
  </si>
  <si>
    <t>Shuhadaa Ashaatt</t>
  </si>
  <si>
    <t>راس حسن</t>
  </si>
  <si>
    <t>Jaghbub</t>
  </si>
  <si>
    <t>الجغبوب</t>
  </si>
  <si>
    <t>جنزور</t>
  </si>
  <si>
    <t xml:space="preserve">Janzour subsidiary </t>
  </si>
  <si>
    <t>Khalet al Furjan</t>
  </si>
  <si>
    <t>خلة الفرجان</t>
  </si>
  <si>
    <t>Al Khalla (Khalet al Furjan)</t>
  </si>
  <si>
    <t xml:space="preserve">Misrata Al Jawiya DC </t>
  </si>
  <si>
    <t>Misrata</t>
  </si>
  <si>
    <t>مصراتة الجوية</t>
  </si>
  <si>
    <t>Misrata Kararim</t>
  </si>
  <si>
    <t>مصراتة الكراريم</t>
  </si>
  <si>
    <t>Mitiga</t>
  </si>
  <si>
    <t xml:space="preserve">معيتيقة </t>
  </si>
  <si>
    <t>Investigation Unit Mitiga airport</t>
  </si>
  <si>
    <t>Qasr Bin Ghasheer</t>
  </si>
  <si>
    <t>Bir attutah</t>
  </si>
  <si>
    <t>قصر بن غشير</t>
  </si>
  <si>
    <t>Sabratha Melita</t>
  </si>
  <si>
    <t>Assuk / sabratah</t>
  </si>
  <si>
    <t>Sabratha</t>
  </si>
  <si>
    <t>Zwara</t>
  </si>
  <si>
    <t>صبراتة</t>
  </si>
  <si>
    <t>Salah Aldin</t>
  </si>
  <si>
    <t>صلاح الدين</t>
  </si>
  <si>
    <t>Salah Adin</t>
  </si>
  <si>
    <t>Sebha (Mahdia)</t>
  </si>
  <si>
    <t>Mahdia</t>
  </si>
  <si>
    <t>Sebha</t>
  </si>
  <si>
    <t>سبها المهدية</t>
  </si>
  <si>
    <t>Sebha 2 Trig al Matar</t>
  </si>
  <si>
    <t>El Kahira</t>
  </si>
  <si>
    <t>سبها طريق المطار</t>
  </si>
  <si>
    <t xml:space="preserve">Sebha airport Route </t>
  </si>
  <si>
    <t>Shahat Al Kadima</t>
  </si>
  <si>
    <t>Sirt</t>
  </si>
  <si>
    <t>El gharbiyat</t>
  </si>
  <si>
    <t>سرت</t>
  </si>
  <si>
    <t>Suq Alkhamees</t>
  </si>
  <si>
    <t>سوق الخميس</t>
  </si>
  <si>
    <t>Surman men</t>
  </si>
  <si>
    <t>Ashati</t>
  </si>
  <si>
    <t>Surman</t>
  </si>
  <si>
    <t>صرمان 1 رجال</t>
  </si>
  <si>
    <t>Surman 1</t>
  </si>
  <si>
    <t>Surman women</t>
  </si>
  <si>
    <t>صرمان 2 نساء</t>
  </si>
  <si>
    <t>Surman 2 (women)</t>
  </si>
  <si>
    <t>Tajoura</t>
  </si>
  <si>
    <t>Al hamidiyah</t>
  </si>
  <si>
    <t>تاجوراء</t>
  </si>
  <si>
    <t>Tarhuna, Souk Al Ahad</t>
  </si>
  <si>
    <t>Suk al ahad</t>
  </si>
  <si>
    <t>Tarhuna</t>
  </si>
  <si>
    <t>ترهونة سوق الاحد</t>
  </si>
  <si>
    <t>Tarhuna, Suk al Ahad</t>
  </si>
  <si>
    <t>Thaher Al Jabal</t>
  </si>
  <si>
    <t>ظهر الجبل</t>
  </si>
  <si>
    <t>El Madina</t>
  </si>
  <si>
    <t>Toukra</t>
  </si>
  <si>
    <t>Alakoriah El markaz</t>
  </si>
  <si>
    <t>توكرة</t>
  </si>
  <si>
    <t>Trig Al Matar</t>
  </si>
  <si>
    <t>طريق المطار</t>
  </si>
  <si>
    <t xml:space="preserve">Tripoli Subsidiary – Sekah Route </t>
  </si>
  <si>
    <t xml:space="preserve">Trig al Shook </t>
  </si>
  <si>
    <t>Al masira al kubra</t>
  </si>
  <si>
    <t>طريق الشوك</t>
  </si>
  <si>
    <t>Triq al Shook</t>
  </si>
  <si>
    <t>Ubari</t>
  </si>
  <si>
    <t>اوباري</t>
  </si>
  <si>
    <t>Abu rkaya</t>
  </si>
  <si>
    <t>Al janubiyah</t>
  </si>
  <si>
    <t>زوارة</t>
  </si>
  <si>
    <t>Wadi Al Hai</t>
  </si>
  <si>
    <t>وادي الحي</t>
  </si>
  <si>
    <t>Mabani</t>
  </si>
  <si>
    <t>Ghut ashaal</t>
  </si>
  <si>
    <t>Hai Al Andulas</t>
  </si>
  <si>
    <t>المباني</t>
  </si>
  <si>
    <t>Baten Al Jabal</t>
  </si>
  <si>
    <t>Tiji</t>
  </si>
  <si>
    <t>Baten Aljabal</t>
  </si>
  <si>
    <t>باطن الجبل</t>
  </si>
  <si>
    <t>Limited</t>
  </si>
  <si>
    <t>Somalia</t>
  </si>
  <si>
    <t>Irregularly (once every few weeks</t>
  </si>
  <si>
    <t>Assahel (Talmetha)</t>
  </si>
  <si>
    <t>Bayada El Gharbia</t>
  </si>
  <si>
    <t>Assahel</t>
  </si>
  <si>
    <t>الساحل (طلميثة)</t>
  </si>
  <si>
    <t>Eritrea</t>
  </si>
  <si>
    <t>Nigeria</t>
  </si>
  <si>
    <t>BurkinaFaso</t>
  </si>
  <si>
    <t>CôtedIvoire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</si>
</sst>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77">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10"/>
      <name val="Myriad Pro"/>
      <family val="2"/>
    </font>
    <font>
      <b/>
      <sz val="9"/>
      <color theme="0"/>
      <name val="Myriad Pro"/>
      <family val="2"/>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theme="1" tint="4.9989318521683403E-2"/>
      <name val="Arial"/>
      <family val="2"/>
    </font>
    <font>
      <sz val="10"/>
      <name val="Arial"/>
      <family val="2"/>
    </font>
  </fonts>
  <fills count="5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0"/>
        <bgColor theme="8"/>
      </patternFill>
    </fill>
    <fill>
      <patternFill patternType="solid">
        <fgColor theme="0"/>
        <bgColor theme="8" tint="0.59999389629810485"/>
      </patternFill>
    </fill>
    <fill>
      <patternFill patternType="solid">
        <fgColor theme="0"/>
        <bgColor theme="8" tint="0.79998168889431442"/>
      </patternFill>
    </fill>
    <fill>
      <patternFill patternType="solid">
        <fgColor theme="0"/>
        <bgColor theme="4" tint="0.79998168889431442"/>
      </patternFill>
    </fill>
    <fill>
      <patternFill patternType="solid">
        <fgColor theme="4" tint="0.59999389629810485"/>
        <bgColor theme="4" tint="0.59999389629810485"/>
      </patternFill>
    </fill>
  </fills>
  <borders count="5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s>
  <cellStyleXfs count="58">
    <xf numFmtId="0" fontId="0" fillId="0" borderId="0"/>
    <xf numFmtId="0" fontId="10" fillId="0" borderId="0"/>
    <xf numFmtId="0" fontId="15" fillId="0" borderId="0" applyNumberFormat="0" applyFill="0" applyBorder="0" applyAlignment="0" applyProtection="0"/>
    <xf numFmtId="0" fontId="16" fillId="0" borderId="8" applyNumberFormat="0" applyFill="0" applyAlignment="0" applyProtection="0"/>
    <xf numFmtId="0" fontId="17" fillId="0" borderId="9" applyNumberFormat="0" applyFill="0" applyAlignment="0" applyProtection="0"/>
    <xf numFmtId="0" fontId="18" fillId="0" borderId="10" applyNumberFormat="0" applyFill="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2" fillId="14" borderId="11" applyNumberFormat="0" applyAlignment="0" applyProtection="0"/>
    <xf numFmtId="0" fontId="23" fillId="15" borderId="12" applyNumberFormat="0" applyAlignment="0" applyProtection="0"/>
    <xf numFmtId="0" fontId="24" fillId="15" borderId="11" applyNumberFormat="0" applyAlignment="0" applyProtection="0"/>
    <xf numFmtId="0" fontId="25" fillId="0" borderId="13" applyNumberFormat="0" applyFill="0" applyAlignment="0" applyProtection="0"/>
    <xf numFmtId="0" fontId="13" fillId="16" borderId="14"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6" applyNumberFormat="0" applyFill="0" applyAlignment="0" applyProtection="0"/>
    <xf numFmtId="0" fontId="2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29" fillId="41" borderId="0" applyNumberFormat="0" applyBorder="0" applyAlignment="0" applyProtection="0"/>
    <xf numFmtId="0" fontId="9" fillId="0" borderId="0"/>
    <xf numFmtId="0" fontId="9" fillId="17" borderId="15" applyNumberFormat="0" applyFont="0" applyAlignment="0" applyProtection="0"/>
    <xf numFmtId="0" fontId="30" fillId="0" borderId="0"/>
    <xf numFmtId="0" fontId="63" fillId="0" borderId="0"/>
    <xf numFmtId="0" fontId="7" fillId="0" borderId="0"/>
    <xf numFmtId="0" fontId="6" fillId="0" borderId="0"/>
    <xf numFmtId="0" fontId="6"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cellStyleXfs>
  <cellXfs count="313">
    <xf numFmtId="0" fontId="0" fillId="0" borderId="0" xfId="0" applyAlignment="1">
      <alignment wrapText="1"/>
    </xf>
    <xf numFmtId="0" fontId="11" fillId="0" borderId="0" xfId="0" applyFont="1" applyAlignment="1" applyProtection="1">
      <alignment wrapText="1"/>
      <protection hidden="1"/>
    </xf>
    <xf numFmtId="0" fontId="30" fillId="0" borderId="0" xfId="44" applyAlignment="1">
      <alignment horizontal="center" vertical="center"/>
    </xf>
    <xf numFmtId="0" fontId="30" fillId="0" borderId="0" xfId="44" applyAlignment="1">
      <alignment horizontal="center" vertical="center" wrapText="1"/>
    </xf>
    <xf numFmtId="0" fontId="33" fillId="8" borderId="1" xfId="0" applyFont="1" applyFill="1" applyBorder="1" applyAlignment="1" applyProtection="1">
      <alignment horizontal="center" vertical="center" wrapText="1"/>
      <protection hidden="1"/>
    </xf>
    <xf numFmtId="0" fontId="32" fillId="8" borderId="2" xfId="0" applyFont="1" applyFill="1" applyBorder="1" applyAlignment="1" applyProtection="1">
      <alignment horizontal="left" vertical="center"/>
      <protection hidden="1"/>
    </xf>
    <xf numFmtId="0" fontId="33" fillId="8" borderId="2" xfId="0" applyFont="1" applyFill="1" applyBorder="1" applyAlignment="1" applyProtection="1">
      <alignment horizontal="left" vertical="center"/>
      <protection hidden="1"/>
    </xf>
    <xf numFmtId="1" fontId="34" fillId="7" borderId="3" xfId="0" applyNumberFormat="1" applyFont="1" applyFill="1" applyBorder="1" applyAlignment="1" applyProtection="1">
      <alignment horizontal="center" vertical="center"/>
      <protection hidden="1"/>
    </xf>
    <xf numFmtId="0" fontId="33" fillId="8" borderId="2" xfId="0" applyFont="1" applyFill="1" applyBorder="1" applyAlignment="1" applyProtection="1">
      <alignment horizontal="center" vertical="center"/>
      <protection hidden="1"/>
    </xf>
    <xf numFmtId="0" fontId="37" fillId="42" borderId="3" xfId="0" applyFont="1" applyFill="1" applyBorder="1" applyAlignment="1" applyProtection="1">
      <alignment vertical="center" wrapText="1"/>
      <protection hidden="1"/>
    </xf>
    <xf numFmtId="0" fontId="37" fillId="42" borderId="4" xfId="0" applyFont="1" applyFill="1" applyBorder="1" applyAlignment="1" applyProtection="1">
      <alignment vertical="center" wrapText="1"/>
      <protection hidden="1"/>
    </xf>
    <xf numFmtId="0" fontId="12" fillId="42" borderId="6" xfId="0" applyFont="1" applyFill="1" applyBorder="1" applyAlignment="1" applyProtection="1">
      <alignment vertical="center" wrapText="1"/>
      <protection hidden="1"/>
    </xf>
    <xf numFmtId="0" fontId="41" fillId="42" borderId="3" xfId="0" applyFont="1" applyFill="1" applyBorder="1" applyAlignment="1" applyProtection="1">
      <alignment vertical="center" wrapText="1"/>
      <protection hidden="1"/>
    </xf>
    <xf numFmtId="0" fontId="41" fillId="42" borderId="6" xfId="0" applyFont="1" applyFill="1" applyBorder="1" applyAlignment="1" applyProtection="1">
      <alignment horizontal="left" vertical="center"/>
      <protection hidden="1"/>
    </xf>
    <xf numFmtId="0" fontId="38" fillId="6" borderId="3" xfId="0" applyFont="1" applyFill="1" applyBorder="1" applyAlignment="1" applyProtection="1">
      <alignment vertical="center" wrapText="1"/>
      <protection hidden="1"/>
    </xf>
    <xf numFmtId="0" fontId="38" fillId="6" borderId="6" xfId="0" applyFont="1" applyFill="1" applyBorder="1" applyAlignment="1" applyProtection="1">
      <alignment vertical="center" wrapText="1"/>
      <protection hidden="1"/>
    </xf>
    <xf numFmtId="3" fontId="34" fillId="7" borderId="1" xfId="0" applyNumberFormat="1" applyFont="1" applyFill="1" applyBorder="1" applyAlignment="1" applyProtection="1">
      <alignment horizontal="center" vertical="center"/>
      <protection hidden="1"/>
    </xf>
    <xf numFmtId="0" fontId="0" fillId="0" borderId="0" xfId="0"/>
    <xf numFmtId="0" fontId="44" fillId="0" borderId="0" xfId="0" applyFont="1" applyAlignment="1">
      <alignment horizontal="justify" vertical="center" wrapText="1"/>
    </xf>
    <xf numFmtId="0" fontId="45" fillId="0" borderId="0" xfId="0" applyFont="1" applyAlignment="1">
      <alignment horizontal="justify" vertical="center" wrapText="1"/>
    </xf>
    <xf numFmtId="0" fontId="0" fillId="45" borderId="0" xfId="0" applyFill="1"/>
    <xf numFmtId="0" fontId="0" fillId="2" borderId="21" xfId="0" applyFill="1" applyBorder="1"/>
    <xf numFmtId="0" fontId="47" fillId="2" borderId="36" xfId="0" applyFont="1" applyFill="1" applyBorder="1" applyAlignment="1">
      <alignment horizontal="justify" vertical="center"/>
    </xf>
    <xf numFmtId="0" fontId="0" fillId="2" borderId="37" xfId="0" applyFill="1" applyBorder="1"/>
    <xf numFmtId="0" fontId="47" fillId="2" borderId="36" xfId="0" applyFont="1" applyFill="1" applyBorder="1" applyAlignment="1">
      <alignment horizontal="justify" vertical="center" wrapText="1"/>
    </xf>
    <xf numFmtId="0" fontId="45" fillId="2" borderId="36" xfId="0" applyFont="1" applyFill="1" applyBorder="1" applyAlignment="1">
      <alignment horizontal="justify" vertical="center" wrapText="1"/>
    </xf>
    <xf numFmtId="0" fontId="0" fillId="2" borderId="19" xfId="0" applyFill="1" applyBorder="1"/>
    <xf numFmtId="0" fontId="0" fillId="2" borderId="22" xfId="0" applyFill="1" applyBorder="1"/>
    <xf numFmtId="0" fontId="16" fillId="2" borderId="35" xfId="3" applyFill="1" applyBorder="1" applyAlignment="1"/>
    <xf numFmtId="0" fontId="48" fillId="2" borderId="36" xfId="0" applyFont="1" applyFill="1" applyBorder="1" applyAlignment="1">
      <alignment horizontal="justify" vertical="center" wrapText="1"/>
    </xf>
    <xf numFmtId="0" fontId="11" fillId="46" borderId="0" xfId="0" applyFont="1" applyFill="1" applyAlignment="1" applyProtection="1">
      <alignment wrapText="1"/>
      <protection hidden="1"/>
    </xf>
    <xf numFmtId="0" fontId="11" fillId="42" borderId="26" xfId="0" applyFont="1" applyFill="1" applyBorder="1" applyAlignment="1" applyProtection="1">
      <alignment wrapText="1"/>
      <protection hidden="1"/>
    </xf>
    <xf numFmtId="0" fontId="11" fillId="42" borderId="0" xfId="0" applyFont="1" applyFill="1" applyAlignment="1" applyProtection="1">
      <alignment wrapText="1"/>
      <protection hidden="1"/>
    </xf>
    <xf numFmtId="0" fontId="11" fillId="42" borderId="27" xfId="0" applyFont="1" applyFill="1" applyBorder="1" applyAlignment="1" applyProtection="1">
      <alignment wrapText="1"/>
      <protection hidden="1"/>
    </xf>
    <xf numFmtId="0" fontId="11" fillId="46" borderId="26" xfId="0" applyFont="1" applyFill="1" applyBorder="1" applyAlignment="1" applyProtection="1">
      <alignment horizontal="center" wrapText="1"/>
      <protection hidden="1"/>
    </xf>
    <xf numFmtId="0" fontId="11" fillId="46" borderId="0" xfId="0" applyFont="1" applyFill="1" applyAlignment="1" applyProtection="1">
      <alignment horizontal="center" wrapText="1"/>
      <protection hidden="1"/>
    </xf>
    <xf numFmtId="0" fontId="11" fillId="46" borderId="27" xfId="0" applyFont="1" applyFill="1" applyBorder="1" applyAlignment="1" applyProtection="1">
      <alignment horizontal="center" wrapText="1"/>
      <protection hidden="1"/>
    </xf>
    <xf numFmtId="0" fontId="11" fillId="5" borderId="26" xfId="0" applyFont="1" applyFill="1" applyBorder="1" applyAlignment="1" applyProtection="1">
      <alignment wrapText="1"/>
      <protection hidden="1"/>
    </xf>
    <xf numFmtId="0" fontId="11" fillId="5" borderId="0" xfId="0" applyFont="1" applyFill="1" applyAlignment="1" applyProtection="1">
      <alignment wrapText="1"/>
      <protection hidden="1"/>
    </xf>
    <xf numFmtId="14" fontId="49" fillId="42" borderId="0" xfId="0" applyNumberFormat="1" applyFont="1" applyFill="1" applyProtection="1">
      <protection hidden="1"/>
    </xf>
    <xf numFmtId="14" fontId="50" fillId="42" borderId="0" xfId="0" applyNumberFormat="1" applyFont="1" applyFill="1" applyProtection="1">
      <protection hidden="1"/>
    </xf>
    <xf numFmtId="14" fontId="49" fillId="42" borderId="27" xfId="0" applyNumberFormat="1" applyFont="1" applyFill="1" applyBorder="1" applyProtection="1">
      <protection hidden="1"/>
    </xf>
    <xf numFmtId="0" fontId="41" fillId="42" borderId="40" xfId="0" applyFont="1" applyFill="1" applyBorder="1" applyAlignment="1" applyProtection="1">
      <alignment vertical="center" wrapText="1"/>
      <protection hidden="1"/>
    </xf>
    <xf numFmtId="0" fontId="12" fillId="42" borderId="43" xfId="0" applyFont="1" applyFill="1" applyBorder="1" applyAlignment="1" applyProtection="1">
      <alignment vertical="center" wrapText="1"/>
      <protection hidden="1"/>
    </xf>
    <xf numFmtId="0" fontId="33" fillId="8" borderId="44" xfId="0" applyFont="1" applyFill="1" applyBorder="1" applyAlignment="1" applyProtection="1">
      <alignment horizontal="center" vertical="center"/>
      <protection hidden="1"/>
    </xf>
    <xf numFmtId="0" fontId="38" fillId="6" borderId="40" xfId="0" applyFont="1" applyFill="1" applyBorder="1" applyAlignment="1" applyProtection="1">
      <alignment vertical="center" wrapText="1"/>
      <protection hidden="1"/>
    </xf>
    <xf numFmtId="0" fontId="38" fillId="6" borderId="43" xfId="0" applyFont="1" applyFill="1" applyBorder="1" applyAlignment="1" applyProtection="1">
      <alignment vertical="center" wrapText="1"/>
      <protection hidden="1"/>
    </xf>
    <xf numFmtId="3" fontId="34" fillId="7" borderId="44" xfId="0" applyNumberFormat="1" applyFont="1" applyFill="1" applyBorder="1" applyAlignment="1" applyProtection="1">
      <alignment horizontal="center" vertical="center" wrapText="1"/>
      <protection hidden="1"/>
    </xf>
    <xf numFmtId="3" fontId="34" fillId="7" borderId="41" xfId="0" applyNumberFormat="1" applyFont="1" applyFill="1" applyBorder="1" applyAlignment="1" applyProtection="1">
      <alignment horizontal="center" vertical="center" wrapText="1"/>
      <protection hidden="1"/>
    </xf>
    <xf numFmtId="0" fontId="14" fillId="3" borderId="0" xfId="0" applyFont="1" applyFill="1" applyAlignment="1">
      <alignment wrapText="1"/>
    </xf>
    <xf numFmtId="0" fontId="14" fillId="3" borderId="27" xfId="0" applyFont="1" applyFill="1" applyBorder="1" applyAlignment="1">
      <alignment wrapText="1"/>
    </xf>
    <xf numFmtId="3" fontId="34" fillId="7" borderId="44" xfId="0" applyNumberFormat="1" applyFont="1" applyFill="1" applyBorder="1" applyAlignment="1" applyProtection="1">
      <alignment horizontal="center" vertical="center"/>
      <protection hidden="1"/>
    </xf>
    <xf numFmtId="3" fontId="34" fillId="7" borderId="44" xfId="0" applyNumberFormat="1" applyFont="1" applyFill="1" applyBorder="1" applyAlignment="1" applyProtection="1">
      <alignment horizontal="left" vertical="center"/>
      <protection hidden="1"/>
    </xf>
    <xf numFmtId="3" fontId="34" fillId="7" borderId="41" xfId="0" applyNumberFormat="1" applyFont="1" applyFill="1" applyBorder="1" applyAlignment="1" applyProtection="1">
      <alignment horizontal="left" vertical="center"/>
      <protection hidden="1"/>
    </xf>
    <xf numFmtId="0" fontId="52" fillId="0" borderId="0" xfId="0" applyFont="1" applyAlignment="1">
      <alignment horizontal="justify" vertical="center" wrapText="1"/>
    </xf>
    <xf numFmtId="0" fontId="54" fillId="0" borderId="0" xfId="0" applyFont="1" applyAlignment="1">
      <alignment horizontal="justify" vertical="center" wrapText="1"/>
    </xf>
    <xf numFmtId="0" fontId="56" fillId="0" borderId="0" xfId="0" applyFont="1" applyAlignment="1">
      <alignment vertical="center" wrapText="1"/>
    </xf>
    <xf numFmtId="0" fontId="57" fillId="0" borderId="0" xfId="0" applyFont="1" applyAlignment="1">
      <alignment horizontal="justify" vertical="center" wrapText="1"/>
    </xf>
    <xf numFmtId="0" fontId="58" fillId="0" borderId="0" xfId="0" applyFont="1" applyAlignment="1">
      <alignment horizontal="justify" vertical="center" wrapText="1"/>
    </xf>
    <xf numFmtId="0" fontId="59" fillId="48" borderId="51" xfId="0" applyFont="1" applyFill="1" applyBorder="1" applyAlignment="1">
      <alignment horizontal="justify" vertical="center" wrapText="1"/>
    </xf>
    <xf numFmtId="0" fontId="44" fillId="0" borderId="0" xfId="0" applyFont="1" applyAlignment="1">
      <alignment vertical="center" wrapText="1"/>
    </xf>
    <xf numFmtId="0" fontId="47" fillId="0" borderId="0" xfId="0" applyFont="1" applyAlignment="1">
      <alignment vertical="center" wrapText="1"/>
    </xf>
    <xf numFmtId="0" fontId="45" fillId="0" borderId="0" xfId="0" applyFont="1" applyAlignment="1">
      <alignment horizontal="left" vertical="center" wrapText="1" indent="4"/>
    </xf>
    <xf numFmtId="0" fontId="61" fillId="0" borderId="0" xfId="0" applyFont="1" applyAlignment="1">
      <alignment horizontal="justify" vertical="center" wrapText="1"/>
    </xf>
    <xf numFmtId="0" fontId="64" fillId="0" borderId="0" xfId="45" applyFont="1"/>
    <xf numFmtId="0" fontId="8" fillId="0" borderId="0" xfId="45" applyFont="1"/>
    <xf numFmtId="0" fontId="43" fillId="0" borderId="0" xfId="45" applyFont="1"/>
    <xf numFmtId="0" fontId="43" fillId="49" borderId="0" xfId="45" applyFont="1" applyFill="1"/>
    <xf numFmtId="0" fontId="65" fillId="49" borderId="0" xfId="45" applyFont="1" applyFill="1"/>
    <xf numFmtId="0" fontId="66" fillId="0" borderId="52" xfId="45" applyFont="1" applyBorder="1"/>
    <xf numFmtId="0" fontId="67" fillId="0" borderId="52" xfId="45" applyFont="1" applyBorder="1"/>
    <xf numFmtId="0" fontId="65" fillId="0" borderId="52" xfId="45" applyFont="1" applyBorder="1"/>
    <xf numFmtId="0" fontId="65" fillId="0" borderId="0" xfId="45" applyFont="1"/>
    <xf numFmtId="0" fontId="66" fillId="0" borderId="52" xfId="45" applyFont="1" applyBorder="1" applyAlignment="1">
      <alignment horizontal="left" vertical="center" wrapText="1"/>
    </xf>
    <xf numFmtId="0" fontId="67" fillId="0" borderId="52" xfId="45" applyFont="1" applyBorder="1" applyAlignment="1">
      <alignment horizontal="left" vertical="center" wrapText="1"/>
    </xf>
    <xf numFmtId="0" fontId="66" fillId="0" borderId="52" xfId="45" applyFont="1" applyBorder="1" applyAlignment="1">
      <alignment horizontal="left" vertical="top" wrapText="1"/>
    </xf>
    <xf numFmtId="0" fontId="66" fillId="0" borderId="52" xfId="45" applyFont="1" applyBorder="1" applyAlignment="1">
      <alignment wrapText="1"/>
    </xf>
    <xf numFmtId="0" fontId="67" fillId="0" borderId="52" xfId="45" applyFont="1" applyBorder="1" applyAlignment="1">
      <alignment wrapText="1"/>
    </xf>
    <xf numFmtId="0" fontId="68" fillId="0" borderId="52" xfId="45" applyFont="1" applyBorder="1" applyAlignment="1">
      <alignment horizontal="center" vertical="center" wrapText="1"/>
    </xf>
    <xf numFmtId="0" fontId="68" fillId="0" borderId="52" xfId="45" applyFont="1" applyBorder="1" applyAlignment="1">
      <alignment horizontal="right" vertical="center" wrapText="1"/>
    </xf>
    <xf numFmtId="0" fontId="66" fillId="0" borderId="52" xfId="45" applyFont="1" applyBorder="1" applyAlignment="1">
      <alignment vertical="center" wrapText="1"/>
    </xf>
    <xf numFmtId="0" fontId="67" fillId="0" borderId="52" xfId="45" applyFont="1" applyBorder="1" applyAlignment="1">
      <alignment vertical="center" wrapText="1"/>
    </xf>
    <xf numFmtId="0" fontId="65" fillId="0" borderId="52" xfId="45" applyFont="1" applyBorder="1" applyAlignment="1">
      <alignment wrapText="1"/>
    </xf>
    <xf numFmtId="0" fontId="66" fillId="0" borderId="54" xfId="45" applyFont="1" applyBorder="1" applyAlignment="1">
      <alignment vertical="center" wrapText="1"/>
    </xf>
    <xf numFmtId="0" fontId="66" fillId="0" borderId="54" xfId="45" applyFont="1" applyBorder="1" applyAlignment="1">
      <alignment horizontal="left" vertical="center" wrapText="1"/>
    </xf>
    <xf numFmtId="0" fontId="66" fillId="0" borderId="52" xfId="45" applyFont="1" applyBorder="1" applyAlignment="1">
      <alignment horizontal="left" wrapText="1"/>
    </xf>
    <xf numFmtId="0" fontId="66" fillId="0" borderId="52" xfId="45" applyFont="1" applyBorder="1" applyAlignment="1">
      <alignment horizontal="center" vertical="center" wrapText="1"/>
    </xf>
    <xf numFmtId="0" fontId="66" fillId="0" borderId="54" xfId="45" applyFont="1" applyBorder="1" applyAlignment="1">
      <alignment wrapText="1"/>
    </xf>
    <xf numFmtId="0" fontId="66" fillId="0" borderId="0" xfId="45" applyFont="1" applyAlignment="1">
      <alignment vertical="center" wrapText="1"/>
    </xf>
    <xf numFmtId="0" fontId="66" fillId="0" borderId="0" xfId="45" applyFont="1"/>
    <xf numFmtId="0" fontId="69" fillId="42" borderId="34" xfId="44" applyFont="1" applyFill="1" applyBorder="1" applyAlignment="1">
      <alignment horizontal="center" vertical="center" wrapText="1"/>
    </xf>
    <xf numFmtId="0" fontId="10" fillId="45" borderId="0" xfId="0" applyFont="1" applyFill="1"/>
    <xf numFmtId="0" fontId="70" fillId="0" borderId="0" xfId="0" applyFont="1"/>
    <xf numFmtId="0" fontId="71" fillId="0" borderId="0" xfId="0" applyFont="1"/>
    <xf numFmtId="0" fontId="10" fillId="0" borderId="0" xfId="0" applyFont="1"/>
    <xf numFmtId="0" fontId="47" fillId="2" borderId="0" xfId="0" applyFont="1" applyFill="1" applyAlignment="1">
      <alignment horizontal="justify" vertical="center" wrapText="1"/>
    </xf>
    <xf numFmtId="0" fontId="11" fillId="45" borderId="0" xfId="0" applyFont="1" applyFill="1" applyAlignment="1" applyProtection="1">
      <alignment wrapText="1"/>
      <protection hidden="1"/>
    </xf>
    <xf numFmtId="0" fontId="11" fillId="45" borderId="0" xfId="0" applyFont="1" applyFill="1" applyProtection="1">
      <protection hidden="1"/>
    </xf>
    <xf numFmtId="0" fontId="44" fillId="45" borderId="0" xfId="0" applyFont="1" applyFill="1" applyAlignment="1">
      <alignment horizontal="justify" vertical="center" wrapText="1"/>
    </xf>
    <xf numFmtId="0" fontId="45" fillId="45" borderId="0" xfId="0" applyFont="1" applyFill="1" applyAlignment="1">
      <alignment horizontal="justify" vertical="center" wrapText="1"/>
    </xf>
    <xf numFmtId="0" fontId="0" fillId="45" borderId="0" xfId="0" applyFill="1" applyAlignment="1">
      <alignment wrapText="1"/>
    </xf>
    <xf numFmtId="0" fontId="72" fillId="45" borderId="0" xfId="0" applyFont="1" applyFill="1" applyAlignment="1" applyProtection="1">
      <alignment wrapText="1"/>
      <protection hidden="1"/>
    </xf>
    <xf numFmtId="0" fontId="28" fillId="6" borderId="7" xfId="0" applyFont="1" applyFill="1" applyBorder="1" applyAlignment="1" applyProtection="1">
      <alignment vertical="center"/>
      <protection hidden="1"/>
    </xf>
    <xf numFmtId="0" fontId="28" fillId="3" borderId="7" xfId="0" applyFont="1" applyFill="1" applyBorder="1" applyAlignment="1" applyProtection="1">
      <alignment vertical="center"/>
      <protection hidden="1"/>
    </xf>
    <xf numFmtId="1" fontId="34" fillId="7" borderId="3" xfId="0" applyNumberFormat="1" applyFont="1" applyFill="1" applyBorder="1" applyAlignment="1" applyProtection="1">
      <alignment horizontal="center" vertical="center" wrapText="1"/>
      <protection hidden="1"/>
    </xf>
    <xf numFmtId="0" fontId="44" fillId="0" borderId="52" xfId="0" applyFont="1" applyBorder="1" applyAlignment="1">
      <alignment horizontal="justify" vertical="center" wrapText="1"/>
    </xf>
    <xf numFmtId="1" fontId="34" fillId="7" borderId="6" xfId="0" applyNumberFormat="1" applyFont="1" applyFill="1" applyBorder="1" applyAlignment="1" applyProtection="1">
      <alignment horizontal="center" vertical="center"/>
      <protection hidden="1"/>
    </xf>
    <xf numFmtId="0" fontId="7" fillId="0" borderId="0" xfId="46"/>
    <xf numFmtId="0" fontId="42" fillId="44" borderId="34" xfId="46" applyFont="1" applyFill="1" applyBorder="1"/>
    <xf numFmtId="0" fontId="42" fillId="44" borderId="1" xfId="46" applyFont="1" applyFill="1" applyBorder="1"/>
    <xf numFmtId="0" fontId="42" fillId="43" borderId="1" xfId="46" applyFont="1" applyFill="1" applyBorder="1"/>
    <xf numFmtId="0" fontId="7" fillId="0" borderId="0" xfId="46" applyAlignment="1">
      <alignment horizontal="center" vertical="center"/>
    </xf>
    <xf numFmtId="0" fontId="40" fillId="45" borderId="0" xfId="0" applyFont="1" applyFill="1" applyAlignment="1" applyProtection="1">
      <alignment wrapText="1"/>
      <protection hidden="1"/>
    </xf>
    <xf numFmtId="0" fontId="40" fillId="45" borderId="0" xfId="0" applyFont="1" applyFill="1" applyProtection="1">
      <protection hidden="1"/>
    </xf>
    <xf numFmtId="2" fontId="30" fillId="0" borderId="52" xfId="44" applyNumberFormat="1" applyBorder="1" applyAlignment="1">
      <alignment horizontal="center" vertical="center"/>
    </xf>
    <xf numFmtId="0" fontId="69" fillId="42" borderId="34" xfId="44" applyFont="1" applyFill="1" applyBorder="1" applyAlignment="1" applyProtection="1">
      <alignment horizontal="center" vertical="center" wrapText="1"/>
      <protection locked="0"/>
    </xf>
    <xf numFmtId="0" fontId="69" fillId="51" borderId="34" xfId="44" applyFont="1" applyFill="1" applyBorder="1" applyAlignment="1" applyProtection="1">
      <alignment horizontal="center" vertical="center" wrapText="1"/>
      <protection locked="0"/>
    </xf>
    <xf numFmtId="0" fontId="69" fillId="50" borderId="34" xfId="44" applyFont="1" applyFill="1" applyBorder="1" applyAlignment="1" applyProtection="1">
      <alignment horizontal="center" vertical="center" wrapText="1"/>
      <protection locked="0"/>
    </xf>
    <xf numFmtId="165" fontId="72" fillId="45" borderId="0" xfId="0" applyNumberFormat="1" applyFont="1" applyFill="1" applyProtection="1">
      <protection hidden="1"/>
    </xf>
    <xf numFmtId="2" fontId="3" fillId="0" borderId="52" xfId="54" applyNumberFormat="1" applyBorder="1" applyAlignment="1">
      <alignment horizontal="center" vertical="center"/>
    </xf>
    <xf numFmtId="164" fontId="3" fillId="0" borderId="52" xfId="54" applyNumberFormat="1" applyBorder="1" applyAlignment="1">
      <alignment horizontal="center" vertical="center"/>
    </xf>
    <xf numFmtId="0" fontId="3" fillId="0" borderId="52" xfId="54" applyBorder="1" applyAlignment="1">
      <alignment horizontal="center" vertical="center"/>
    </xf>
    <xf numFmtId="2" fontId="0" fillId="0" borderId="52" xfId="0" applyNumberFormat="1" applyBorder="1" applyAlignment="1">
      <alignment horizontal="center" vertical="center" wrapText="1"/>
    </xf>
    <xf numFmtId="2" fontId="66" fillId="2" borderId="52" xfId="54" applyNumberFormat="1" applyFont="1" applyFill="1" applyBorder="1" applyAlignment="1">
      <alignment horizontal="center" vertical="center"/>
    </xf>
    <xf numFmtId="1" fontId="3" fillId="0" borderId="52" xfId="54" applyNumberFormat="1" applyBorder="1" applyAlignment="1">
      <alignment horizontal="center" vertical="center"/>
    </xf>
    <xf numFmtId="0" fontId="75" fillId="0" borderId="0" xfId="0" applyFont="1" applyAlignment="1">
      <alignment wrapText="1"/>
    </xf>
    <xf numFmtId="0" fontId="75" fillId="0" borderId="0" xfId="0" applyFont="1"/>
    <xf numFmtId="15" fontId="30" fillId="0" borderId="52" xfId="44" applyNumberFormat="1" applyBorder="1" applyAlignment="1">
      <alignment horizontal="center" vertical="center"/>
    </xf>
    <xf numFmtId="2" fontId="1" fillId="0" borderId="52" xfId="54" applyNumberFormat="1" applyFont="1" applyBorder="1" applyAlignment="1">
      <alignment horizontal="center" vertical="center"/>
    </xf>
    <xf numFmtId="2" fontId="0" fillId="0" borderId="52" xfId="0" applyNumberFormat="1" applyBorder="1" applyAlignment="1">
      <alignment horizontal="center" vertical="center"/>
    </xf>
    <xf numFmtId="0" fontId="69" fillId="42" borderId="34" xfId="44" applyFont="1" applyFill="1" applyBorder="1" applyAlignment="1" applyProtection="1">
      <alignment horizontal="center" vertical="center"/>
      <protection locked="0"/>
    </xf>
    <xf numFmtId="0" fontId="68" fillId="52" borderId="32" xfId="0" applyFont="1" applyFill="1" applyBorder="1" applyAlignment="1">
      <alignment horizontal="left"/>
    </xf>
    <xf numFmtId="0" fontId="68" fillId="52" borderId="33" xfId="0" applyFont="1" applyFill="1" applyBorder="1" applyAlignment="1">
      <alignment horizontal="left" vertical="top"/>
    </xf>
    <xf numFmtId="0" fontId="68" fillId="52" borderId="33" xfId="0" applyFont="1" applyFill="1" applyBorder="1"/>
    <xf numFmtId="0" fontId="68" fillId="2" borderId="0" xfId="49" applyFont="1" applyFill="1"/>
    <xf numFmtId="0" fontId="76" fillId="0" borderId="0" xfId="0" applyFont="1" applyAlignment="1">
      <alignment wrapText="1"/>
    </xf>
    <xf numFmtId="0" fontId="66" fillId="53" borderId="1" xfId="0" applyFont="1" applyFill="1" applyBorder="1" applyAlignment="1">
      <alignment horizontal="left"/>
    </xf>
    <xf numFmtId="0" fontId="76" fillId="53" borderId="1" xfId="0" applyFont="1" applyFill="1" applyBorder="1" applyAlignment="1">
      <alignment horizontal="left" vertical="top"/>
    </xf>
    <xf numFmtId="0" fontId="76" fillId="53" borderId="2" xfId="0" applyFont="1" applyFill="1" applyBorder="1" applyAlignment="1">
      <alignment horizontal="left" vertical="top"/>
    </xf>
    <xf numFmtId="0" fontId="76" fillId="53" borderId="2" xfId="0" applyFont="1" applyFill="1" applyBorder="1"/>
    <xf numFmtId="0" fontId="66" fillId="54" borderId="1" xfId="0" applyFont="1" applyFill="1" applyBorder="1" applyAlignment="1">
      <alignment horizontal="left"/>
    </xf>
    <xf numFmtId="0" fontId="76" fillId="54" borderId="1" xfId="0" applyFont="1" applyFill="1" applyBorder="1" applyAlignment="1">
      <alignment horizontal="left" vertical="top"/>
    </xf>
    <xf numFmtId="0" fontId="76" fillId="54" borderId="2" xfId="0" applyFont="1" applyFill="1" applyBorder="1" applyAlignment="1">
      <alignment horizontal="left" vertical="top"/>
    </xf>
    <xf numFmtId="0" fontId="66" fillId="54" borderId="2" xfId="0" applyFont="1" applyFill="1" applyBorder="1"/>
    <xf numFmtId="0" fontId="66" fillId="53" borderId="2" xfId="0" applyFont="1" applyFill="1" applyBorder="1"/>
    <xf numFmtId="0" fontId="76" fillId="2" borderId="0" xfId="0" applyFont="1" applyFill="1"/>
    <xf numFmtId="0" fontId="76" fillId="54" borderId="2" xfId="0" applyFont="1" applyFill="1" applyBorder="1"/>
    <xf numFmtId="0" fontId="76" fillId="55" borderId="1" xfId="0" applyFont="1" applyFill="1" applyBorder="1" applyAlignment="1">
      <alignment horizontal="left"/>
    </xf>
    <xf numFmtId="0" fontId="76" fillId="54" borderId="1" xfId="0" applyFont="1" applyFill="1" applyBorder="1" applyAlignment="1">
      <alignment horizontal="left"/>
    </xf>
    <xf numFmtId="0" fontId="66" fillId="54" borderId="0" xfId="0" applyFont="1" applyFill="1"/>
    <xf numFmtId="0" fontId="76" fillId="2" borderId="0" xfId="0" applyFont="1" applyFill="1" applyAlignment="1">
      <alignment wrapText="1"/>
    </xf>
    <xf numFmtId="0" fontId="66" fillId="53" borderId="52" xfId="0" applyFont="1" applyFill="1" applyBorder="1" applyAlignment="1">
      <alignment horizontal="left"/>
    </xf>
    <xf numFmtId="2" fontId="66" fillId="2" borderId="1" xfId="54" applyNumberFormat="1" applyFont="1" applyFill="1" applyBorder="1" applyAlignment="1">
      <alignment horizontal="left" vertical="center"/>
    </xf>
    <xf numFmtId="0" fontId="66" fillId="54" borderId="52" xfId="0" applyFont="1" applyFill="1" applyBorder="1" applyAlignment="1">
      <alignment horizontal="left"/>
    </xf>
    <xf numFmtId="0" fontId="76" fillId="2" borderId="1" xfId="0" applyFont="1" applyFill="1" applyBorder="1" applyAlignment="1">
      <alignment horizontal="left" wrapText="1"/>
    </xf>
    <xf numFmtId="0" fontId="76" fillId="54" borderId="0" xfId="0" applyFont="1" applyFill="1"/>
    <xf numFmtId="0" fontId="66" fillId="53" borderId="0" xfId="0" applyFont="1" applyFill="1"/>
    <xf numFmtId="0" fontId="66" fillId="53" borderId="34" xfId="0" applyFont="1" applyFill="1" applyBorder="1" applyAlignment="1">
      <alignment horizontal="left"/>
    </xf>
    <xf numFmtId="0" fontId="76" fillId="53" borderId="34" xfId="0" applyFont="1" applyFill="1" applyBorder="1" applyAlignment="1">
      <alignment horizontal="left" vertical="top"/>
    </xf>
    <xf numFmtId="0" fontId="76" fillId="53" borderId="18" xfId="0" applyFont="1" applyFill="1" applyBorder="1" applyAlignment="1">
      <alignment horizontal="left" vertical="top"/>
    </xf>
    <xf numFmtId="0" fontId="66" fillId="53" borderId="18" xfId="0" applyFont="1" applyFill="1" applyBorder="1"/>
    <xf numFmtId="0" fontId="66" fillId="53" borderId="0" xfId="0" applyFont="1" applyFill="1" applyAlignment="1">
      <alignment horizontal="left"/>
    </xf>
    <xf numFmtId="0" fontId="76" fillId="54" borderId="34" xfId="0" applyFont="1" applyFill="1" applyBorder="1" applyAlignment="1">
      <alignment horizontal="left" vertical="top"/>
    </xf>
    <xf numFmtId="0" fontId="76" fillId="54" borderId="18" xfId="0" applyFont="1" applyFill="1" applyBorder="1" applyAlignment="1">
      <alignment horizontal="left" vertical="top"/>
    </xf>
    <xf numFmtId="0" fontId="76" fillId="0" borderId="0" xfId="0" applyFont="1"/>
    <xf numFmtId="0" fontId="76" fillId="53" borderId="0" xfId="0" applyFont="1" applyFill="1" applyAlignment="1">
      <alignment horizontal="left" vertical="top"/>
    </xf>
    <xf numFmtId="0" fontId="76" fillId="0" borderId="0" xfId="0" applyFont="1" applyAlignment="1">
      <alignment horizontal="left" wrapText="1"/>
    </xf>
    <xf numFmtId="0" fontId="37" fillId="46" borderId="0" xfId="0" applyFont="1" applyFill="1" applyAlignment="1" applyProtection="1">
      <alignment horizontal="left" vertical="top" wrapText="1"/>
      <protection hidden="1"/>
    </xf>
    <xf numFmtId="0" fontId="37" fillId="46" borderId="27" xfId="0" applyFont="1" applyFill="1" applyBorder="1" applyAlignment="1" applyProtection="1">
      <alignment horizontal="left" vertical="top" wrapText="1"/>
      <protection hidden="1"/>
    </xf>
    <xf numFmtId="0" fontId="1" fillId="0" borderId="0" xfId="45" applyFont="1" applyAlignment="1">
      <alignment wrapText="1"/>
    </xf>
    <xf numFmtId="0" fontId="1" fillId="0" borderId="0" xfId="45" applyFont="1"/>
    <xf numFmtId="0" fontId="1" fillId="49" borderId="0" xfId="45" applyFont="1" applyFill="1"/>
    <xf numFmtId="0" fontId="1" fillId="0" borderId="52" xfId="45" applyFont="1" applyBorder="1"/>
    <xf numFmtId="0" fontId="1" fillId="0" borderId="52" xfId="45" applyFont="1" applyBorder="1" applyAlignment="1">
      <alignment horizontal="left" vertical="center" wrapText="1"/>
    </xf>
    <xf numFmtId="0" fontId="1" fillId="0" borderId="0" xfId="45" applyFont="1" applyAlignment="1">
      <alignment horizontal="left" vertical="center"/>
    </xf>
    <xf numFmtId="0" fontId="1" fillId="0" borderId="0" xfId="45" applyFont="1" applyAlignment="1">
      <alignment horizontal="left" vertical="center" wrapText="1"/>
    </xf>
    <xf numFmtId="0" fontId="1" fillId="0" borderId="53" xfId="45" applyFont="1" applyBorder="1" applyAlignment="1">
      <alignment horizontal="left" vertical="center" wrapText="1"/>
    </xf>
    <xf numFmtId="0" fontId="1" fillId="0" borderId="54" xfId="45" applyFont="1" applyBorder="1" applyAlignment="1">
      <alignment horizontal="left" vertical="center" wrapText="1"/>
    </xf>
    <xf numFmtId="0" fontId="1" fillId="0" borderId="52" xfId="45" applyFont="1" applyBorder="1" applyAlignment="1">
      <alignment horizontal="left"/>
    </xf>
    <xf numFmtId="0" fontId="1" fillId="0" borderId="52" xfId="45" applyFont="1" applyBorder="1" applyAlignment="1">
      <alignment horizontal="left" wrapText="1"/>
    </xf>
    <xf numFmtId="0" fontId="1" fillId="0" borderId="52" xfId="45" applyFont="1" applyBorder="1" applyAlignment="1">
      <alignment vertical="center" wrapText="1"/>
    </xf>
    <xf numFmtId="0" fontId="1" fillId="0" borderId="52" xfId="45" applyFont="1" applyBorder="1" applyAlignment="1">
      <alignment wrapText="1"/>
    </xf>
    <xf numFmtId="0" fontId="1" fillId="0" borderId="54" xfId="45" applyFont="1" applyBorder="1"/>
    <xf numFmtId="0" fontId="1" fillId="0" borderId="0" xfId="46" applyFont="1"/>
    <xf numFmtId="2" fontId="1" fillId="0" borderId="52" xfId="44" applyNumberFormat="1" applyFont="1" applyBorder="1" applyAlignment="1">
      <alignment horizontal="center" vertical="center"/>
    </xf>
    <xf numFmtId="0" fontId="0" fillId="56" borderId="34" xfId="0" applyFill="1" applyBorder="1"/>
    <xf numFmtId="0" fontId="32" fillId="8" borderId="18" xfId="0" applyFont="1" applyFill="1" applyBorder="1" applyAlignment="1" applyProtection="1">
      <alignment horizontal="left" vertical="center"/>
      <protection hidden="1"/>
    </xf>
    <xf numFmtId="0" fontId="32" fillId="8" borderId="6" xfId="0" applyFont="1" applyFill="1" applyBorder="1" applyAlignment="1" applyProtection="1">
      <alignment horizontal="left" vertical="center"/>
      <protection hidden="1"/>
    </xf>
    <xf numFmtId="0" fontId="32" fillId="8" borderId="21" xfId="0" applyFont="1" applyFill="1" applyBorder="1" applyAlignment="1" applyProtection="1">
      <alignment horizontal="left" vertical="center"/>
      <protection hidden="1"/>
    </xf>
    <xf numFmtId="0" fontId="32" fillId="8" borderId="36" xfId="0" applyFont="1" applyFill="1" applyBorder="1" applyAlignment="1" applyProtection="1">
      <alignment horizontal="left" vertical="center"/>
      <protection hidden="1"/>
    </xf>
    <xf numFmtId="0" fontId="32" fillId="8" borderId="0" xfId="0" applyFont="1" applyFill="1" applyAlignment="1" applyProtection="1">
      <alignment horizontal="left" vertical="center"/>
      <protection hidden="1"/>
    </xf>
    <xf numFmtId="0" fontId="32" fillId="8" borderId="2" xfId="0" applyFont="1" applyFill="1" applyBorder="1" applyAlignment="1" applyProtection="1">
      <alignment horizontal="left" vertical="center" wrapText="1"/>
      <protection hidden="1"/>
    </xf>
    <xf numFmtId="0" fontId="32" fillId="8" borderId="3" xfId="0" applyFont="1" applyFill="1" applyBorder="1" applyAlignment="1" applyProtection="1">
      <alignment horizontal="left" vertical="center" wrapText="1"/>
      <protection hidden="1"/>
    </xf>
    <xf numFmtId="0" fontId="32" fillId="8" borderId="4" xfId="0" applyFont="1" applyFill="1" applyBorder="1" applyAlignment="1" applyProtection="1">
      <alignment horizontal="left" vertical="center" wrapText="1"/>
      <protection hidden="1"/>
    </xf>
    <xf numFmtId="0" fontId="32" fillId="7" borderId="2"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center" vertical="center" wrapText="1"/>
      <protection hidden="1"/>
    </xf>
    <xf numFmtId="0" fontId="32" fillId="7" borderId="41" xfId="0" applyFont="1" applyFill="1" applyBorder="1" applyAlignment="1" applyProtection="1">
      <alignment horizontal="center" vertical="center" wrapText="1"/>
      <protection hidden="1"/>
    </xf>
    <xf numFmtId="0" fontId="31" fillId="42" borderId="42" xfId="0" applyFont="1" applyFill="1" applyBorder="1" applyAlignment="1" applyProtection="1">
      <alignment horizontal="center" vertical="center" wrapText="1"/>
      <protection hidden="1"/>
    </xf>
    <xf numFmtId="0" fontId="31" fillId="42" borderId="1" xfId="0" applyFont="1" applyFill="1" applyBorder="1" applyAlignment="1" applyProtection="1">
      <alignment horizontal="center" vertical="center" wrapText="1"/>
      <protection hidden="1"/>
    </xf>
    <xf numFmtId="0" fontId="31" fillId="42" borderId="2" xfId="0" applyFont="1" applyFill="1" applyBorder="1" applyAlignment="1" applyProtection="1">
      <alignment horizontal="center" vertical="center" wrapText="1"/>
      <protection hidden="1"/>
    </xf>
    <xf numFmtId="0" fontId="31" fillId="42" borderId="44" xfId="0" applyFont="1" applyFill="1" applyBorder="1" applyAlignment="1" applyProtection="1">
      <alignment horizontal="center" vertical="center" wrapText="1"/>
      <protection hidden="1"/>
    </xf>
    <xf numFmtId="0" fontId="32" fillId="8" borderId="42" xfId="0" applyFont="1" applyFill="1" applyBorder="1" applyAlignment="1" applyProtection="1">
      <alignment horizontal="left" vertical="center"/>
      <protection hidden="1"/>
    </xf>
    <xf numFmtId="0" fontId="32" fillId="8" borderId="1" xfId="0" applyFont="1" applyFill="1" applyBorder="1" applyAlignment="1" applyProtection="1">
      <alignment horizontal="left" vertical="center"/>
      <protection hidden="1"/>
    </xf>
    <xf numFmtId="0" fontId="38" fillId="6" borderId="40" xfId="0" applyFont="1" applyFill="1" applyBorder="1" applyAlignment="1" applyProtection="1">
      <alignment horizontal="left" vertical="center" wrapText="1"/>
      <protection hidden="1"/>
    </xf>
    <xf numFmtId="0" fontId="38" fillId="6" borderId="3" xfId="0" applyFont="1" applyFill="1" applyBorder="1" applyAlignment="1" applyProtection="1">
      <alignment horizontal="left" vertical="center" wrapText="1"/>
      <protection hidden="1"/>
    </xf>
    <xf numFmtId="0" fontId="38" fillId="6" borderId="41" xfId="0" applyFont="1" applyFill="1" applyBorder="1" applyAlignment="1" applyProtection="1">
      <alignment horizontal="left" vertical="center" wrapText="1"/>
      <protection hidden="1"/>
    </xf>
    <xf numFmtId="0" fontId="40" fillId="10" borderId="42" xfId="0" applyFont="1" applyFill="1" applyBorder="1" applyAlignment="1" applyProtection="1">
      <alignment horizontal="center" vertical="center" wrapText="1"/>
      <protection hidden="1"/>
    </xf>
    <xf numFmtId="0" fontId="40" fillId="10" borderId="1" xfId="0" applyFont="1" applyFill="1" applyBorder="1" applyAlignment="1" applyProtection="1">
      <alignment horizontal="center" vertical="center" wrapText="1"/>
      <protection hidden="1"/>
    </xf>
    <xf numFmtId="0" fontId="40" fillId="10" borderId="2" xfId="0" applyFont="1" applyFill="1" applyBorder="1" applyAlignment="1" applyProtection="1">
      <alignment horizontal="center" vertical="center" wrapText="1"/>
      <protection hidden="1"/>
    </xf>
    <xf numFmtId="0" fontId="40" fillId="10" borderId="44" xfId="0" applyFont="1" applyFill="1" applyBorder="1" applyAlignment="1" applyProtection="1">
      <alignment horizontal="center" vertical="center" wrapText="1"/>
      <protection hidden="1"/>
    </xf>
    <xf numFmtId="0" fontId="11" fillId="10" borderId="48" xfId="0" applyFont="1" applyFill="1" applyBorder="1" applyAlignment="1" applyProtection="1">
      <alignment horizontal="center" wrapText="1"/>
      <protection hidden="1"/>
    </xf>
    <xf numFmtId="0" fontId="11" fillId="10" borderId="49" xfId="0" applyFont="1" applyFill="1" applyBorder="1" applyAlignment="1" applyProtection="1">
      <alignment horizontal="center" wrapText="1"/>
      <protection hidden="1"/>
    </xf>
    <xf numFmtId="0" fontId="11" fillId="10" borderId="56" xfId="0" applyFont="1" applyFill="1" applyBorder="1" applyAlignment="1" applyProtection="1">
      <alignment horizontal="center" wrapText="1"/>
      <protection hidden="1"/>
    </xf>
    <xf numFmtId="0" fontId="11" fillId="10" borderId="50" xfId="0" applyFont="1" applyFill="1" applyBorder="1" applyAlignment="1" applyProtection="1">
      <alignment horizontal="center" wrapText="1"/>
      <protection hidden="1"/>
    </xf>
    <xf numFmtId="0" fontId="36" fillId="47" borderId="40" xfId="0" applyFont="1" applyFill="1" applyBorder="1" applyAlignment="1" applyProtection="1">
      <alignment horizontal="center" vertical="center"/>
      <protection hidden="1"/>
    </xf>
    <xf numFmtId="0" fontId="36" fillId="47" borderId="3" xfId="0" applyFont="1" applyFill="1" applyBorder="1" applyAlignment="1" applyProtection="1">
      <alignment horizontal="center" vertical="center"/>
      <protection hidden="1"/>
    </xf>
    <xf numFmtId="0" fontId="36" fillId="47" borderId="41" xfId="0" applyFont="1" applyFill="1" applyBorder="1" applyAlignment="1" applyProtection="1">
      <alignment horizontal="center" vertical="center"/>
      <protection hidden="1"/>
    </xf>
    <xf numFmtId="3" fontId="34" fillId="7" borderId="1" xfId="0" applyNumberFormat="1" applyFont="1" applyFill="1" applyBorder="1" applyAlignment="1" applyProtection="1">
      <alignment horizontal="center" vertical="center"/>
      <protection hidden="1"/>
    </xf>
    <xf numFmtId="0" fontId="36" fillId="8" borderId="42" xfId="0" applyFont="1" applyFill="1" applyBorder="1" applyAlignment="1" applyProtection="1">
      <alignment horizontal="center" vertical="center"/>
      <protection hidden="1"/>
    </xf>
    <xf numFmtId="0" fontId="36" fillId="8" borderId="1" xfId="0" applyFont="1" applyFill="1" applyBorder="1" applyAlignment="1" applyProtection="1">
      <alignment horizontal="center" vertical="center"/>
      <protection hidden="1"/>
    </xf>
    <xf numFmtId="0" fontId="11" fillId="9" borderId="40" xfId="0" applyFont="1" applyFill="1" applyBorder="1" applyAlignment="1" applyProtection="1">
      <alignment horizontal="center" wrapText="1"/>
      <protection hidden="1"/>
    </xf>
    <xf numFmtId="0" fontId="11" fillId="9" borderId="3" xfId="0" applyFont="1" applyFill="1" applyBorder="1" applyAlignment="1" applyProtection="1">
      <alignment horizontal="center" wrapText="1"/>
      <protection hidden="1"/>
    </xf>
    <xf numFmtId="0" fontId="11" fillId="9" borderId="41" xfId="0" applyFont="1" applyFill="1" applyBorder="1" applyAlignment="1" applyProtection="1">
      <alignment horizontal="center" wrapText="1"/>
      <protection hidden="1"/>
    </xf>
    <xf numFmtId="0" fontId="41" fillId="4" borderId="40" xfId="0" applyFont="1" applyFill="1" applyBorder="1" applyAlignment="1" applyProtection="1">
      <alignment horizontal="left" vertical="center" wrapText="1"/>
      <protection hidden="1"/>
    </xf>
    <xf numFmtId="0" fontId="41" fillId="4" borderId="3" xfId="0" applyFont="1" applyFill="1" applyBorder="1" applyAlignment="1" applyProtection="1">
      <alignment horizontal="left" vertical="center" wrapText="1"/>
      <protection hidden="1"/>
    </xf>
    <xf numFmtId="0" fontId="41" fillId="4" borderId="41" xfId="0" applyFont="1" applyFill="1" applyBorder="1" applyAlignment="1" applyProtection="1">
      <alignment horizontal="left" vertical="center" wrapText="1"/>
      <protection hidden="1"/>
    </xf>
    <xf numFmtId="0" fontId="32" fillId="8" borderId="42" xfId="0" applyFont="1" applyFill="1" applyBorder="1" applyAlignment="1" applyProtection="1">
      <alignment horizontal="left" vertical="center" wrapText="1"/>
      <protection hidden="1"/>
    </xf>
    <xf numFmtId="0" fontId="32" fillId="8" borderId="1" xfId="0" applyFont="1" applyFill="1" applyBorder="1" applyAlignment="1" applyProtection="1">
      <alignment horizontal="left" vertical="center" wrapText="1"/>
      <protection hidden="1"/>
    </xf>
    <xf numFmtId="0" fontId="32" fillId="8" borderId="19" xfId="0" applyFont="1" applyFill="1" applyBorder="1" applyAlignment="1" applyProtection="1">
      <alignment horizontal="left" vertical="center"/>
      <protection hidden="1"/>
    </xf>
    <xf numFmtId="0" fontId="32" fillId="8" borderId="20" xfId="0" applyFont="1" applyFill="1" applyBorder="1" applyAlignment="1" applyProtection="1">
      <alignment horizontal="left" vertical="center"/>
      <protection hidden="1"/>
    </xf>
    <xf numFmtId="0" fontId="32" fillId="8" borderId="22" xfId="0" applyFont="1" applyFill="1" applyBorder="1" applyAlignment="1" applyProtection="1">
      <alignment horizontal="left" vertical="center"/>
      <protection hidden="1"/>
    </xf>
    <xf numFmtId="0" fontId="32" fillId="7" borderId="1" xfId="0" applyFont="1" applyFill="1" applyBorder="1" applyAlignment="1" applyProtection="1">
      <alignment horizontal="center" vertical="center" wrapText="1"/>
      <protection hidden="1"/>
    </xf>
    <xf numFmtId="3" fontId="34" fillId="7" borderId="1" xfId="0" applyNumberFormat="1" applyFont="1" applyFill="1" applyBorder="1" applyAlignment="1" applyProtection="1">
      <alignment horizontal="center" vertical="center" wrapText="1"/>
      <protection hidden="1"/>
    </xf>
    <xf numFmtId="3" fontId="34" fillId="7" borderId="2" xfId="0" applyNumberFormat="1" applyFont="1" applyFill="1" applyBorder="1" applyAlignment="1" applyProtection="1">
      <alignment horizontal="center" vertical="center"/>
      <protection hidden="1"/>
    </xf>
    <xf numFmtId="3" fontId="34" fillId="7" borderId="3" xfId="0" applyNumberFormat="1" applyFont="1" applyFill="1" applyBorder="1" applyAlignment="1" applyProtection="1">
      <alignment horizontal="center" vertical="center"/>
      <protection hidden="1"/>
    </xf>
    <xf numFmtId="0" fontId="32" fillId="3" borderId="19" xfId="0" applyFont="1" applyFill="1" applyBorder="1" applyAlignment="1" applyProtection="1">
      <alignment horizontal="center" wrapText="1"/>
      <protection hidden="1"/>
    </xf>
    <xf numFmtId="0" fontId="32" fillId="3" borderId="20" xfId="0" applyFont="1" applyFill="1" applyBorder="1" applyAlignment="1" applyProtection="1">
      <alignment horizontal="center" wrapText="1"/>
      <protection hidden="1"/>
    </xf>
    <xf numFmtId="0" fontId="32" fillId="3" borderId="45" xfId="0" applyFont="1" applyFill="1" applyBorder="1" applyAlignment="1" applyProtection="1">
      <alignment horizontal="center" wrapText="1"/>
      <protection hidden="1"/>
    </xf>
    <xf numFmtId="0" fontId="32" fillId="8" borderId="40" xfId="0" applyFont="1" applyFill="1" applyBorder="1" applyAlignment="1" applyProtection="1">
      <alignment horizontal="left" vertical="center" wrapText="1"/>
      <protection hidden="1"/>
    </xf>
    <xf numFmtId="0" fontId="32" fillId="8" borderId="46" xfId="0" applyFont="1" applyFill="1" applyBorder="1" applyAlignment="1" applyProtection="1">
      <alignment horizontal="left" vertical="center" wrapText="1"/>
      <protection hidden="1"/>
    </xf>
    <xf numFmtId="0" fontId="32" fillId="8" borderId="20" xfId="0" applyFont="1" applyFill="1" applyBorder="1" applyAlignment="1" applyProtection="1">
      <alignment horizontal="left" vertical="center" wrapText="1"/>
      <protection hidden="1"/>
    </xf>
    <xf numFmtId="0" fontId="32" fillId="8" borderId="22" xfId="0" applyFont="1" applyFill="1" applyBorder="1" applyAlignment="1" applyProtection="1">
      <alignment horizontal="left" vertical="center" wrapText="1"/>
      <protection hidden="1"/>
    </xf>
    <xf numFmtId="0" fontId="32" fillId="8" borderId="2" xfId="0" applyFont="1" applyFill="1" applyBorder="1" applyAlignment="1" applyProtection="1">
      <alignment horizontal="left" vertical="center"/>
      <protection hidden="1"/>
    </xf>
    <xf numFmtId="0" fontId="32" fillId="8" borderId="3" xfId="0" applyFont="1" applyFill="1" applyBorder="1" applyAlignment="1" applyProtection="1">
      <alignment horizontal="left" vertical="center"/>
      <protection hidden="1"/>
    </xf>
    <xf numFmtId="0" fontId="32" fillId="8" borderId="4" xfId="0" applyFont="1" applyFill="1" applyBorder="1" applyAlignment="1" applyProtection="1">
      <alignment horizontal="left" vertical="center"/>
      <protection hidden="1"/>
    </xf>
    <xf numFmtId="0" fontId="41" fillId="42" borderId="40" xfId="0" applyFont="1" applyFill="1" applyBorder="1" applyAlignment="1" applyProtection="1">
      <alignment horizontal="left" vertical="center" wrapText="1"/>
      <protection hidden="1"/>
    </xf>
    <xf numFmtId="0" fontId="41" fillId="42" borderId="3" xfId="0" applyFont="1" applyFill="1" applyBorder="1" applyAlignment="1" applyProtection="1">
      <alignment horizontal="left" vertical="center" wrapText="1"/>
      <protection hidden="1"/>
    </xf>
    <xf numFmtId="0" fontId="41" fillId="42" borderId="41" xfId="0" applyFont="1" applyFill="1" applyBorder="1" applyAlignment="1" applyProtection="1">
      <alignment horizontal="left" vertical="center" wrapText="1"/>
      <protection hidden="1"/>
    </xf>
    <xf numFmtId="1" fontId="34" fillId="7" borderId="43" xfId="0" applyNumberFormat="1" applyFont="1" applyFill="1" applyBorder="1" applyAlignment="1" applyProtection="1">
      <alignment horizontal="center" vertical="center"/>
      <protection hidden="1"/>
    </xf>
    <xf numFmtId="1" fontId="34" fillId="7" borderId="45" xfId="0" applyNumberFormat="1" applyFont="1" applyFill="1" applyBorder="1" applyAlignment="1" applyProtection="1">
      <alignment horizontal="center" vertical="center"/>
      <protection hidden="1"/>
    </xf>
    <xf numFmtId="1" fontId="34" fillId="7" borderId="2" xfId="0" applyNumberFormat="1" applyFont="1" applyFill="1" applyBorder="1" applyAlignment="1" applyProtection="1">
      <alignment horizontal="center" vertical="center"/>
      <protection hidden="1"/>
    </xf>
    <xf numFmtId="1" fontId="34" fillId="7" borderId="4" xfId="0" applyNumberFormat="1" applyFont="1" applyFill="1" applyBorder="1" applyAlignment="1" applyProtection="1">
      <alignment horizontal="center" vertical="center"/>
      <protection hidden="1"/>
    </xf>
    <xf numFmtId="0" fontId="33" fillId="8" borderId="2" xfId="0" applyFont="1" applyFill="1" applyBorder="1" applyAlignment="1" applyProtection="1">
      <alignment horizontal="center" vertical="center" wrapText="1"/>
      <protection hidden="1"/>
    </xf>
    <xf numFmtId="0" fontId="33" fillId="8" borderId="3" xfId="0" applyFont="1" applyFill="1" applyBorder="1" applyAlignment="1" applyProtection="1">
      <alignment horizontal="center" vertical="center" wrapText="1"/>
      <protection hidden="1"/>
    </xf>
    <xf numFmtId="0" fontId="33" fillId="8" borderId="41" xfId="0" applyFont="1" applyFill="1" applyBorder="1" applyAlignment="1" applyProtection="1">
      <alignment horizontal="center" vertical="center" wrapText="1"/>
      <protection hidden="1"/>
    </xf>
    <xf numFmtId="3" fontId="35" fillId="7" borderId="2" xfId="0" applyNumberFormat="1" applyFont="1" applyFill="1" applyBorder="1" applyAlignment="1" applyProtection="1">
      <alignment horizontal="center" vertical="center"/>
      <protection hidden="1"/>
    </xf>
    <xf numFmtId="3" fontId="35" fillId="7" borderId="3" xfId="0" applyNumberFormat="1" applyFont="1" applyFill="1" applyBorder="1" applyAlignment="1" applyProtection="1">
      <alignment horizontal="center" vertical="center"/>
      <protection hidden="1"/>
    </xf>
    <xf numFmtId="3" fontId="35" fillId="7" borderId="41" xfId="0" applyNumberFormat="1" applyFont="1" applyFill="1" applyBorder="1" applyAlignment="1" applyProtection="1">
      <alignment horizontal="center" vertical="center"/>
      <protection hidden="1"/>
    </xf>
    <xf numFmtId="0" fontId="32" fillId="8" borderId="47" xfId="0" applyFont="1" applyFill="1" applyBorder="1" applyAlignment="1" applyProtection="1">
      <alignment horizontal="left" vertical="center" wrapText="1"/>
      <protection hidden="1"/>
    </xf>
    <xf numFmtId="0" fontId="32" fillId="8" borderId="6" xfId="0" applyFont="1" applyFill="1" applyBorder="1" applyAlignment="1" applyProtection="1">
      <alignment horizontal="left" vertical="center" wrapText="1"/>
      <protection hidden="1"/>
    </xf>
    <xf numFmtId="0" fontId="32" fillId="8" borderId="21" xfId="0" applyFont="1" applyFill="1" applyBorder="1" applyAlignment="1" applyProtection="1">
      <alignment horizontal="left" vertical="center" wrapText="1"/>
      <protection hidden="1"/>
    </xf>
    <xf numFmtId="0" fontId="32" fillId="0" borderId="1" xfId="0" applyFont="1" applyBorder="1" applyAlignment="1" applyProtection="1">
      <alignment horizontal="center" vertical="center" wrapText="1"/>
      <protection hidden="1"/>
    </xf>
    <xf numFmtId="3" fontId="34" fillId="7" borderId="19" xfId="0" applyNumberFormat="1" applyFont="1" applyFill="1" applyBorder="1" applyAlignment="1" applyProtection="1">
      <alignment horizontal="center" vertical="center" wrapText="1"/>
      <protection hidden="1"/>
    </xf>
    <xf numFmtId="3" fontId="34" fillId="7" borderId="20" xfId="0" applyNumberFormat="1" applyFont="1" applyFill="1" applyBorder="1" applyAlignment="1" applyProtection="1">
      <alignment horizontal="center" vertical="center" wrapText="1"/>
      <protection hidden="1"/>
    </xf>
    <xf numFmtId="0" fontId="32" fillId="0" borderId="2" xfId="0" applyFont="1" applyBorder="1" applyAlignment="1" applyProtection="1">
      <alignment horizontal="center" vertical="center" wrapText="1"/>
      <protection hidden="1"/>
    </xf>
    <xf numFmtId="0" fontId="32" fillId="0" borderId="4" xfId="0" applyFont="1" applyBorder="1" applyAlignment="1" applyProtection="1">
      <alignment horizontal="center" vertical="center" wrapText="1"/>
      <protection hidden="1"/>
    </xf>
    <xf numFmtId="0" fontId="11" fillId="42" borderId="23" xfId="0" applyFont="1" applyFill="1" applyBorder="1" applyAlignment="1" applyProtection="1">
      <alignment horizontal="center" wrapText="1"/>
      <protection hidden="1"/>
    </xf>
    <xf numFmtId="0" fontId="11" fillId="42" borderId="24" xfId="0" applyFont="1" applyFill="1" applyBorder="1" applyAlignment="1" applyProtection="1">
      <alignment horizontal="center" wrapText="1"/>
      <protection hidden="1"/>
    </xf>
    <xf numFmtId="0" fontId="11" fillId="42" borderId="25" xfId="0" applyFont="1" applyFill="1" applyBorder="1" applyAlignment="1" applyProtection="1">
      <alignment horizontal="center" wrapText="1"/>
      <protection hidden="1"/>
    </xf>
    <xf numFmtId="0" fontId="11" fillId="42" borderId="26" xfId="0" applyFont="1" applyFill="1" applyBorder="1" applyAlignment="1" applyProtection="1">
      <alignment horizontal="center" wrapText="1"/>
      <protection hidden="1"/>
    </xf>
    <xf numFmtId="0" fontId="11" fillId="42" borderId="0" xfId="0" applyFont="1" applyFill="1" applyAlignment="1" applyProtection="1">
      <alignment horizontal="center" wrapText="1"/>
      <protection hidden="1"/>
    </xf>
    <xf numFmtId="0" fontId="11" fillId="42" borderId="27" xfId="0" applyFont="1" applyFill="1" applyBorder="1" applyAlignment="1" applyProtection="1">
      <alignment horizontal="center" wrapText="1"/>
      <protection hidden="1"/>
    </xf>
    <xf numFmtId="0" fontId="11" fillId="42" borderId="28" xfId="0" applyFont="1" applyFill="1" applyBorder="1" applyAlignment="1" applyProtection="1">
      <alignment horizontal="center" wrapText="1"/>
      <protection hidden="1"/>
    </xf>
    <xf numFmtId="0" fontId="11" fillId="42" borderId="29" xfId="0" applyFont="1" applyFill="1" applyBorder="1" applyAlignment="1" applyProtection="1">
      <alignment horizontal="center" wrapText="1"/>
      <protection hidden="1"/>
    </xf>
    <xf numFmtId="0" fontId="11" fillId="42" borderId="30" xfId="0" applyFont="1" applyFill="1" applyBorder="1" applyAlignment="1" applyProtection="1">
      <alignment horizontal="center" wrapText="1"/>
      <protection hidden="1"/>
    </xf>
    <xf numFmtId="0" fontId="32" fillId="8" borderId="1" xfId="0" applyFont="1" applyFill="1" applyBorder="1" applyAlignment="1" applyProtection="1">
      <alignment horizontal="center" vertical="center" wrapText="1"/>
      <protection hidden="1"/>
    </xf>
    <xf numFmtId="0" fontId="39" fillId="42" borderId="18" xfId="0" applyFont="1" applyFill="1" applyBorder="1" applyAlignment="1" applyProtection="1">
      <alignment horizontal="center" vertical="center" wrapText="1"/>
      <protection hidden="1"/>
    </xf>
    <xf numFmtId="0" fontId="39" fillId="42" borderId="6" xfId="0" applyFont="1" applyFill="1" applyBorder="1" applyAlignment="1" applyProtection="1">
      <alignment horizontal="center" vertical="center" wrapText="1"/>
      <protection hidden="1"/>
    </xf>
    <xf numFmtId="0" fontId="39" fillId="42" borderId="21" xfId="0" applyFont="1" applyFill="1" applyBorder="1" applyAlignment="1" applyProtection="1">
      <alignment horizontal="center" vertical="center" wrapText="1"/>
      <protection hidden="1"/>
    </xf>
    <xf numFmtId="0" fontId="39" fillId="42" borderId="19" xfId="0" applyFont="1" applyFill="1" applyBorder="1" applyAlignment="1" applyProtection="1">
      <alignment horizontal="center" vertical="center" wrapText="1"/>
      <protection hidden="1"/>
    </xf>
    <xf numFmtId="0" fontId="39" fillId="42" borderId="20" xfId="0" applyFont="1" applyFill="1" applyBorder="1" applyAlignment="1" applyProtection="1">
      <alignment horizontal="center" vertical="center" wrapText="1"/>
      <protection hidden="1"/>
    </xf>
    <xf numFmtId="0" fontId="39" fillId="42" borderId="22" xfId="0" applyFont="1" applyFill="1" applyBorder="1" applyAlignment="1" applyProtection="1">
      <alignment horizontal="center" vertical="center" wrapText="1"/>
      <protection hidden="1"/>
    </xf>
    <xf numFmtId="0" fontId="11" fillId="10" borderId="26" xfId="0" applyFont="1" applyFill="1" applyBorder="1" applyAlignment="1" applyProtection="1">
      <alignment horizontal="center" wrapText="1"/>
      <protection hidden="1"/>
    </xf>
    <xf numFmtId="0" fontId="11" fillId="10" borderId="0" xfId="0" applyFont="1" applyFill="1" applyAlignment="1" applyProtection="1">
      <alignment horizontal="center" wrapText="1"/>
      <protection hidden="1"/>
    </xf>
    <xf numFmtId="0" fontId="11" fillId="10" borderId="27" xfId="0" applyFont="1" applyFill="1" applyBorder="1" applyAlignment="1" applyProtection="1">
      <alignment horizontal="center" wrapText="1"/>
      <protection hidden="1"/>
    </xf>
    <xf numFmtId="0" fontId="11" fillId="5" borderId="26" xfId="0" applyFont="1" applyFill="1" applyBorder="1" applyAlignment="1" applyProtection="1">
      <alignment horizontal="center" wrapText="1"/>
      <protection hidden="1"/>
    </xf>
    <xf numFmtId="0" fontId="11" fillId="5" borderId="0" xfId="0" applyFont="1" applyFill="1" applyAlignment="1" applyProtection="1">
      <alignment horizontal="center" wrapText="1"/>
      <protection hidden="1"/>
    </xf>
    <xf numFmtId="0" fontId="11" fillId="5" borderId="27" xfId="0" applyFont="1" applyFill="1" applyBorder="1" applyAlignment="1" applyProtection="1">
      <alignment horizontal="center" wrapText="1"/>
      <protection hidden="1"/>
    </xf>
    <xf numFmtId="0" fontId="11" fillId="6" borderId="5" xfId="0" applyFont="1" applyFill="1" applyBorder="1" applyAlignment="1" applyProtection="1">
      <alignment horizontal="center" wrapText="1"/>
      <protection hidden="1"/>
    </xf>
    <xf numFmtId="0" fontId="74" fillId="10" borderId="31" xfId="0" applyFont="1" applyFill="1" applyBorder="1" applyAlignment="1" applyProtection="1">
      <alignment horizontal="center" vertical="center" wrapText="1"/>
      <protection hidden="1"/>
    </xf>
    <xf numFmtId="0" fontId="74" fillId="10" borderId="38" xfId="0" applyFont="1" applyFill="1" applyBorder="1" applyAlignment="1" applyProtection="1">
      <alignment horizontal="center" vertical="center" wrapText="1"/>
      <protection hidden="1"/>
    </xf>
    <xf numFmtId="0" fontId="51" fillId="42" borderId="0" xfId="0" applyFont="1" applyFill="1" applyAlignment="1" applyProtection="1">
      <alignment horizontal="left" vertical="top" wrapText="1"/>
      <protection hidden="1"/>
    </xf>
    <xf numFmtId="0" fontId="37" fillId="42" borderId="0" xfId="0" applyFont="1" applyFill="1" applyAlignment="1" applyProtection="1">
      <alignment horizontal="left" vertical="top" wrapText="1"/>
      <protection hidden="1"/>
    </xf>
    <xf numFmtId="0" fontId="37" fillId="42" borderId="27" xfId="0" applyFont="1" applyFill="1" applyBorder="1" applyAlignment="1" applyProtection="1">
      <alignment horizontal="left" vertical="top" wrapText="1"/>
      <protection hidden="1"/>
    </xf>
    <xf numFmtId="0" fontId="73" fillId="6" borderId="17" xfId="0" applyFont="1" applyFill="1" applyBorder="1" applyAlignment="1" applyProtection="1">
      <alignment horizontal="center" vertical="center"/>
      <protection hidden="1"/>
    </xf>
    <xf numFmtId="0" fontId="73" fillId="6" borderId="55" xfId="0" applyFont="1" applyFill="1" applyBorder="1" applyAlignment="1" applyProtection="1">
      <alignment horizontal="center" vertical="center"/>
      <protection hidden="1"/>
    </xf>
    <xf numFmtId="0" fontId="73" fillId="6" borderId="39" xfId="0" applyFont="1" applyFill="1" applyBorder="1" applyAlignment="1" applyProtection="1">
      <alignment horizontal="center" vertical="center"/>
      <protection hidden="1"/>
    </xf>
    <xf numFmtId="0" fontId="73" fillId="3" borderId="17" xfId="0" applyFont="1" applyFill="1" applyBorder="1" applyAlignment="1" applyProtection="1">
      <alignment horizontal="center" vertical="center"/>
      <protection hidden="1"/>
    </xf>
    <xf numFmtId="0" fontId="73" fillId="3" borderId="55" xfId="0" applyFont="1" applyFill="1" applyBorder="1" applyAlignment="1" applyProtection="1">
      <alignment horizontal="center" vertical="center"/>
      <protection hidden="1"/>
    </xf>
    <xf numFmtId="0" fontId="73" fillId="3" borderId="39" xfId="0" applyFont="1" applyFill="1" applyBorder="1" applyAlignment="1" applyProtection="1">
      <alignment horizontal="center" vertical="center"/>
      <protection hidden="1"/>
    </xf>
    <xf numFmtId="0" fontId="32" fillId="8" borderId="47" xfId="0" applyFont="1" applyFill="1" applyBorder="1" applyAlignment="1" applyProtection="1">
      <alignment horizontal="center" vertical="center" wrapText="1"/>
      <protection hidden="1"/>
    </xf>
    <xf numFmtId="0" fontId="32" fillId="8" borderId="6" xfId="0" applyFont="1" applyFill="1" applyBorder="1" applyAlignment="1" applyProtection="1">
      <alignment horizontal="center" vertical="center" wrapText="1"/>
      <protection hidden="1"/>
    </xf>
    <xf numFmtId="0" fontId="32" fillId="8" borderId="21" xfId="0" applyFont="1" applyFill="1" applyBorder="1" applyAlignment="1" applyProtection="1">
      <alignment horizontal="center" vertical="center" wrapText="1"/>
      <protection hidden="1"/>
    </xf>
    <xf numFmtId="0" fontId="32" fillId="8" borderId="46" xfId="0" applyFont="1" applyFill="1" applyBorder="1" applyAlignment="1" applyProtection="1">
      <alignment horizontal="center" vertical="center" wrapText="1"/>
      <protection hidden="1"/>
    </xf>
    <xf numFmtId="0" fontId="32" fillId="8" borderId="20" xfId="0" applyFont="1" applyFill="1" applyBorder="1" applyAlignment="1" applyProtection="1">
      <alignment horizontal="center" vertical="center" wrapText="1"/>
      <protection hidden="1"/>
    </xf>
    <xf numFmtId="0" fontId="32" fillId="8" borderId="22" xfId="0" applyFont="1" applyFill="1" applyBorder="1" applyAlignment="1" applyProtection="1">
      <alignment horizontal="center" vertical="center" wrapText="1"/>
      <protection hidden="1"/>
    </xf>
    <xf numFmtId="0" fontId="32" fillId="7" borderId="18" xfId="0" applyFont="1" applyFill="1" applyBorder="1" applyAlignment="1" applyProtection="1">
      <alignment horizontal="center" vertical="center" wrapText="1"/>
      <protection hidden="1"/>
    </xf>
    <xf numFmtId="0" fontId="32" fillId="7" borderId="21" xfId="0" applyFont="1" applyFill="1" applyBorder="1" applyAlignment="1" applyProtection="1">
      <alignment horizontal="center" vertical="center" wrapText="1"/>
      <protection hidden="1"/>
    </xf>
    <xf numFmtId="0" fontId="32" fillId="7" borderId="19"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center" vertical="center" wrapText="1"/>
      <protection hidden="1"/>
    </xf>
    <xf numFmtId="0" fontId="66" fillId="0" borderId="52" xfId="45" applyFont="1" applyBorder="1" applyAlignment="1">
      <alignment horizontal="left" vertical="center" wrapText="1"/>
    </xf>
    <xf numFmtId="0" fontId="67" fillId="0" borderId="52" xfId="45" applyFont="1" applyBorder="1" applyAlignment="1">
      <alignment horizontal="left" vertical="center" wrapText="1"/>
    </xf>
    <xf numFmtId="0" fontId="65" fillId="0" borderId="52" xfId="45" applyFont="1" applyBorder="1" applyAlignment="1">
      <alignment horizontal="left"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34.png"/><Relationship Id="rId3" Type="http://schemas.openxmlformats.org/officeDocument/2006/relationships/image" Target="../media/image11.png"/><Relationship Id="rId21" Type="http://schemas.openxmlformats.org/officeDocument/2006/relationships/image" Target="../media/image29.png"/><Relationship Id="rId7" Type="http://schemas.openxmlformats.org/officeDocument/2006/relationships/image" Target="../media/image15.jpeg"/><Relationship Id="rId12" Type="http://schemas.openxmlformats.org/officeDocument/2006/relationships/image" Target="../media/image20.png"/><Relationship Id="rId17" Type="http://schemas.openxmlformats.org/officeDocument/2006/relationships/image" Target="../media/image25.jpeg"/><Relationship Id="rId25" Type="http://schemas.openxmlformats.org/officeDocument/2006/relationships/image" Target="../media/image33.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jpeg"/><Relationship Id="rId11" Type="http://schemas.openxmlformats.org/officeDocument/2006/relationships/image" Target="../media/image19.png"/><Relationship Id="rId24" Type="http://schemas.openxmlformats.org/officeDocument/2006/relationships/image" Target="../media/image32.png"/><Relationship Id="rId5" Type="http://schemas.openxmlformats.org/officeDocument/2006/relationships/image" Target="../media/image13.jpeg"/><Relationship Id="rId15" Type="http://schemas.openxmlformats.org/officeDocument/2006/relationships/image" Target="../media/image23.jpeg"/><Relationship Id="rId23" Type="http://schemas.openxmlformats.org/officeDocument/2006/relationships/image" Target="../media/image31.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jpeg"/><Relationship Id="rId14" Type="http://schemas.openxmlformats.org/officeDocument/2006/relationships/image" Target="../media/image22.jpeg"/><Relationship Id="rId22" Type="http://schemas.openxmlformats.org/officeDocument/2006/relationships/image" Target="../media/image30.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36484</xdr:colOff>
      <xdr:row>14</xdr:row>
      <xdr:rowOff>136866</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35996</xdr:colOff>
      <xdr:row>11</xdr:row>
      <xdr:rowOff>93924</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60</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9/29/2023</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594212</xdr:colOff>
          <xdr:row>8</xdr:row>
          <xdr:rowOff>35802</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1117"/>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98871</xdr:colOff>
      <xdr:row>3</xdr:row>
      <xdr:rowOff>956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408251</xdr:colOff>
      <xdr:row>7</xdr:row>
      <xdr:rowOff>27717</xdr:rowOff>
    </xdr:from>
    <xdr:ext cx="748394" cy="365228"/>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878651" y="1043717"/>
          <a:ext cx="748394" cy="365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510</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3</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35824</xdr:colOff>
      <xdr:row>17</xdr:row>
      <xdr:rowOff>15846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450</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1118"/>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22860</xdr:rowOff>
        </xdr:from>
        <xdr:to>
          <xdr:col>0</xdr:col>
          <xdr:colOff>476250</xdr:colOff>
          <xdr:row>8</xdr:row>
          <xdr:rowOff>17145</xdr:rowOff>
        </xdr:to>
        <xdr:pic>
          <xdr:nvPicPr>
            <xdr:cNvPr id="30811" name="Picture 44">
              <a:extLst>
                <a:ext uri="{FF2B5EF4-FFF2-40B4-BE49-F238E27FC236}">
                  <a16:creationId xmlns:a16="http://schemas.microsoft.com/office/drawing/2014/main" id="{E3D1DD21-09C2-32F7-E105-426CA1D052D9}"/>
                </a:ext>
              </a:extLst>
            </xdr:cNvPr>
            <xdr:cNvPicPr>
              <a:picLocks noChangeAspect="1" noChangeArrowheads="1"/>
              <a:extLst>
                <a:ext uri="{84589F7E-364E-4C9E-8A38-B11213B215E9}">
                  <a14:cameraTool cellRange="ShowMyPic" spid="_x0000_s1119"/>
                </a:ext>
              </a:extLst>
            </xdr:cNvPicPr>
          </xdr:nvPicPr>
          <xdr:blipFill>
            <a:blip xmlns:r="http://schemas.openxmlformats.org/officeDocument/2006/relationships" r:embed="rId3">
              <a:extLst>
                <a:ext uri="{28A0092B-C50C-407E-A947-70E740481C1C}">
                  <a14:useLocalDpi val="0"/>
                </a:ext>
              </a:extLst>
            </a:blip>
            <a:srcRect l="1877" t="-18475" r="13210" b="5885"/>
            <a:stretch>
              <a:fillRect/>
            </a:stretch>
          </xdr:blipFill>
          <xdr:spPr bwMode="auto">
            <a:xfrm>
              <a:off x="0" y="1059180"/>
              <a:ext cx="480060" cy="175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99060</xdr:rowOff>
        </xdr:from>
        <xdr:to>
          <xdr:col>3</xdr:col>
          <xdr:colOff>438150</xdr:colOff>
          <xdr:row>21</xdr:row>
          <xdr:rowOff>129540</xdr:rowOff>
        </xdr:to>
        <xdr:pic>
          <xdr:nvPicPr>
            <xdr:cNvPr id="30812" name="Picture 25">
              <a:extLst>
                <a:ext uri="{FF2B5EF4-FFF2-40B4-BE49-F238E27FC236}">
                  <a16:creationId xmlns:a16="http://schemas.microsoft.com/office/drawing/2014/main" id="{7AE157DC-47F9-B3E3-8CD0-270ECBE89820}"/>
                </a:ext>
              </a:extLst>
            </xdr:cNvPr>
            <xdr:cNvPicPr>
              <a:picLocks noChangeAspect="1" noChangeArrowheads="1"/>
              <a:extLst>
                <a:ext uri="{84589F7E-364E-4C9E-8A38-B11213B215E9}">
                  <a14:cameraTool cellRange="DCmaps" spid="_x0000_s1120"/>
                </a:ext>
              </a:extLst>
            </xdr:cNvPicPr>
          </xdr:nvPicPr>
          <xdr:blipFill>
            <a:blip xmlns:r="http://schemas.openxmlformats.org/officeDocument/2006/relationships" r:embed="rId6"/>
            <a:srcRect/>
            <a:stretch>
              <a:fillRect/>
            </a:stretch>
          </xdr:blipFill>
          <xdr:spPr bwMode="auto">
            <a:xfrm>
              <a:off x="0" y="1303020"/>
              <a:ext cx="3078480" cy="217932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105522</xdr:colOff>
      <xdr:row>17</xdr:row>
      <xdr:rowOff>92534</xdr:rowOff>
    </xdr:from>
    <xdr:ext cx="2915072" cy="2069577"/>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93204" y="34919398"/>
          <a:ext cx="2915072" cy="2069577"/>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05683" y="232300"/>
          <a:ext cx="2939661" cy="2036066"/>
        </a:xfrm>
        <a:prstGeom prst="rect">
          <a:avLst/>
        </a:prstGeom>
        <a:ln w="12700">
          <a:noFill/>
        </a:ln>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3"/>
        <a:stretch>
          <a:fillRect/>
        </a:stretch>
      </xdr:blipFill>
      <xdr:spPr>
        <a:xfrm>
          <a:off x="1944144" y="6706644"/>
          <a:ext cx="2889754" cy="2042337"/>
        </a:xfrm>
        <a:prstGeom prst="rect">
          <a:avLst/>
        </a:prstGeom>
      </xdr:spPr>
    </xdr:pic>
    <xdr:clientData/>
  </xdr:oneCellAnchor>
  <xdr:oneCellAnchor>
    <xdr:from>
      <xdr:col>1</xdr:col>
      <xdr:colOff>71139</xdr:colOff>
      <xdr:row>19</xdr:row>
      <xdr:rowOff>131439</xdr:rowOff>
    </xdr:from>
    <xdr:ext cx="2913432" cy="1871231"/>
    <xdr:pic>
      <xdr:nvPicPr>
        <xdr:cNvPr id="20" name="Image 16">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958821" y="39287848"/>
          <a:ext cx="2913432" cy="1871231"/>
        </a:xfrm>
        <a:prstGeom prst="rect">
          <a:avLst/>
        </a:prstGeom>
      </xdr:spPr>
    </xdr:pic>
    <xdr:clientData/>
  </xdr:oneCellAnchor>
  <xdr:twoCellAnchor editAs="oneCell">
    <xdr:from>
      <xdr:col>1</xdr:col>
      <xdr:colOff>51026</xdr:colOff>
      <xdr:row>23</xdr:row>
      <xdr:rowOff>85044</xdr:rowOff>
    </xdr:from>
    <xdr:to>
      <xdr:col>1</xdr:col>
      <xdr:colOff>3082878</xdr:colOff>
      <xdr:row>23</xdr:row>
      <xdr:rowOff>2034433</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25513</xdr:colOff>
      <xdr:row>25</xdr:row>
      <xdr:rowOff>119062</xdr:rowOff>
    </xdr:from>
    <xdr:to>
      <xdr:col>1</xdr:col>
      <xdr:colOff>3084019</xdr:colOff>
      <xdr:row>25</xdr:row>
      <xdr:rowOff>1920700</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90992" y="54124412"/>
          <a:ext cx="3053603" cy="1971393"/>
        </a:xfrm>
        <a:prstGeom prst="rect">
          <a:avLst/>
        </a:prstGeom>
      </xdr:spPr>
    </xdr:pic>
    <xdr:clientData/>
  </xdr:twoCellAnchor>
  <xdr:twoCellAnchor editAs="oneCell">
    <xdr:from>
      <xdr:col>1</xdr:col>
      <xdr:colOff>107246</xdr:colOff>
      <xdr:row>7</xdr:row>
      <xdr:rowOff>121227</xdr:rowOff>
    </xdr:from>
    <xdr:to>
      <xdr:col>1</xdr:col>
      <xdr:colOff>3118702</xdr:colOff>
      <xdr:row>7</xdr:row>
      <xdr:rowOff>2035248</xdr:rowOff>
    </xdr:to>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94928" y="13300363"/>
          <a:ext cx="3011456" cy="1914021"/>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90724" y="54235350"/>
          <a:ext cx="3059318" cy="1971606"/>
        </a:xfrm>
        <a:prstGeom prst="rect">
          <a:avLst/>
        </a:prstGeom>
      </xdr:spPr>
    </xdr:pic>
    <xdr:clientData/>
  </xdr:twoCellAnchor>
  <xdr:twoCellAnchor editAs="oneCell">
    <xdr:from>
      <xdr:col>1</xdr:col>
      <xdr:colOff>38102</xdr:colOff>
      <xdr:row>11</xdr:row>
      <xdr:rowOff>95739</xdr:rowOff>
    </xdr:from>
    <xdr:to>
      <xdr:col>1</xdr:col>
      <xdr:colOff>3088616</xdr:colOff>
      <xdr:row>11</xdr:row>
      <xdr:rowOff>2060864</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925784" y="21933966"/>
          <a:ext cx="3050514" cy="1965125"/>
        </a:xfrm>
        <a:prstGeom prst="rect">
          <a:avLst/>
        </a:prstGeom>
      </xdr:spPr>
    </xdr:pic>
    <xdr:clientData/>
  </xdr:twoCellAnchor>
  <xdr:twoCellAnchor editAs="oneCell">
    <xdr:from>
      <xdr:col>1</xdr:col>
      <xdr:colOff>34052</xdr:colOff>
      <xdr:row>29</xdr:row>
      <xdr:rowOff>157318</xdr:rowOff>
    </xdr:from>
    <xdr:to>
      <xdr:col>1</xdr:col>
      <xdr:colOff>3058620</xdr:colOff>
      <xdr:row>29</xdr:row>
      <xdr:rowOff>2042584</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1"/>
        <a:stretch>
          <a:fillRect/>
        </a:stretch>
      </xdr:blipFill>
      <xdr:spPr>
        <a:xfrm>
          <a:off x="1928469" y="61096151"/>
          <a:ext cx="3024568" cy="1885266"/>
        </a:xfrm>
        <a:prstGeom prst="rect">
          <a:avLst/>
        </a:prstGeom>
      </xdr:spPr>
    </xdr:pic>
    <xdr:clientData/>
  </xdr:twoCellAnchor>
  <xdr:twoCellAnchor editAs="oneCell">
    <xdr:from>
      <xdr:col>1</xdr:col>
      <xdr:colOff>1</xdr:colOff>
      <xdr:row>30</xdr:row>
      <xdr:rowOff>0</xdr:rowOff>
    </xdr:from>
    <xdr:to>
      <xdr:col>1</xdr:col>
      <xdr:colOff>3032225</xdr:colOff>
      <xdr:row>30</xdr:row>
      <xdr:rowOff>1968500</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2"/>
        <a:stretch>
          <a:fillRect/>
        </a:stretch>
      </xdr:blipFill>
      <xdr:spPr>
        <a:xfrm>
          <a:off x="1894418" y="63108417"/>
          <a:ext cx="3032224" cy="1968500"/>
        </a:xfrm>
        <a:prstGeom prst="rect">
          <a:avLst/>
        </a:prstGeom>
      </xdr:spPr>
    </xdr:pic>
    <xdr:clientData/>
  </xdr:twoCellAnchor>
  <xdr:twoCellAnchor editAs="oneCell">
    <xdr:from>
      <xdr:col>1</xdr:col>
      <xdr:colOff>69273</xdr:colOff>
      <xdr:row>28</xdr:row>
      <xdr:rowOff>71747</xdr:rowOff>
    </xdr:from>
    <xdr:to>
      <xdr:col>1</xdr:col>
      <xdr:colOff>3066281</xdr:colOff>
      <xdr:row>28</xdr:row>
      <xdr:rowOff>2141109</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3"/>
        <a:stretch>
          <a:fillRect/>
        </a:stretch>
      </xdr:blipFill>
      <xdr:spPr>
        <a:xfrm>
          <a:off x="1956955" y="58711111"/>
          <a:ext cx="2997008" cy="2069362"/>
        </a:xfrm>
        <a:prstGeom prst="rect">
          <a:avLst/>
        </a:prstGeom>
      </xdr:spPr>
    </xdr:pic>
    <xdr:clientData/>
  </xdr:twoCellAnchor>
  <xdr:twoCellAnchor editAs="oneCell">
    <xdr:from>
      <xdr:col>1</xdr:col>
      <xdr:colOff>32712</xdr:colOff>
      <xdr:row>20</xdr:row>
      <xdr:rowOff>47143</xdr:rowOff>
    </xdr:from>
    <xdr:to>
      <xdr:col>1</xdr:col>
      <xdr:colOff>3096983</xdr:colOff>
      <xdr:row>20</xdr:row>
      <xdr:rowOff>2057977</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920394" y="41368325"/>
          <a:ext cx="3064271" cy="2010834"/>
        </a:xfrm>
        <a:prstGeom prst="rect">
          <a:avLst/>
        </a:prstGeom>
      </xdr:spPr>
    </xdr:pic>
    <xdr:clientData/>
  </xdr:twoCellAnchor>
  <xdr:twoCellAnchor editAs="oneCell">
    <xdr:from>
      <xdr:col>1</xdr:col>
      <xdr:colOff>28015</xdr:colOff>
      <xdr:row>24</xdr:row>
      <xdr:rowOff>112059</xdr:rowOff>
    </xdr:from>
    <xdr:to>
      <xdr:col>1</xdr:col>
      <xdr:colOff>3012133</xdr:colOff>
      <xdr:row>24</xdr:row>
      <xdr:rowOff>2031067</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015565" y="58589209"/>
          <a:ext cx="2984118" cy="1919008"/>
        </a:xfrm>
        <a:prstGeom prst="rect">
          <a:avLst/>
        </a:prstGeom>
      </xdr:spPr>
    </xdr:pic>
    <xdr:clientData/>
  </xdr:twoCellAnchor>
  <xdr:oneCellAnchor>
    <xdr:from>
      <xdr:col>1</xdr:col>
      <xdr:colOff>86591</xdr:colOff>
      <xdr:row>10</xdr:row>
      <xdr:rowOff>51953</xdr:rowOff>
    </xdr:from>
    <xdr:ext cx="2943869" cy="2075012"/>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974273" y="19725408"/>
          <a:ext cx="2943869" cy="2075012"/>
        </a:xfrm>
        <a:prstGeom prst="rect">
          <a:avLst/>
        </a:prstGeom>
      </xdr:spPr>
    </xdr:pic>
    <xdr:clientData/>
  </xdr:oneCellAnchor>
  <xdr:twoCellAnchor editAs="oneCell">
    <xdr:from>
      <xdr:col>1</xdr:col>
      <xdr:colOff>57727</xdr:colOff>
      <xdr:row>27</xdr:row>
      <xdr:rowOff>34636</xdr:rowOff>
    </xdr:from>
    <xdr:to>
      <xdr:col>1</xdr:col>
      <xdr:colOff>3048000</xdr:colOff>
      <xdr:row>28</xdr:row>
      <xdr:rowOff>17068</xdr:rowOff>
    </xdr:to>
    <xdr:pic>
      <xdr:nvPicPr>
        <xdr:cNvPr id="25" name="Pictur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043545" y="56353363"/>
          <a:ext cx="2990273" cy="2141432"/>
        </a:xfrm>
        <a:prstGeom prst="rect">
          <a:avLst/>
        </a:prstGeom>
      </xdr:spPr>
    </xdr:pic>
    <xdr:clientData/>
  </xdr:twoCellAnchor>
  <xdr:oneCellAnchor>
    <xdr:from>
      <xdr:col>1</xdr:col>
      <xdr:colOff>151830</xdr:colOff>
      <xdr:row>21</xdr:row>
      <xdr:rowOff>52192</xdr:rowOff>
    </xdr:from>
    <xdr:ext cx="2945996" cy="2057087"/>
    <xdr:pic>
      <xdr:nvPicPr>
        <xdr:cNvPr id="29" name="Picture 28">
          <a:extLst>
            <a:ext uri="{FF2B5EF4-FFF2-40B4-BE49-F238E27FC236}">
              <a16:creationId xmlns:a16="http://schemas.microsoft.com/office/drawing/2014/main" id="{00000000-0008-0000-0800-00001D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2039512" y="43538147"/>
          <a:ext cx="2945996" cy="2057087"/>
        </a:xfrm>
        <a:prstGeom prst="rect">
          <a:avLst/>
        </a:prstGeom>
      </xdr:spPr>
    </xdr:pic>
    <xdr:clientData/>
  </xdr:oneCellAnchor>
  <xdr:twoCellAnchor editAs="oneCell">
    <xdr:from>
      <xdr:col>1</xdr:col>
      <xdr:colOff>69274</xdr:colOff>
      <xdr:row>6</xdr:row>
      <xdr:rowOff>47326</xdr:rowOff>
    </xdr:from>
    <xdr:to>
      <xdr:col>1</xdr:col>
      <xdr:colOff>2955638</xdr:colOff>
      <xdr:row>6</xdr:row>
      <xdr:rowOff>2141680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9"/>
        <a:stretch>
          <a:fillRect/>
        </a:stretch>
      </xdr:blipFill>
      <xdr:spPr>
        <a:xfrm>
          <a:off x="1956956" y="11061690"/>
          <a:ext cx="2886364" cy="2094354"/>
        </a:xfrm>
        <a:prstGeom prst="rect">
          <a:avLst/>
        </a:prstGeom>
      </xdr:spPr>
    </xdr:pic>
    <xdr:clientData/>
  </xdr:twoCellAnchor>
  <xdr:twoCellAnchor editAs="oneCell">
    <xdr:from>
      <xdr:col>1</xdr:col>
      <xdr:colOff>17317</xdr:colOff>
      <xdr:row>14</xdr:row>
      <xdr:rowOff>47318</xdr:rowOff>
    </xdr:from>
    <xdr:to>
      <xdr:col>1</xdr:col>
      <xdr:colOff>3098972</xdr:colOff>
      <xdr:row>14</xdr:row>
      <xdr:rowOff>2152298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0"/>
        <a:stretch>
          <a:fillRect/>
        </a:stretch>
      </xdr:blipFill>
      <xdr:spPr>
        <a:xfrm>
          <a:off x="1904999" y="28379863"/>
          <a:ext cx="3081655" cy="2104980"/>
        </a:xfrm>
        <a:prstGeom prst="rect">
          <a:avLst/>
        </a:prstGeom>
      </xdr:spPr>
    </xdr:pic>
    <xdr:clientData/>
  </xdr:twoCellAnchor>
  <xdr:twoCellAnchor editAs="oneCell">
    <xdr:from>
      <xdr:col>1</xdr:col>
      <xdr:colOff>69272</xdr:colOff>
      <xdr:row>22</xdr:row>
      <xdr:rowOff>114218</xdr:rowOff>
    </xdr:from>
    <xdr:to>
      <xdr:col>1</xdr:col>
      <xdr:colOff>3136669</xdr:colOff>
      <xdr:row>22</xdr:row>
      <xdr:rowOff>2122598</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21"/>
        <a:srcRect l="1099" t="2451" r="12747" b="10063"/>
        <a:stretch/>
      </xdr:blipFill>
      <xdr:spPr>
        <a:xfrm>
          <a:off x="1956954" y="45764945"/>
          <a:ext cx="3067397" cy="2008380"/>
        </a:xfrm>
        <a:prstGeom prst="rect">
          <a:avLst/>
        </a:prstGeom>
      </xdr:spPr>
    </xdr:pic>
    <xdr:clientData/>
  </xdr:twoCellAnchor>
  <xdr:twoCellAnchor editAs="oneCell">
    <xdr:from>
      <xdr:col>1</xdr:col>
      <xdr:colOff>133597</xdr:colOff>
      <xdr:row>12</xdr:row>
      <xdr:rowOff>44534</xdr:rowOff>
    </xdr:from>
    <xdr:to>
      <xdr:col>1</xdr:col>
      <xdr:colOff>3015136</xdr:colOff>
      <xdr:row>13</xdr:row>
      <xdr:rowOff>34601</xdr:rowOff>
    </xdr:to>
    <xdr:pic>
      <xdr:nvPicPr>
        <xdr:cNvPr id="32" name="Picture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021279" y="24047534"/>
          <a:ext cx="2881539" cy="2154840"/>
        </a:xfrm>
        <a:prstGeom prst="rect">
          <a:avLst/>
        </a:prstGeom>
      </xdr:spPr>
    </xdr:pic>
    <xdr:clientData/>
  </xdr:twoCellAnchor>
  <xdr:twoCellAnchor editAs="oneCell">
    <xdr:from>
      <xdr:col>1</xdr:col>
      <xdr:colOff>149679</xdr:colOff>
      <xdr:row>13</xdr:row>
      <xdr:rowOff>75293</xdr:rowOff>
    </xdr:from>
    <xdr:to>
      <xdr:col>1</xdr:col>
      <xdr:colOff>2976789</xdr:colOff>
      <xdr:row>14</xdr:row>
      <xdr:rowOff>7419</xdr:rowOff>
    </xdr:to>
    <xdr:pic>
      <xdr:nvPicPr>
        <xdr:cNvPr id="33" name="Picture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2100399" y="73577813"/>
          <a:ext cx="2827110" cy="2088586"/>
        </a:xfrm>
        <a:prstGeom prst="rect">
          <a:avLst/>
        </a:prstGeom>
      </xdr:spPr>
    </xdr:pic>
    <xdr:clientData/>
  </xdr:twoCellAnchor>
  <xdr:twoCellAnchor editAs="oneCell">
    <xdr:from>
      <xdr:col>1</xdr:col>
      <xdr:colOff>51954</xdr:colOff>
      <xdr:row>34</xdr:row>
      <xdr:rowOff>34636</xdr:rowOff>
    </xdr:from>
    <xdr:to>
      <xdr:col>1</xdr:col>
      <xdr:colOff>3117271</xdr:colOff>
      <xdr:row>34</xdr:row>
      <xdr:rowOff>2152668</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939636" y="71662636"/>
          <a:ext cx="3065317" cy="2118032"/>
        </a:xfrm>
        <a:prstGeom prst="rect">
          <a:avLst/>
        </a:prstGeom>
      </xdr:spPr>
    </xdr:pic>
    <xdr:clientData/>
  </xdr:twoCellAnchor>
  <xdr:twoCellAnchor editAs="oneCell">
    <xdr:from>
      <xdr:col>1</xdr:col>
      <xdr:colOff>69273</xdr:colOff>
      <xdr:row>16</xdr:row>
      <xdr:rowOff>69273</xdr:rowOff>
    </xdr:from>
    <xdr:to>
      <xdr:col>1</xdr:col>
      <xdr:colOff>3012498</xdr:colOff>
      <xdr:row>16</xdr:row>
      <xdr:rowOff>2088573</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956955" y="32731364"/>
          <a:ext cx="2943225" cy="2019300"/>
        </a:xfrm>
        <a:prstGeom prst="rect">
          <a:avLst/>
        </a:prstGeom>
      </xdr:spPr>
    </xdr:pic>
    <xdr:clientData/>
  </xdr:twoCellAnchor>
  <xdr:twoCellAnchor editAs="oneCell">
    <xdr:from>
      <xdr:col>1</xdr:col>
      <xdr:colOff>17318</xdr:colOff>
      <xdr:row>33</xdr:row>
      <xdr:rowOff>103910</xdr:rowOff>
    </xdr:from>
    <xdr:to>
      <xdr:col>1</xdr:col>
      <xdr:colOff>3135784</xdr:colOff>
      <xdr:row>33</xdr:row>
      <xdr:rowOff>1974274</xdr:rowOff>
    </xdr:to>
    <xdr:pic>
      <xdr:nvPicPr>
        <xdr:cNvPr id="5" name="Picture 4">
          <a:extLst>
            <a:ext uri="{FF2B5EF4-FFF2-40B4-BE49-F238E27FC236}">
              <a16:creationId xmlns:a16="http://schemas.microsoft.com/office/drawing/2014/main" id="{FFF51464-C29F-5C23-89FA-D8A0F93A53A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05000" y="69567137"/>
          <a:ext cx="3118466" cy="18703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Normal="100" workbookViewId="0">
      <pane ySplit="6" topLeftCell="A7" activePane="bottomLeft" state="frozen"/>
      <selection pane="bottomLeft" activeCell="M15" sqref="M15"/>
    </sheetView>
  </sheetViews>
  <sheetFormatPr defaultColWidth="8.5546875" defaultRowHeight="13.2"/>
  <cols>
    <col min="1" max="1" width="14.44140625" style="1" customWidth="1"/>
    <col min="2" max="2" width="8.5546875" style="1"/>
    <col min="3" max="3" width="15.5546875" style="1" customWidth="1"/>
    <col min="4" max="4" width="11.44140625" style="1" customWidth="1"/>
    <col min="5" max="5" width="2.44140625" style="1" customWidth="1"/>
    <col min="6" max="6" width="11.5546875" style="1" customWidth="1"/>
    <col min="7" max="7" width="9.44140625" style="1" bestFit="1" customWidth="1"/>
    <col min="8" max="8" width="10.44140625" style="1" customWidth="1"/>
    <col min="9" max="9" width="9.44140625" style="1" bestFit="1" customWidth="1"/>
    <col min="10" max="10" width="10.5546875" style="1" bestFit="1" customWidth="1"/>
    <col min="11" max="11" width="9.44140625" style="1" bestFit="1" customWidth="1"/>
    <col min="12" max="13" width="18.44140625" style="1" customWidth="1"/>
    <col min="14" max="14" width="22.5546875" style="1" bestFit="1" customWidth="1"/>
    <col min="15" max="16384" width="8.5546875" style="1"/>
  </cols>
  <sheetData>
    <row r="1" spans="1:139">
      <c r="A1" s="266"/>
      <c r="B1" s="267"/>
      <c r="C1" s="267"/>
      <c r="D1" s="267"/>
      <c r="E1" s="267"/>
      <c r="F1" s="267"/>
      <c r="G1" s="267"/>
      <c r="H1" s="267"/>
      <c r="I1" s="267"/>
      <c r="J1" s="267"/>
      <c r="K1" s="267"/>
      <c r="L1" s="268"/>
      <c r="M1" s="96"/>
      <c r="N1" s="112"/>
      <c r="O1" s="112"/>
      <c r="P1" s="112"/>
      <c r="Q1" s="112"/>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row>
    <row r="2" spans="1:139">
      <c r="A2" s="269"/>
      <c r="B2" s="270"/>
      <c r="C2" s="270"/>
      <c r="D2" s="270"/>
      <c r="E2" s="270"/>
      <c r="F2" s="270"/>
      <c r="G2" s="270"/>
      <c r="H2" s="270"/>
      <c r="I2" s="270"/>
      <c r="J2" s="270"/>
      <c r="K2" s="270"/>
      <c r="L2" s="271"/>
      <c r="M2" s="96"/>
      <c r="N2" s="118" t="s">
        <v>0</v>
      </c>
      <c r="O2" s="112"/>
      <c r="P2" s="112"/>
      <c r="Q2" s="112"/>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row>
    <row r="3" spans="1:139" ht="13.8" thickBot="1">
      <c r="A3" s="272"/>
      <c r="B3" s="273"/>
      <c r="C3" s="270"/>
      <c r="D3" s="270"/>
      <c r="E3" s="270"/>
      <c r="F3" s="270"/>
      <c r="G3" s="270"/>
      <c r="H3" s="270"/>
      <c r="I3" s="270"/>
      <c r="J3" s="273"/>
      <c r="K3" s="273"/>
      <c r="L3" s="274"/>
      <c r="M3" s="96"/>
      <c r="N3" s="113"/>
      <c r="O3" s="112"/>
      <c r="P3" s="112"/>
      <c r="Q3" s="112"/>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row>
    <row r="4" spans="1:139" ht="13.35" customHeight="1">
      <c r="A4" s="31"/>
      <c r="B4" s="32"/>
      <c r="C4" s="276" t="s">
        <v>152</v>
      </c>
      <c r="D4" s="277"/>
      <c r="E4" s="277"/>
      <c r="F4" s="277"/>
      <c r="G4" s="277"/>
      <c r="H4" s="277"/>
      <c r="I4" s="278"/>
      <c r="J4" s="32"/>
      <c r="K4" s="32"/>
      <c r="L4" s="33"/>
      <c r="M4" s="96"/>
      <c r="N4" s="112"/>
      <c r="O4" s="112"/>
      <c r="P4" s="112"/>
      <c r="Q4" s="112"/>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row>
    <row r="5" spans="1:139" ht="20.100000000000001" customHeight="1">
      <c r="A5" s="31"/>
      <c r="B5" s="32"/>
      <c r="C5" s="279"/>
      <c r="D5" s="280"/>
      <c r="E5" s="280"/>
      <c r="F5" s="280"/>
      <c r="G5" s="280"/>
      <c r="H5" s="280"/>
      <c r="I5" s="281"/>
      <c r="J5" s="32"/>
      <c r="K5" s="32"/>
      <c r="L5" s="33"/>
      <c r="M5" s="96"/>
      <c r="N5" s="112"/>
      <c r="O5" s="112"/>
      <c r="P5" s="112"/>
      <c r="Q5" s="112"/>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c r="EE5" s="96"/>
      <c r="EF5" s="96"/>
      <c r="EG5" s="96"/>
      <c r="EH5" s="96"/>
      <c r="EI5" s="96"/>
    </row>
    <row r="6" spans="1:139" ht="4.5" customHeight="1">
      <c r="A6" s="282"/>
      <c r="B6" s="283"/>
      <c r="C6" s="283"/>
      <c r="D6" s="283"/>
      <c r="E6" s="283"/>
      <c r="F6" s="283"/>
      <c r="G6" s="283"/>
      <c r="H6" s="283"/>
      <c r="I6" s="283"/>
      <c r="J6" s="283"/>
      <c r="K6" s="283"/>
      <c r="L6" s="284"/>
      <c r="M6" s="96"/>
      <c r="N6" s="112"/>
      <c r="O6" s="112"/>
      <c r="P6" s="112"/>
      <c r="Q6" s="112"/>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row>
    <row r="7" spans="1:139" s="30" customFormat="1" ht="4.5" customHeight="1">
      <c r="A7" s="34"/>
      <c r="B7" s="35"/>
      <c r="C7" s="35"/>
      <c r="D7" s="35"/>
      <c r="E7" s="35"/>
      <c r="F7" s="35"/>
      <c r="G7" s="35"/>
      <c r="H7" s="35"/>
      <c r="I7" s="35"/>
      <c r="J7" s="35"/>
      <c r="K7" s="35"/>
      <c r="L7" s="3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row>
    <row r="8" spans="1:139" ht="13.5" customHeight="1">
      <c r="A8" s="37"/>
      <c r="B8" s="38"/>
      <c r="C8" s="38"/>
      <c r="D8" s="38"/>
      <c r="E8" s="38"/>
      <c r="F8" s="38"/>
      <c r="G8" s="38"/>
      <c r="H8" s="38"/>
      <c r="I8" s="39">
        <f>IF(ISBLANK(VLOOKUP($C$4,'DC Full Dataset'!$A:$B,2,0)),"N/A", VLOOKUP($C$4,'DC Full Dataset'!$A:$B,2,0))</f>
        <v>45198</v>
      </c>
      <c r="J8" s="40" t="s">
        <v>2</v>
      </c>
      <c r="K8" s="40"/>
      <c r="L8" s="41"/>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row>
    <row r="9" spans="1:139" ht="14.85" customHeight="1">
      <c r="A9" s="37"/>
      <c r="B9" s="38"/>
      <c r="C9" s="38"/>
      <c r="D9" s="38"/>
      <c r="E9" s="38"/>
      <c r="F9" s="38"/>
      <c r="G9" s="38"/>
      <c r="H9" s="38"/>
      <c r="I9" s="291" t="s">
        <v>3</v>
      </c>
      <c r="J9" s="292"/>
      <c r="K9" s="292"/>
      <c r="L9" s="293"/>
      <c r="M9" s="97"/>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row>
    <row r="10" spans="1:139" ht="14.85" customHeight="1">
      <c r="A10" s="37"/>
      <c r="B10" s="38"/>
      <c r="C10" s="38"/>
      <c r="D10" s="38"/>
      <c r="E10" s="38"/>
      <c r="F10" s="38"/>
      <c r="G10" s="38"/>
      <c r="H10" s="38"/>
      <c r="I10" s="292"/>
      <c r="J10" s="292"/>
      <c r="K10" s="292"/>
      <c r="L10" s="293"/>
      <c r="M10" s="98"/>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row>
    <row r="11" spans="1:139" ht="16.350000000000001" customHeight="1">
      <c r="A11" s="37"/>
      <c r="B11" s="38"/>
      <c r="C11" s="38"/>
      <c r="D11" s="38"/>
      <c r="E11" s="38"/>
      <c r="F11" s="38"/>
      <c r="G11" s="38"/>
      <c r="H11" s="38"/>
      <c r="I11" s="292"/>
      <c r="J11" s="292"/>
      <c r="K11" s="292"/>
      <c r="L11" s="293"/>
      <c r="M11" s="99"/>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row>
    <row r="12" spans="1:139" ht="13.35" customHeight="1">
      <c r="A12" s="37"/>
      <c r="B12" s="38"/>
      <c r="C12" s="38"/>
      <c r="D12" s="38"/>
      <c r="E12" s="38"/>
      <c r="F12" s="38"/>
      <c r="G12" s="38"/>
      <c r="H12" s="38"/>
      <c r="I12" s="292"/>
      <c r="J12" s="292"/>
      <c r="K12" s="292"/>
      <c r="L12" s="293"/>
      <c r="M12" s="99"/>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row>
    <row r="13" spans="1:139" ht="10.5" customHeight="1">
      <c r="A13" s="37"/>
      <c r="B13" s="38"/>
      <c r="C13" s="38"/>
      <c r="D13" s="38"/>
      <c r="E13" s="38"/>
      <c r="F13" s="38"/>
      <c r="G13" s="38"/>
      <c r="H13" s="38"/>
      <c r="I13" s="292"/>
      <c r="J13" s="292"/>
      <c r="K13" s="292"/>
      <c r="L13" s="293"/>
      <c r="M13" s="99"/>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row>
    <row r="14" spans="1:139" ht="10.5" customHeight="1">
      <c r="A14" s="37"/>
      <c r="B14" s="38"/>
      <c r="C14" s="38"/>
      <c r="D14" s="38"/>
      <c r="E14" s="38"/>
      <c r="F14" s="38"/>
      <c r="G14" s="38"/>
      <c r="H14" s="38"/>
      <c r="I14" s="292"/>
      <c r="J14" s="292"/>
      <c r="K14" s="292"/>
      <c r="L14" s="293"/>
      <c r="M14" s="99"/>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row>
    <row r="15" spans="1:139" ht="31.35" customHeight="1">
      <c r="A15" s="37"/>
      <c r="B15" s="38"/>
      <c r="C15" s="38"/>
      <c r="D15" s="38"/>
      <c r="E15" s="38"/>
      <c r="F15" s="38"/>
      <c r="G15" s="38"/>
      <c r="H15" s="38"/>
      <c r="I15" s="292"/>
      <c r="J15" s="292"/>
      <c r="K15" s="292"/>
      <c r="L15" s="293"/>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row>
    <row r="16" spans="1:139" ht="5.85" customHeight="1">
      <c r="A16" s="37"/>
      <c r="B16" s="38"/>
      <c r="C16" s="38"/>
      <c r="D16" s="38"/>
      <c r="E16" s="38"/>
      <c r="F16" s="38"/>
      <c r="G16" s="38"/>
      <c r="H16" s="38"/>
      <c r="I16" s="167"/>
      <c r="J16" s="167"/>
      <c r="K16" s="167"/>
      <c r="L16" s="168"/>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row>
    <row r="17" spans="1:139" ht="11.85" customHeight="1">
      <c r="A17" s="37"/>
      <c r="B17" s="38"/>
      <c r="C17" s="38"/>
      <c r="D17" s="38"/>
      <c r="E17" s="38"/>
      <c r="F17" s="38"/>
      <c r="G17" s="38"/>
      <c r="H17" s="38"/>
      <c r="I17" s="289" t="s">
        <v>4</v>
      </c>
      <c r="J17" s="289"/>
      <c r="K17" s="289"/>
      <c r="L17" s="290"/>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row>
    <row r="18" spans="1:139" ht="11.1" customHeight="1">
      <c r="A18" s="37"/>
      <c r="B18" s="38"/>
      <c r="C18" s="38"/>
      <c r="D18" s="38"/>
      <c r="E18" s="38"/>
      <c r="F18" s="38"/>
      <c r="G18" s="38"/>
      <c r="H18" s="38"/>
      <c r="I18" s="102" t="s">
        <v>5</v>
      </c>
      <c r="J18" s="294" t="str">
        <f>IF(ISBLANK(VLOOKUP($C$4,'DC Location Info'!$A:$B,2,0)),"N/A", VLOOKUP($C$4,'DC Location Info'!$A:$B,2,0))</f>
        <v>Abu Salim al janubi</v>
      </c>
      <c r="K18" s="295"/>
      <c r="L18" s="2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row>
    <row r="19" spans="1:139" ht="11.1" customHeight="1">
      <c r="A19" s="37"/>
      <c r="B19" s="38"/>
      <c r="C19" s="38"/>
      <c r="D19" s="38"/>
      <c r="E19" s="38"/>
      <c r="F19" s="38"/>
      <c r="G19" s="38"/>
      <c r="H19" s="38"/>
      <c r="I19" s="103" t="s">
        <v>6</v>
      </c>
      <c r="J19" s="297" t="str">
        <f>IF(ISBLANK(VLOOKUP($C$4,'DC Location Info'!$A:$C,3,0)),"N/A", VLOOKUP($C$4,'DC Location Info'!$A:$C,3,0))</f>
        <v>Abusliem</v>
      </c>
      <c r="K19" s="298"/>
      <c r="L19" s="299"/>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row>
    <row r="20" spans="1:139" ht="11.1" customHeight="1">
      <c r="A20" s="37"/>
      <c r="B20" s="38"/>
      <c r="C20" s="38"/>
      <c r="D20" s="38"/>
      <c r="E20" s="38"/>
      <c r="F20" s="38"/>
      <c r="G20" s="38"/>
      <c r="H20" s="38"/>
      <c r="I20" s="102" t="s">
        <v>7</v>
      </c>
      <c r="J20" s="294" t="str">
        <f>IF(ISBLANK(VLOOKUP($C$4,'DC Location Info'!$A:$D,4,0)),"N/A", VLOOKUP($C$4,'DC Location Info'!$A:$D,4,0))</f>
        <v>Tripoli</v>
      </c>
      <c r="K20" s="295"/>
      <c r="L20" s="2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row>
    <row r="21" spans="1:139" ht="11.1" customHeight="1">
      <c r="A21" s="37"/>
      <c r="B21" s="38"/>
      <c r="C21" s="38"/>
      <c r="D21" s="38"/>
      <c r="E21" s="38"/>
      <c r="F21" s="38"/>
      <c r="G21" s="38"/>
      <c r="H21" s="38"/>
      <c r="I21" s="103"/>
      <c r="J21" s="297"/>
      <c r="K21" s="298"/>
      <c r="L21" s="299"/>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row>
    <row r="22" spans="1:139" ht="13.8">
      <c r="A22" s="37"/>
      <c r="B22" s="38"/>
      <c r="C22" s="38"/>
      <c r="D22" s="38"/>
      <c r="E22" s="38"/>
      <c r="F22" s="38"/>
      <c r="G22" s="38"/>
      <c r="H22" s="38"/>
      <c r="I22" s="102"/>
      <c r="J22" s="294"/>
      <c r="K22" s="295"/>
      <c r="L22" s="2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row>
    <row r="23" spans="1:139" ht="3" customHeight="1">
      <c r="A23" s="285"/>
      <c r="B23" s="286"/>
      <c r="C23" s="286"/>
      <c r="D23" s="286"/>
      <c r="E23" s="286"/>
      <c r="F23" s="286"/>
      <c r="G23" s="286"/>
      <c r="H23" s="286"/>
      <c r="I23" s="286"/>
      <c r="J23" s="286"/>
      <c r="K23" s="286"/>
      <c r="L23" s="287"/>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row>
    <row r="24" spans="1:139" ht="7.35" customHeight="1">
      <c r="A24" s="288"/>
      <c r="B24" s="288"/>
      <c r="C24" s="288"/>
      <c r="D24" s="288"/>
      <c r="E24" s="288"/>
      <c r="F24" s="288"/>
      <c r="G24" s="288"/>
      <c r="H24" s="288"/>
      <c r="I24" s="288"/>
      <c r="J24" s="288"/>
      <c r="K24" s="288"/>
      <c r="L24" s="288"/>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row>
    <row r="25" spans="1:139" ht="11.1" customHeight="1">
      <c r="A25" s="245" t="s">
        <v>8</v>
      </c>
      <c r="B25" s="246"/>
      <c r="C25" s="246"/>
      <c r="D25" s="246"/>
      <c r="E25" s="246"/>
      <c r="F25" s="246"/>
      <c r="G25" s="246"/>
      <c r="H25" s="246"/>
      <c r="I25" s="246"/>
      <c r="J25" s="246"/>
      <c r="K25" s="246"/>
      <c r="L25" s="247"/>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row>
    <row r="26" spans="1:139" ht="11.1" customHeight="1">
      <c r="A26" s="300" t="s">
        <v>9</v>
      </c>
      <c r="B26" s="301"/>
      <c r="C26" s="302"/>
      <c r="D26" s="306">
        <f>IF(ISBLANK(VLOOKUP($C$4,'DC Full Dataset'!$A:$I,9,0)),"N/A", VLOOKUP($C$4,'DC Full Dataset'!$A:$I,9,0))</f>
        <v>510</v>
      </c>
      <c r="E26" s="307"/>
      <c r="F26" s="275" t="s">
        <v>10</v>
      </c>
      <c r="G26" s="275"/>
      <c r="H26" s="275"/>
      <c r="I26" s="275"/>
      <c r="J26" s="194" t="str">
        <f>IF(ISBLANK(VLOOKUP($C$4,'DC Full Dataset'!$A:$H,8,0)),"N/A", VLOOKUP($C$4,'DC Full Dataset'!$A:$H,8,0))</f>
        <v>Yes</v>
      </c>
      <c r="K26" s="195"/>
      <c r="L26" s="1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row>
    <row r="27" spans="1:139" ht="13.35" customHeight="1">
      <c r="A27" s="303"/>
      <c r="B27" s="304"/>
      <c r="C27" s="305"/>
      <c r="D27" s="308"/>
      <c r="E27" s="309"/>
      <c r="F27" s="275" t="s">
        <v>11</v>
      </c>
      <c r="G27" s="275"/>
      <c r="H27" s="275"/>
      <c r="I27" s="275"/>
      <c r="J27" s="194" t="str">
        <f>IF(ISBLANK(VLOOKUP($C$4,'DC Full Dataset'!$A:$G,7,0)),"N/A", VLOOKUP($C$4,'DC Full Dataset'!$A:$G,7,0))</f>
        <v>N/A</v>
      </c>
      <c r="K27" s="195"/>
      <c r="L27" s="1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row>
    <row r="28" spans="1:139" ht="27.6" customHeight="1">
      <c r="A28" s="42" t="s">
        <v>12</v>
      </c>
      <c r="B28" s="12"/>
      <c r="C28" s="9"/>
      <c r="D28" s="9"/>
      <c r="E28" s="10"/>
      <c r="F28" s="4"/>
      <c r="G28" s="4" t="s">
        <v>13</v>
      </c>
      <c r="H28" s="4" t="s">
        <v>14</v>
      </c>
      <c r="I28" s="4" t="s">
        <v>15</v>
      </c>
      <c r="J28" s="252" t="s">
        <v>16</v>
      </c>
      <c r="K28" s="253"/>
      <c r="L28" s="254"/>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row>
    <row r="29" spans="1:139" ht="14.85" customHeight="1">
      <c r="A29" s="201" t="s">
        <v>17</v>
      </c>
      <c r="B29" s="202"/>
      <c r="C29" s="202"/>
      <c r="D29" s="264" t="str">
        <f>IF(ISBLANK(VLOOKUP($C$4,'DC Full Dataset'!$A:$J,10,0)),"N/A", VLOOKUP($C$4,'DC Full Dataset'!$A:$J,10,0))</f>
        <v>No</v>
      </c>
      <c r="E29" s="265"/>
      <c r="F29" s="4" t="s">
        <v>18</v>
      </c>
      <c r="G29" s="16">
        <f>IF(ISBLANK(VLOOKUP($C$4,'DC Full Dataset'!$A:$L,12,0)),"N/A", VLOOKUP($C$4,'DC Full Dataset'!$A:$L,12,0))</f>
        <v>60</v>
      </c>
      <c r="H29" s="16">
        <f>IF(ISBLANK(VLOOKUP($C$4,'DC Full Dataset'!$A:$M,13,0)),"N/A", VLOOKUP($C$4,'DC Full Dataset'!$A:$M,13,0))</f>
        <v>0</v>
      </c>
      <c r="I29" s="16">
        <f>IF(ISBLANK(VLOOKUP($C$4,'DC Full Dataset'!$A:$N,14,0)),"N/A", VLOOKUP($C$4,'DC Full Dataset'!$A:$N,14,0))</f>
        <v>0</v>
      </c>
      <c r="J29" s="255">
        <f>IF(SUM(VLOOKUP($C$4,'DC Full Dataset'!$A:$N,14,0),VLOOKUP($C$4,'DC Full Dataset'!$A:$N,13,0),VLOOKUP($C$4,'DC Full Dataset'!$A:$N,12,0))=0,"N/A",SUM(VLOOKUP($C$4,'DC Full Dataset'!$A:$N,14,0),VLOOKUP($C$4,'DC Full Dataset'!$A:$N,13,0),VLOOKUP($C$4,'DC Full Dataset'!$A:$N,12,0)))</f>
        <v>60</v>
      </c>
      <c r="K29" s="256"/>
      <c r="L29" s="257"/>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row>
    <row r="30" spans="1:139" ht="13.5" customHeight="1">
      <c r="A30" s="226" t="s">
        <v>19</v>
      </c>
      <c r="B30" s="227"/>
      <c r="C30" s="227"/>
      <c r="D30" s="264" t="str">
        <f>IF(ISBLANK(VLOOKUP($C$4,'DC Full Dataset'!$A:$K,11,0)),"N/A", VLOOKUP($C$4,'DC Full Dataset'!$A:$K,11,0))</f>
        <v>No</v>
      </c>
      <c r="E30" s="265"/>
      <c r="F30" s="4" t="s">
        <v>20</v>
      </c>
      <c r="G30" s="16">
        <f>IF(ISBLANK(VLOOKUP($C$4,'DC Full Dataset'!$A:$O,15,0)),"N/A", VLOOKUP($C$4,'DC Full Dataset'!$A:$O,15,0))</f>
        <v>50</v>
      </c>
      <c r="H30" s="16">
        <f>IF(ISBLANK(VLOOKUP($C$4,'DC Full Dataset'!$A:$P,16,0)),"N/A", VLOOKUP($C$4,'DC Full Dataset'!$A:$P,16,0))</f>
        <v>400</v>
      </c>
      <c r="I30" s="16">
        <f>IF(ISBLANK(VLOOKUP($C$4,'DC Full Dataset'!$A:$Q,17,0)),"N/A", VLOOKUP($C$4,'DC Full Dataset'!$A:$Q,17,0))</f>
        <v>0</v>
      </c>
      <c r="J30" s="255">
        <f>IF(SUM(VLOOKUP($C$4,'DC Full Dataset'!$A:$O,15,0),VLOOKUP($C$4,'DC Full Dataset'!$A:$P,16,0),VLOOKUP($C$4,'DC Full Dataset'!$A:$Q,17,0))=0,"N/A",SUM(VLOOKUP($C$4,'DC Full Dataset'!$A:$O,15,0),VLOOKUP($C$4,'DC Full Dataset'!$A:$P,16,0),VLOOKUP($C$4,'DC Full Dataset'!$A:$Q,17,0)))</f>
        <v>450</v>
      </c>
      <c r="K30" s="256"/>
      <c r="L30" s="257"/>
      <c r="M30" s="96"/>
      <c r="N30" s="101" t="s">
        <v>21</v>
      </c>
      <c r="O30" s="101" t="s">
        <v>22</v>
      </c>
      <c r="P30" s="101"/>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row>
    <row r="31" spans="1:139" ht="11.1" customHeight="1">
      <c r="A31" s="245" t="s">
        <v>23</v>
      </c>
      <c r="B31" s="246"/>
      <c r="C31" s="246"/>
      <c r="D31" s="246"/>
      <c r="E31" s="11"/>
      <c r="F31" s="13" t="s">
        <v>24</v>
      </c>
      <c r="G31" s="11"/>
      <c r="H31" s="11"/>
      <c r="I31" s="11"/>
      <c r="J31" s="11"/>
      <c r="K31" s="11"/>
      <c r="L31" s="43"/>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row>
    <row r="32" spans="1:139">
      <c r="A32" s="201" t="s">
        <v>25</v>
      </c>
      <c r="B32" s="202"/>
      <c r="C32" s="202"/>
      <c r="D32" s="250" t="str">
        <f>IF(ISBLANK(VLOOKUP($C$4,'DC Full Dataset'!$A:$AC,29,0)),"N/A", VLOOKUP($C$4,'DC Full Dataset'!$A:$AC,29,0))</f>
        <v>N/A</v>
      </c>
      <c r="E32" s="251"/>
      <c r="F32" s="5"/>
      <c r="G32" s="8" t="s">
        <v>26</v>
      </c>
      <c r="H32" s="8" t="s">
        <v>27</v>
      </c>
      <c r="I32" s="8" t="s">
        <v>28</v>
      </c>
      <c r="J32" s="8" t="s">
        <v>29</v>
      </c>
      <c r="K32" s="8" t="s">
        <v>30</v>
      </c>
      <c r="L32" s="44" t="s">
        <v>31</v>
      </c>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row>
    <row r="33" spans="1:139">
      <c r="A33" s="201" t="s">
        <v>32</v>
      </c>
      <c r="B33" s="202"/>
      <c r="C33" s="202"/>
      <c r="D33" s="250">
        <f>IF(ISBLANK(VLOOKUP($C$4,'DC Full Dataset'!$A:$AD,30,0)),"N/A", VLOOKUP($C$4,'DC Full Dataset'!$A:$AD,30,0))</f>
        <v>14</v>
      </c>
      <c r="E33" s="251"/>
      <c r="F33" s="6" t="s">
        <v>33</v>
      </c>
      <c r="G33" s="7" t="str">
        <f>IF(ISBLANK(VLOOKUP($C$4,'DC Full Dataset'!$A:$R,18,0)),"N/A", VLOOKUP($C$4,'DC Full Dataset'!$A:$R,18,0))</f>
        <v>Eritrea</v>
      </c>
      <c r="H33" s="7" t="str">
        <f>IF(ISBLANK(VLOOKUP($C$4,'DC Full Dataset'!$A:$T,20,0)),"N/A", VLOOKUP($C$4,'DC Full Dataset'!$A:$T,20,0))</f>
        <v>BurkinaFaso</v>
      </c>
      <c r="I33" s="104" t="str">
        <f>IF(ISBLANK(VLOOKUP($C$4,'DC Full Dataset'!$A:$V,22,0)),"N/A", VLOOKUP($C$4,'DC Full Dataset'!$A:$V,22,0))</f>
        <v>CôtedIvoire</v>
      </c>
      <c r="J33" s="7" t="str">
        <f>IF(ISBLANK(VLOOKUP($C$4,'DC Full Dataset'!$A:$X,24,0)),"N/A", VLOOKUP($C$4,'DC Full Dataset'!$A:$X,24,0))</f>
        <v>Niger</v>
      </c>
      <c r="K33" s="106" t="str">
        <f>IF(ISBLANK(VLOOKUP($C$4,'DC Full Dataset'!A:Z,26,0)),"N/A", VLOOKUP($C$4,'DC Full Dataset'!A:Z,26,0))</f>
        <v>Nigeria</v>
      </c>
      <c r="L33" s="248">
        <f>IF(ISBLANK(VLOOKUP($C$4,'DC Full Dataset'!$A:$AB,28,0)),"N/A",VLOOKUP($C$4,'DC Full Dataset'!$A:$AB,28,0))</f>
        <v>90</v>
      </c>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row>
    <row r="34" spans="1:139">
      <c r="A34" s="201" t="s">
        <v>34</v>
      </c>
      <c r="B34" s="202"/>
      <c r="C34" s="202"/>
      <c r="D34" s="250">
        <f>IF(ISBLANK(VLOOKUP($C$4,'DC Full Dataset'!$A:$AE,31,0)),"N/A", VLOOKUP($C$4,'DC Full Dataset'!$A:$AE,31,0))</f>
        <v>3</v>
      </c>
      <c r="E34" s="251"/>
      <c r="F34" s="6" t="s">
        <v>35</v>
      </c>
      <c r="G34" s="7">
        <f>IF(ISBLANK(VLOOKUP($C$4,'DC Full Dataset'!$A:$S,19,0)),"N/A", VLOOKUP($C$4,'DC Full Dataset'!$A:$S,19,0))</f>
        <v>120</v>
      </c>
      <c r="H34" s="7">
        <f>IF(ISBLANK(VLOOKUP($C$4,'DC Full Dataset'!$A:$U,21,0)),"N/A", VLOOKUP($C$4,'DC Full Dataset'!$A:$U,21,0))</f>
        <v>80</v>
      </c>
      <c r="I34" s="7">
        <f>IF(ISBLANK(VLOOKUP($C$4,'DC Full Dataset'!$A:$W,23,0)),"N/A", VLOOKUP($C$4,'DC Full Dataset'!$A:$W,23,0))</f>
        <v>75</v>
      </c>
      <c r="J34" s="7">
        <f>IF(ISBLANK(VLOOKUP($C$4,'DC Full Dataset'!$A:$Y,25,0)),"N/A", VLOOKUP($C$4,'DC Full Dataset'!$A:$Y,25,0))</f>
        <v>75</v>
      </c>
      <c r="K34" s="7">
        <f>IF(ISBLANK(VLOOKUP($C$4,'DC Full Dataset'!$A:$AA,27,0)),"N/A", VLOOKUP($C$4,'DC Full Dataset'!$A:$AA,27,0))</f>
        <v>70</v>
      </c>
      <c r="L34" s="249"/>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row>
    <row r="35" spans="1:139">
      <c r="A35" s="245" t="s">
        <v>36</v>
      </c>
      <c r="B35" s="246"/>
      <c r="C35" s="246"/>
      <c r="D35" s="246"/>
      <c r="E35" s="246"/>
      <c r="F35" s="246"/>
      <c r="G35" s="246"/>
      <c r="H35" s="246"/>
      <c r="I35" s="246"/>
      <c r="J35" s="246"/>
      <c r="K35" s="246"/>
      <c r="L35" s="247"/>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row>
    <row r="36" spans="1:139">
      <c r="A36" s="45" t="s">
        <v>37</v>
      </c>
      <c r="B36" s="14"/>
      <c r="C36" s="14"/>
      <c r="D36" s="14"/>
      <c r="E36" s="14"/>
      <c r="F36" s="14"/>
      <c r="G36" s="15"/>
      <c r="H36" s="15"/>
      <c r="I36" s="15"/>
      <c r="J36" s="15"/>
      <c r="K36" s="15"/>
      <c r="L36" s="4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row>
    <row r="37" spans="1:139" ht="13.35" customHeight="1">
      <c r="A37" s="201" t="s">
        <v>38</v>
      </c>
      <c r="B37" s="202"/>
      <c r="C37" s="202"/>
      <c r="D37" s="261" t="str">
        <f>IF(ISBLANK(VLOOKUP($C$4,'DC Full Dataset'!$A:$AF,32,0)),"N/A", VLOOKUP($C$4,'DC Full Dataset'!$A:$AF,32,0))</f>
        <v>Yes</v>
      </c>
      <c r="E37" s="261"/>
      <c r="F37" s="261"/>
      <c r="G37" s="191" t="s">
        <v>39</v>
      </c>
      <c r="H37" s="192"/>
      <c r="I37" s="192"/>
      <c r="J37" s="192"/>
      <c r="K37" s="193"/>
      <c r="L37" s="47">
        <f>IF(ISBLANK(VLOOKUP($C$4,'DC Full Dataset'!$A:$AR,44,0)),"N/A", VLOOKUP($C$4,'DC Full Dataset'!$A:$AR,44,0))</f>
        <v>4</v>
      </c>
      <c r="M37" s="100"/>
      <c r="N37" s="100"/>
      <c r="O37" s="100"/>
      <c r="P37" s="100"/>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row>
    <row r="38" spans="1:139" ht="17.850000000000001" customHeight="1">
      <c r="A38" s="201" t="s">
        <v>40</v>
      </c>
      <c r="B38" s="202"/>
      <c r="C38" s="202"/>
      <c r="D38" s="217" t="str">
        <f>IF(ISBLANK(VLOOKUP($C$4,'DC Full Dataset'!$A:$AG,33,0)),"N/A", VLOOKUP($C$4,'DC Full Dataset'!$A:$AG,33,0))</f>
        <v>Often (at least once a week)</v>
      </c>
      <c r="E38" s="217"/>
      <c r="F38" s="217"/>
      <c r="G38" s="191" t="s">
        <v>41</v>
      </c>
      <c r="H38" s="192"/>
      <c r="I38" s="192"/>
      <c r="J38" s="192"/>
      <c r="K38" s="193"/>
      <c r="L38" s="47" t="str">
        <f>IF(ISBLANK(VLOOKUP($C$4,'DC Full Dataset'!$A:$AS,45,0)),"N/A", VLOOKUP($C$4,'DC Full Dataset'!$A:$AS,45,0))</f>
        <v>At the hospital</v>
      </c>
      <c r="M38" s="100"/>
      <c r="N38" s="100"/>
      <c r="O38" s="100"/>
      <c r="P38" s="100"/>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row>
    <row r="39" spans="1:139" ht="13.35" customHeight="1">
      <c r="A39" s="201" t="s">
        <v>42</v>
      </c>
      <c r="B39" s="202"/>
      <c r="C39" s="202"/>
      <c r="D39" s="217" t="str">
        <f>IF(ISBLANK(VLOOKUP($C$4,'DC Full Dataset'!$A:$AH,34,0)),"N/A", VLOOKUP($C$4,'DC Full Dataset'!$A:$AH,34,0))</f>
        <v>Yes</v>
      </c>
      <c r="E39" s="217"/>
      <c r="F39" s="217"/>
      <c r="G39" s="191" t="s">
        <v>43</v>
      </c>
      <c r="H39" s="192"/>
      <c r="I39" s="192"/>
      <c r="J39" s="192"/>
      <c r="K39" s="193"/>
      <c r="L39" s="47" t="str">
        <f>IF(ISBLANK(VLOOKUP($C$4,'DC Full Dataset'!$A:$AN,40,0)),"N/A", VLOOKUP($C$4,'DC Full Dataset'!$A:$AN,40,0))</f>
        <v>Few</v>
      </c>
      <c r="M39" s="100"/>
      <c r="N39" s="100"/>
      <c r="O39" s="100"/>
      <c r="P39" s="100"/>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row>
    <row r="40" spans="1:139" ht="13.35" customHeight="1">
      <c r="A40" s="226" t="s">
        <v>44</v>
      </c>
      <c r="B40" s="227"/>
      <c r="C40" s="227"/>
      <c r="D40" s="231" t="str">
        <f>IF(ISBLANK(VLOOKUP($C$4,'DC Full Dataset'!$A:$AI,35,0)),"N/A", VLOOKUP($C$4,'DC Full Dataset'!$A:$AI,35,0))</f>
        <v>Yes</v>
      </c>
      <c r="E40" s="231"/>
      <c r="F40" s="231"/>
      <c r="G40" s="191" t="s">
        <v>45</v>
      </c>
      <c r="H40" s="192"/>
      <c r="I40" s="192"/>
      <c r="J40" s="192"/>
      <c r="K40" s="193"/>
      <c r="L40" s="47" t="str">
        <f>IF(ISBLANK(VLOOKUP($C$4,'DC Full Dataset'!$A:$AO,41,0)),"N/A", VLOOKUP($C$4,'DC Full Dataset'!$A:$AO,41,0))</f>
        <v>N/A</v>
      </c>
      <c r="M40" s="100"/>
      <c r="N40" s="96"/>
      <c r="O40" s="100"/>
      <c r="P40" s="100"/>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row>
    <row r="41" spans="1:139" ht="21" customHeight="1">
      <c r="A41" s="226" t="s">
        <v>46</v>
      </c>
      <c r="B41" s="227"/>
      <c r="C41" s="227"/>
      <c r="D41" s="232" t="str">
        <f>IF(ISBLANK(VLOOKUP($C$4,'DC Full Dataset'!$A:$AJ,36,0)),"N/A", VLOOKUP($C$4,'DC Full Dataset'!$A:$AJ,36,0))</f>
        <v>Referred to the hospital</v>
      </c>
      <c r="E41" s="232"/>
      <c r="F41" s="232"/>
      <c r="G41" s="191" t="s">
        <v>47</v>
      </c>
      <c r="H41" s="192"/>
      <c r="I41" s="192"/>
      <c r="J41" s="192"/>
      <c r="K41" s="193"/>
      <c r="L41" s="47" t="str">
        <f>IF(ISBLANK(VLOOKUP($C$4,'DC Full Dataset'!$A:$AP,42,0)),"N/A", VLOOKUP($C$4,'DC Full Dataset'!$A:$AP,42,0))</f>
        <v>Few</v>
      </c>
      <c r="M41" s="100"/>
      <c r="N41" s="100"/>
      <c r="O41" s="100"/>
      <c r="P41" s="100"/>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c r="DU41" s="96"/>
      <c r="DV41" s="96"/>
      <c r="DW41" s="96"/>
      <c r="DX41" s="96"/>
      <c r="DY41" s="96"/>
      <c r="DZ41" s="96"/>
      <c r="EA41" s="96"/>
      <c r="EB41" s="96"/>
      <c r="EC41" s="96"/>
      <c r="ED41" s="96"/>
      <c r="EE41" s="96"/>
      <c r="EF41" s="96"/>
      <c r="EG41" s="96"/>
      <c r="EH41" s="96"/>
      <c r="EI41" s="96"/>
    </row>
    <row r="42" spans="1:139" ht="20.85" customHeight="1">
      <c r="A42" s="239" t="s">
        <v>48</v>
      </c>
      <c r="B42" s="240"/>
      <c r="C42" s="241"/>
      <c r="D42" s="262" t="str">
        <f>IF(ISBLANK(VLOOKUP($C$4,'DC Full Dataset'!$A:$AK,37,0)),"N/A", VLOOKUP($C$4,'DC Full Dataset'!$A:$AK,37,0))</f>
        <v>Regularly (available most of the time)</v>
      </c>
      <c r="E42" s="263"/>
      <c r="F42" s="263"/>
      <c r="G42" s="191" t="s">
        <v>45</v>
      </c>
      <c r="H42" s="192"/>
      <c r="I42" s="192"/>
      <c r="J42" s="192"/>
      <c r="K42" s="193"/>
      <c r="L42" s="47" t="str">
        <f>IF(ISBLANK(VLOOKUP($C$4,'DC Full Dataset'!$A:$AQ,43,0)),"N/A", VLOOKUP($C$4,'DC Full Dataset'!$A:$AQ,43,0))</f>
        <v>N/A</v>
      </c>
      <c r="M42" s="100"/>
      <c r="N42" s="100"/>
      <c r="O42" s="100"/>
      <c r="P42" s="100"/>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row>
    <row r="43" spans="1:139">
      <c r="A43" s="203" t="s">
        <v>49</v>
      </c>
      <c r="B43" s="204"/>
      <c r="C43" s="204"/>
      <c r="D43" s="204"/>
      <c r="E43" s="204"/>
      <c r="F43" s="204"/>
      <c r="G43" s="204"/>
      <c r="H43" s="204"/>
      <c r="I43" s="204"/>
      <c r="J43" s="204"/>
      <c r="K43" s="204"/>
      <c r="L43" s="205"/>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row>
    <row r="44" spans="1:139" ht="13.35" customHeight="1">
      <c r="A44" s="226" t="s">
        <v>50</v>
      </c>
      <c r="B44" s="227"/>
      <c r="C44" s="227"/>
      <c r="D44" s="232" t="str">
        <f>IF(ISBLANK(VLOOKUP($C$4,'DC Full Dataset'!$A:$AT,46,0)),"N/A", VLOOKUP($C$4,'DC Full Dataset'!$A:$AT,46,0))</f>
        <v>Yes</v>
      </c>
      <c r="E44" s="232"/>
      <c r="F44" s="232"/>
      <c r="G44" s="191" t="s">
        <v>51</v>
      </c>
      <c r="H44" s="192"/>
      <c r="I44" s="192"/>
      <c r="J44" s="192"/>
      <c r="K44" s="193"/>
      <c r="L44" s="47" t="str">
        <f>IF(ISBLANK(VLOOKUP($C$4,'DC Full Dataset'!$A:$AU,47,0)),"N/A", VLOOKUP($C$4,'DC Full Dataset'!$A:$AU,47,0))</f>
        <v>All</v>
      </c>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row>
    <row r="45" spans="1:139" ht="13.35" customHeight="1">
      <c r="A45" s="258" t="s">
        <v>52</v>
      </c>
      <c r="B45" s="259"/>
      <c r="C45" s="260"/>
      <c r="D45" s="217" t="str">
        <f>IF(ISBLANK(VLOOKUP($C$4,'DC Full Dataset'!$A:$AX,50,0)),"N/A", VLOOKUP($C$4,'DC Full Dataset'!$A:$AX,50,0))</f>
        <v>Yes</v>
      </c>
      <c r="E45" s="217"/>
      <c r="F45" s="217"/>
      <c r="G45" s="191" t="s">
        <v>53</v>
      </c>
      <c r="H45" s="192"/>
      <c r="I45" s="192"/>
      <c r="J45" s="192"/>
      <c r="K45" s="193"/>
      <c r="L45" s="47" t="str">
        <f>IF(ISBLANK(VLOOKUP($C$4,'DC Full Dataset'!$A:$AV,48,0)),"N/A", VLOOKUP($C$4,'DC Full Dataset'!$A:$AV,48,0))</f>
        <v>No</v>
      </c>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row>
    <row r="46" spans="1:139" ht="13.35" customHeight="1">
      <c r="A46" s="258" t="s">
        <v>54</v>
      </c>
      <c r="B46" s="259"/>
      <c r="C46" s="260"/>
      <c r="D46" s="217" t="str">
        <f>IF(ISBLANK(VLOOKUP($C$4,'DC Full Dataset'!$A:$AY,51,0)),"N/A", VLOOKUP($C$4,'DC Full Dataset'!$A:$AY,51,0))</f>
        <v>Yes</v>
      </c>
      <c r="E46" s="217"/>
      <c r="F46" s="217"/>
      <c r="G46" s="191" t="s">
        <v>55</v>
      </c>
      <c r="H46" s="192"/>
      <c r="I46" s="192"/>
      <c r="J46" s="192"/>
      <c r="K46" s="193"/>
      <c r="L46" s="47" t="str">
        <f>IF(ISBLANK(VLOOKUP($C$4,'DC Full Dataset'!$A:$AW,49,0)),"N/A", VLOOKUP($C$4,'DC Full Dataset'!$A:$AW,49,0))</f>
        <v>No</v>
      </c>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row>
    <row r="47" spans="1:139">
      <c r="A47" s="203" t="s">
        <v>56</v>
      </c>
      <c r="B47" s="204"/>
      <c r="C47" s="204"/>
      <c r="D47" s="204"/>
      <c r="E47" s="204"/>
      <c r="F47" s="204"/>
      <c r="G47" s="204"/>
      <c r="H47" s="204"/>
      <c r="I47" s="204"/>
      <c r="J47" s="204"/>
      <c r="K47" s="204"/>
      <c r="L47" s="205"/>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row>
    <row r="48" spans="1:139" ht="19.5" customHeight="1">
      <c r="A48" s="238" t="s">
        <v>57</v>
      </c>
      <c r="B48" s="192"/>
      <c r="C48" s="193"/>
      <c r="D48" s="217" t="str">
        <f>IF(ISBLANK(VLOOKUP($C$4,'DC Full Dataset'!$A:$BA,53,0)),"N/A", VLOOKUP($C$4,'DC Full Dataset'!$A:$BA,53,0))</f>
        <v>Yes</v>
      </c>
      <c r="E48" s="217"/>
      <c r="F48" s="217"/>
      <c r="G48" s="191" t="s">
        <v>58</v>
      </c>
      <c r="H48" s="192"/>
      <c r="I48" s="192"/>
      <c r="J48" s="192"/>
      <c r="K48" s="192"/>
      <c r="L48" s="48" t="str">
        <f>IF(ISBLANK(VLOOKUP($C$4,'DC Full Dataset'!$A:$AL,38,0)),"N/A", VLOOKUP($C$4,'DC Full Dataset'!$A:$AL,38,0))</f>
        <v>Irregularly (available every once in a while)</v>
      </c>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c r="DT48" s="96"/>
      <c r="DU48" s="96"/>
      <c r="DV48" s="96"/>
      <c r="DW48" s="96"/>
      <c r="DX48" s="96"/>
      <c r="DY48" s="96"/>
      <c r="DZ48" s="96"/>
      <c r="EA48" s="96"/>
      <c r="EB48" s="96"/>
      <c r="EC48" s="96"/>
      <c r="ED48" s="96"/>
      <c r="EE48" s="96"/>
      <c r="EF48" s="96"/>
      <c r="EG48" s="96"/>
      <c r="EH48" s="96"/>
      <c r="EI48" s="96"/>
    </row>
    <row r="49" spans="1:139" ht="19.5" customHeight="1">
      <c r="A49" s="238" t="s">
        <v>59</v>
      </c>
      <c r="B49" s="192"/>
      <c r="C49" s="193"/>
      <c r="D49" s="217" t="str">
        <f>IF(ISBLANK(VLOOKUP($C$4,'DC Full Dataset'!$A:$BB,54,0)),"N/A", VLOOKUP($C$4,'DC Full Dataset'!$A:$BB,54,0))</f>
        <v>Twice a day</v>
      </c>
      <c r="E49" s="217"/>
      <c r="F49" s="217"/>
      <c r="G49" s="191" t="s">
        <v>60</v>
      </c>
      <c r="H49" s="192"/>
      <c r="I49" s="192"/>
      <c r="J49" s="192"/>
      <c r="K49" s="192"/>
      <c r="L49" s="48" t="str">
        <f>IF(ISBLANK(VLOOKUP($C$4,'DC Full Dataset'!$A:$AM,39,0)),"N/A", VLOOKUP($C$4,'DC Full Dataset'!$A:$AM,39,0))</f>
        <v>Irregularly (available every once in a while)</v>
      </c>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c r="DS49" s="96"/>
      <c r="DT49" s="96"/>
      <c r="DU49" s="96"/>
      <c r="DV49" s="96"/>
      <c r="DW49" s="96"/>
      <c r="DX49" s="96"/>
      <c r="DY49" s="96"/>
      <c r="DZ49" s="96"/>
      <c r="EA49" s="96"/>
      <c r="EB49" s="96"/>
      <c r="EC49" s="96"/>
      <c r="ED49" s="96"/>
      <c r="EE49" s="96"/>
      <c r="EF49" s="96"/>
      <c r="EG49" s="96"/>
      <c r="EH49" s="96"/>
      <c r="EI49" s="96"/>
    </row>
    <row r="50" spans="1:139" ht="16.5" customHeight="1">
      <c r="A50" s="239" t="s">
        <v>61</v>
      </c>
      <c r="B50" s="240"/>
      <c r="C50" s="241"/>
      <c r="D50" s="233" t="str">
        <f>IF(ISBLANK(VLOOKUP($C$4,'DC Full Dataset'!$A:$BC,55,0)),"N/A", VLOOKUP($C$4,'DC Full Dataset'!$A:$BC,55,0))</f>
        <v>Government (DCIM)</v>
      </c>
      <c r="E50" s="234"/>
      <c r="F50" s="234"/>
      <c r="G50" s="49"/>
      <c r="H50" s="49"/>
      <c r="I50" s="49"/>
      <c r="J50" s="49"/>
      <c r="K50" s="49"/>
      <c r="L50" s="50"/>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row>
    <row r="51" spans="1:139">
      <c r="A51" s="203" t="s">
        <v>62</v>
      </c>
      <c r="B51" s="204"/>
      <c r="C51" s="204"/>
      <c r="D51" s="204"/>
      <c r="E51" s="204"/>
      <c r="F51" s="204"/>
      <c r="G51" s="204"/>
      <c r="H51" s="204"/>
      <c r="I51" s="204"/>
      <c r="J51" s="204"/>
      <c r="K51" s="204"/>
      <c r="L51" s="205"/>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row>
    <row r="52" spans="1:139" ht="22.5" customHeight="1">
      <c r="A52" s="226" t="s">
        <v>63</v>
      </c>
      <c r="B52" s="227"/>
      <c r="C52" s="227"/>
      <c r="D52" s="217" t="str">
        <f>IF(ISBLANK(VLOOKUP($C$4,'DC Full Dataset'!$A:$BD,56,0)),"N/A", VLOOKUP($C$4,'DC Full Dataset'!$A:$BD,56,0))</f>
        <v>Yes</v>
      </c>
      <c r="E52" s="217"/>
      <c r="F52" s="217"/>
      <c r="G52" s="242" t="s">
        <v>64</v>
      </c>
      <c r="H52" s="243"/>
      <c r="I52" s="243"/>
      <c r="J52" s="243"/>
      <c r="K52" s="244"/>
      <c r="L52" s="51" t="str">
        <f>IF(ISBLANK(VLOOKUP($C$4,'DC Full Dataset'!$A:$BG,59,0)),"N/A", VLOOKUP($C$4,'DC Full Dataset'!$A:$BG,59,0))</f>
        <v>Yes</v>
      </c>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row>
    <row r="53" spans="1:139">
      <c r="A53" s="201" t="s">
        <v>65</v>
      </c>
      <c r="B53" s="202"/>
      <c r="C53" s="202"/>
      <c r="D53" s="217" t="str">
        <f>IF(ISBLANK(VLOOKUP($C$4,'DC Full Dataset'!$A:$BE,57,0)),"N/A", VLOOKUP($C$4,'DC Full Dataset'!$A:$BE,57,0))</f>
        <v>Yes</v>
      </c>
      <c r="E53" s="217"/>
      <c r="F53" s="217"/>
      <c r="G53" s="242" t="s">
        <v>66</v>
      </c>
      <c r="H53" s="243"/>
      <c r="I53" s="243"/>
      <c r="J53" s="243"/>
      <c r="K53" s="244"/>
      <c r="L53" s="51" t="str">
        <f>IF(ISBLANK(VLOOKUP($C$4,'DC Full Dataset'!$A:$BH,60,0)),"N/A", VLOOKUP($C$4,'DC Full Dataset'!$A:$BH,60,0))</f>
        <v>Yes</v>
      </c>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6"/>
      <c r="EI53" s="96"/>
    </row>
    <row r="54" spans="1:139" ht="23.1" customHeight="1">
      <c r="A54" s="226" t="s">
        <v>67</v>
      </c>
      <c r="B54" s="227"/>
      <c r="C54" s="227"/>
      <c r="D54" s="217" t="str">
        <f>IF(ISBLANK(VLOOKUP($C$4,'DC Full Dataset'!$A:$BF,58,0)),"N/A", VLOOKUP($C$4,'DC Full Dataset'!$A:$BF,58,0))</f>
        <v>No</v>
      </c>
      <c r="E54" s="217"/>
      <c r="F54" s="217"/>
      <c r="G54" s="242" t="s">
        <v>68</v>
      </c>
      <c r="H54" s="243"/>
      <c r="I54" s="243"/>
      <c r="J54" s="243"/>
      <c r="K54" s="244"/>
      <c r="L54" s="47" t="str">
        <f>IF(ISBLANK(VLOOKUP($C$4,'DC Full Dataset'!$A:$BI,61,0)),"N/A", VLOOKUP($C$4,'DC Full Dataset'!$A:$BI,61,0))</f>
        <v>Less than half a day</v>
      </c>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row>
    <row r="55" spans="1:139">
      <c r="A55" s="203" t="s">
        <v>69</v>
      </c>
      <c r="B55" s="204"/>
      <c r="C55" s="204"/>
      <c r="D55" s="204"/>
      <c r="E55" s="204"/>
      <c r="F55" s="204"/>
      <c r="G55" s="204"/>
      <c r="H55" s="204"/>
      <c r="I55" s="204"/>
      <c r="J55" s="204"/>
      <c r="K55" s="204"/>
      <c r="L55" s="205"/>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row>
    <row r="56" spans="1:139" ht="11.1" customHeight="1">
      <c r="A56" s="201" t="s">
        <v>70</v>
      </c>
      <c r="B56" s="202"/>
      <c r="C56" s="202"/>
      <c r="D56" s="217" t="str">
        <f>IF(ISBLANK(VLOOKUP($C$4,'DC Full Dataset'!$A:$BJ,62,0)),"N/A", VLOOKUP($C$4,'DC Full Dataset'!$A:$BJ,62,0))</f>
        <v>A lot</v>
      </c>
      <c r="E56" s="217"/>
      <c r="F56" s="217"/>
      <c r="G56" s="186" t="s">
        <v>71</v>
      </c>
      <c r="H56" s="187"/>
      <c r="I56" s="187"/>
      <c r="J56" s="187"/>
      <c r="K56" s="188"/>
      <c r="L56" s="51" t="str">
        <f>IF(ISBLANK(VLOOKUP($C$4,'DC Full Dataset'!$A:$AZ,52,0)),"N/A", VLOOKUP($C$4,'DC Full Dataset'!$A:$AZ,52,0))</f>
        <v>No</v>
      </c>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row>
    <row r="57" spans="1:139">
      <c r="A57" s="201" t="s">
        <v>72</v>
      </c>
      <c r="B57" s="202"/>
      <c r="C57" s="202"/>
      <c r="D57" s="217" t="str">
        <f>IF(ISBLANK(VLOOKUP($C$4,'DC Full Dataset'!$A:$BK,63,0)),"N/A", VLOOKUP($C$4,'DC Full Dataset'!$A:$BK,63,0))</f>
        <v>Irregulary</v>
      </c>
      <c r="E57" s="217"/>
      <c r="F57" s="217"/>
      <c r="G57" s="228" t="s">
        <v>73</v>
      </c>
      <c r="H57" s="229"/>
      <c r="I57" s="229"/>
      <c r="J57" s="229"/>
      <c r="K57" s="230"/>
      <c r="L57" s="51" t="str">
        <f>IF(ISBLANK(VLOOKUP($C$4,'DC Full Dataset'!$A:$BL,64,0)),"N/A", VLOOKUP($C$4,'DC Full Dataset'!$A:$BL,64,0))</f>
        <v>No power cuts</v>
      </c>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row>
    <row r="58" spans="1:139">
      <c r="A58" s="203" t="s">
        <v>74</v>
      </c>
      <c r="B58" s="204"/>
      <c r="C58" s="204"/>
      <c r="D58" s="204"/>
      <c r="E58" s="204"/>
      <c r="F58" s="204"/>
      <c r="G58" s="204"/>
      <c r="H58" s="204"/>
      <c r="I58" s="204"/>
      <c r="J58" s="204"/>
      <c r="K58" s="204"/>
      <c r="L58" s="205"/>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96"/>
      <c r="DY58" s="96"/>
      <c r="DZ58" s="96"/>
      <c r="EA58" s="96"/>
      <c r="EB58" s="96"/>
      <c r="EC58" s="96"/>
      <c r="ED58" s="96"/>
      <c r="EE58" s="96"/>
      <c r="EF58" s="96"/>
      <c r="EG58" s="96"/>
      <c r="EH58" s="96"/>
      <c r="EI58" s="96"/>
    </row>
    <row r="59" spans="1:139" ht="16.350000000000001" customHeight="1">
      <c r="A59" s="226" t="s">
        <v>75</v>
      </c>
      <c r="B59" s="227"/>
      <c r="C59" s="191"/>
      <c r="D59" s="217" t="str">
        <f>IF(ISBLANK(VLOOKUP($C$4,'DC Full Dataset'!$A:$BM,65,0)),"N/A", VLOOKUP($C$4,'DC Full Dataset'!$A:$BM,65,0))</f>
        <v>No</v>
      </c>
      <c r="E59" s="217"/>
      <c r="F59" s="217"/>
      <c r="G59" s="186" t="s">
        <v>76</v>
      </c>
      <c r="H59" s="187"/>
      <c r="I59" s="187"/>
      <c r="J59" s="187"/>
      <c r="K59" s="188"/>
      <c r="L59" s="52" t="str">
        <f>IF(ISBLANK(VLOOKUP($C$4,'DC Full Dataset'!$A:$BP,68,0)),"N/A", VLOOKUP($C$4,'DC Full Dataset'!$A:$BP,68,0))</f>
        <v>No</v>
      </c>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6"/>
      <c r="EI59" s="96"/>
    </row>
    <row r="60" spans="1:139" ht="14.85" customHeight="1">
      <c r="A60" s="238" t="s">
        <v>77</v>
      </c>
      <c r="B60" s="192"/>
      <c r="C60" s="192"/>
      <c r="D60" s="217" t="str">
        <f>IF(ISBLANK(VLOOKUP($C$4,'DC Full Dataset'!$A:$BN,66,0)),"N/A", VLOOKUP($C$4,'DC Full Dataset'!$A:$BN,66,0))</f>
        <v>No</v>
      </c>
      <c r="E60" s="217"/>
      <c r="F60" s="217"/>
      <c r="G60" s="189" t="s">
        <v>78</v>
      </c>
      <c r="H60" s="190"/>
      <c r="I60" s="190"/>
      <c r="J60" s="190"/>
      <c r="K60" s="190"/>
      <c r="L60" s="53" t="str">
        <f>IF(ISBLANK(VLOOKUP($C$4,'DC Full Dataset'!$A:$BQ,69,0)),"N/A", VLOOKUP($C$4,'DC Full Dataset'!$A:$BQ,69,0))</f>
        <v>No</v>
      </c>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c r="DS60" s="96"/>
      <c r="DT60" s="96"/>
      <c r="DU60" s="96"/>
      <c r="DV60" s="96"/>
      <c r="DW60" s="96"/>
      <c r="DX60" s="96"/>
      <c r="DY60" s="96"/>
      <c r="DZ60" s="96"/>
      <c r="EA60" s="96"/>
      <c r="EB60" s="96"/>
      <c r="EC60" s="96"/>
      <c r="ED60" s="96"/>
      <c r="EE60" s="96"/>
      <c r="EF60" s="96"/>
      <c r="EG60" s="96"/>
      <c r="EH60" s="96"/>
      <c r="EI60" s="96"/>
    </row>
    <row r="61" spans="1:139">
      <c r="A61" s="238" t="s">
        <v>79</v>
      </c>
      <c r="B61" s="192"/>
      <c r="C61" s="192"/>
      <c r="D61" s="217" t="str">
        <f>IF(ISBLANK(VLOOKUP($C$4,'DC Full Dataset'!$A:$BO,67,0)),"N/A", VLOOKUP($C$4,'DC Full Dataset'!$A:$BO,67,0))</f>
        <v>No</v>
      </c>
      <c r="E61" s="217"/>
      <c r="F61" s="217"/>
      <c r="G61" s="235"/>
      <c r="H61" s="236"/>
      <c r="I61" s="236"/>
      <c r="J61" s="236"/>
      <c r="K61" s="236"/>
      <c r="L61" s="237"/>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row>
    <row r="62" spans="1:139" ht="3.75" customHeight="1">
      <c r="A62" s="220"/>
      <c r="B62" s="221"/>
      <c r="C62" s="221"/>
      <c r="D62" s="221"/>
      <c r="E62" s="221"/>
      <c r="F62" s="221"/>
      <c r="G62" s="221"/>
      <c r="H62" s="221"/>
      <c r="I62" s="221"/>
      <c r="J62" s="221"/>
      <c r="K62" s="221"/>
      <c r="L62" s="222"/>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6"/>
      <c r="EI62" s="96"/>
    </row>
    <row r="63" spans="1:139" ht="11.1" customHeight="1">
      <c r="A63" s="223" t="s">
        <v>80</v>
      </c>
      <c r="B63" s="224"/>
      <c r="C63" s="224"/>
      <c r="D63" s="224"/>
      <c r="E63" s="224"/>
      <c r="F63" s="224"/>
      <c r="G63" s="224"/>
      <c r="H63" s="224"/>
      <c r="I63" s="224"/>
      <c r="J63" s="224"/>
      <c r="K63" s="224"/>
      <c r="L63" s="225"/>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c r="DP63" s="96"/>
      <c r="DQ63" s="96"/>
      <c r="DR63" s="96"/>
      <c r="DS63" s="96"/>
      <c r="DT63" s="96"/>
      <c r="DU63" s="96"/>
      <c r="DV63" s="96"/>
      <c r="DW63" s="96"/>
      <c r="DX63" s="96"/>
      <c r="DY63" s="96"/>
      <c r="DZ63" s="96"/>
      <c r="EA63" s="96"/>
      <c r="EB63" s="96"/>
      <c r="EC63" s="96"/>
      <c r="ED63" s="96"/>
      <c r="EE63" s="96"/>
      <c r="EF63" s="96"/>
      <c r="EG63" s="96"/>
      <c r="EH63" s="96"/>
      <c r="EI63" s="96"/>
    </row>
    <row r="64" spans="1:139" ht="16.350000000000001" customHeight="1">
      <c r="A64" s="218" t="s">
        <v>81</v>
      </c>
      <c r="B64" s="219"/>
      <c r="C64" s="194" t="str">
        <f>IF(ISBLANK(VLOOKUP($C$4,'DC Full Dataset'!$A:$BR,70,0)),"N/A", VLOOKUP($C$4,'DC Full Dataset'!$A:$BR,70,0))</f>
        <v>DCIM Detention centre manager</v>
      </c>
      <c r="D64" s="195" t="str">
        <f>IF(ISBLANK(VLOOKUP($C$4,'DC Full Dataset'!$A:$BQ,69,0)),"N/A", VLOOKUP($C$4,'DC Full Dataset'!$A:$BQ,69,0))</f>
        <v>No</v>
      </c>
      <c r="E64" s="195" t="str">
        <f>IF(ISBLANK(VLOOKUP($C$4,'DC Full Dataset'!$A:$BQ,69,0)),"N/A", VLOOKUP($C$4,'DC Full Dataset'!$A:$BQ,69,0))</f>
        <v>No</v>
      </c>
      <c r="F64" s="219" t="s">
        <v>82</v>
      </c>
      <c r="G64" s="219"/>
      <c r="H64" s="219"/>
      <c r="I64" s="194" t="str">
        <f>IF(ISBLANK(VLOOKUP($C$4,'DC Full Dataset'!$A:$BT,72,0)),"N/A", VLOOKUP($C$4,'DC Full Dataset'!$A:$BT,72,0))</f>
        <v>N/A</v>
      </c>
      <c r="J64" s="195" t="str">
        <f>IF(ISBLANK(VLOOKUP($C$4,'DC Full Dataset'!$A:$BQ,69,0)),"N/A", VLOOKUP($C$4,'DC Full Dataset'!$A:$BQ,69,0))</f>
        <v>No</v>
      </c>
      <c r="K64" s="195"/>
      <c r="L64" s="196" t="str">
        <f>IF(ISBLANK(VLOOKUP($C$4,'DC Full Dataset'!$A:$BQ,69,0)),"N/A", VLOOKUP($C$4,'DC Full Dataset'!$A:$BQ,69,0))</f>
        <v>No</v>
      </c>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c r="DS64" s="96"/>
      <c r="DT64" s="96"/>
      <c r="DU64" s="96"/>
      <c r="DV64" s="96"/>
      <c r="DW64" s="96"/>
      <c r="DX64" s="96"/>
      <c r="DY64" s="96"/>
      <c r="DZ64" s="96"/>
      <c r="EA64" s="96"/>
      <c r="EB64" s="96"/>
      <c r="EC64" s="96"/>
      <c r="ED64" s="96"/>
      <c r="EE64" s="96"/>
      <c r="EF64" s="96"/>
      <c r="EG64" s="96"/>
      <c r="EH64" s="96"/>
      <c r="EI64" s="96"/>
    </row>
    <row r="65" spans="1:139" ht="19.350000000000001" customHeight="1">
      <c r="A65" s="218" t="s">
        <v>83</v>
      </c>
      <c r="B65" s="219"/>
      <c r="C65" s="194" t="str">
        <f>IF(ISBLANK(VLOOKUP($C$4,'DC Full Dataset'!$A:$BV,71,0)),"N/A", VLOOKUP($C$4,'DC Full Dataset'!$A:$BV,71,0))</f>
        <v>NGO worker active in detention centre</v>
      </c>
      <c r="D65" s="195" t="str">
        <f>IF(ISBLANK(VLOOKUP($C$4,'DC Full Dataset'!$A:$BQ,69,0)),"N/A", VLOOKUP($C$4,'DC Full Dataset'!$A:$BQ,69,0))</f>
        <v>No</v>
      </c>
      <c r="E65" s="195" t="str">
        <f>IF(ISBLANK(VLOOKUP($C$4,'DC Full Dataset'!$A:$BQ,69,0)),"N/A", VLOOKUP($C$4,'DC Full Dataset'!$A:$BQ,69,0))</f>
        <v>No</v>
      </c>
      <c r="F65" s="219" t="s">
        <v>84</v>
      </c>
      <c r="G65" s="219"/>
      <c r="H65" s="219"/>
      <c r="I65" s="194" t="str">
        <f>IF(ISBLANK(VLOOKUP($C$4,'DC Full Dataset'!$A:$BU,73,0)),"N/A", VLOOKUP($C$4,'DC Full Dataset'!$A:$BU,73,0))</f>
        <v>N/A</v>
      </c>
      <c r="J65" s="195" t="str">
        <f>IF(ISBLANK(VLOOKUP($C$4,'DC Full Dataset'!$A:$BQ,69,0)),"N/A", VLOOKUP($C$4,'DC Full Dataset'!$A:$BQ,69,0))</f>
        <v>No</v>
      </c>
      <c r="K65" s="195"/>
      <c r="L65" s="196" t="str">
        <f>IF(ISBLANK(VLOOKUP($C$4,'DC Full Dataset'!$A:$BQ,69,0)),"N/A", VLOOKUP($C$4,'DC Full Dataset'!$A:$BQ,69,0))</f>
        <v>No</v>
      </c>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row>
    <row r="66" spans="1:139" ht="8.25" customHeight="1">
      <c r="A66" s="214"/>
      <c r="B66" s="215"/>
      <c r="C66" s="215"/>
      <c r="D66" s="215"/>
      <c r="E66" s="215"/>
      <c r="F66" s="215"/>
      <c r="G66" s="215"/>
      <c r="H66" s="215"/>
      <c r="I66" s="215"/>
      <c r="J66" s="215"/>
      <c r="K66" s="215"/>
      <c r="L66" s="21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c r="DS66" s="96"/>
      <c r="DT66" s="96"/>
      <c r="DU66" s="96"/>
      <c r="DV66" s="96"/>
      <c r="DW66" s="96"/>
      <c r="DX66" s="96"/>
      <c r="DY66" s="96"/>
      <c r="DZ66" s="96"/>
      <c r="EA66" s="96"/>
      <c r="EB66" s="96"/>
      <c r="EC66" s="96"/>
      <c r="ED66" s="96"/>
      <c r="EE66" s="96"/>
      <c r="EF66" s="96"/>
      <c r="EG66" s="96"/>
      <c r="EH66" s="96"/>
      <c r="EI66" s="96"/>
    </row>
    <row r="67" spans="1:139" ht="17.100000000000001" customHeight="1">
      <c r="A67" s="206" t="s">
        <v>85</v>
      </c>
      <c r="B67" s="207"/>
      <c r="C67" s="207"/>
      <c r="D67" s="207"/>
      <c r="E67" s="207"/>
      <c r="F67" s="207"/>
      <c r="G67" s="207"/>
      <c r="H67" s="207"/>
      <c r="I67" s="207"/>
      <c r="J67" s="207"/>
      <c r="K67" s="208"/>
      <c r="L67" s="209"/>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c r="DS67" s="96"/>
      <c r="DT67" s="96"/>
      <c r="DU67" s="96"/>
      <c r="DV67" s="96"/>
      <c r="DW67" s="96"/>
      <c r="DX67" s="96"/>
      <c r="DY67" s="96"/>
      <c r="DZ67" s="96"/>
      <c r="EA67" s="96"/>
      <c r="EB67" s="96"/>
      <c r="EC67" s="96"/>
      <c r="ED67" s="96"/>
      <c r="EE67" s="96"/>
      <c r="EF67" s="96"/>
      <c r="EG67" s="96"/>
      <c r="EH67" s="96"/>
      <c r="EI67" s="96"/>
    </row>
    <row r="68" spans="1:139" ht="22.35" customHeight="1">
      <c r="A68" s="197"/>
      <c r="B68" s="198"/>
      <c r="C68" s="198"/>
      <c r="D68" s="198"/>
      <c r="E68" s="198"/>
      <c r="F68" s="198"/>
      <c r="G68" s="198"/>
      <c r="H68" s="198"/>
      <c r="I68" s="198"/>
      <c r="J68" s="198"/>
      <c r="K68" s="199"/>
      <c r="L68" s="200"/>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96"/>
      <c r="DT68" s="96"/>
      <c r="DU68" s="96"/>
      <c r="DV68" s="96"/>
      <c r="DW68" s="96"/>
      <c r="DX68" s="96"/>
      <c r="DY68" s="96"/>
      <c r="DZ68" s="96"/>
      <c r="EA68" s="96"/>
      <c r="EB68" s="96"/>
      <c r="EC68" s="96"/>
      <c r="ED68" s="96"/>
      <c r="EE68" s="96"/>
      <c r="EF68" s="96"/>
      <c r="EG68" s="96"/>
      <c r="EH68" s="96"/>
      <c r="EI68" s="96"/>
    </row>
    <row r="69" spans="1:139" ht="17.850000000000001" customHeight="1" thickBot="1">
      <c r="A69" s="210" t="s">
        <v>86</v>
      </c>
      <c r="B69" s="211"/>
      <c r="C69" s="211"/>
      <c r="D69" s="211"/>
      <c r="E69" s="211"/>
      <c r="F69" s="211"/>
      <c r="G69" s="211"/>
      <c r="H69" s="211"/>
      <c r="I69" s="211"/>
      <c r="J69" s="211"/>
      <c r="K69" s="212"/>
      <c r="L69" s="213"/>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c r="DS69" s="96"/>
      <c r="DT69" s="96"/>
      <c r="DU69" s="96"/>
      <c r="DV69" s="96"/>
      <c r="DW69" s="96"/>
      <c r="DX69" s="96"/>
      <c r="DY69" s="96"/>
      <c r="DZ69" s="96"/>
      <c r="EA69" s="96"/>
      <c r="EB69" s="96"/>
      <c r="EC69" s="96"/>
      <c r="ED69" s="96"/>
      <c r="EE69" s="96"/>
      <c r="EF69" s="96"/>
      <c r="EG69" s="96"/>
      <c r="EH69" s="96"/>
      <c r="EI69" s="96"/>
    </row>
    <row r="70" spans="1:139" ht="11.1" customHeight="1">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row>
    <row r="71" spans="1:139" ht="11.1" customHeight="1">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c r="DS71" s="96"/>
      <c r="DT71" s="96"/>
      <c r="DU71" s="96"/>
      <c r="DV71" s="96"/>
      <c r="DW71" s="96"/>
      <c r="DX71" s="96"/>
      <c r="DY71" s="96"/>
      <c r="DZ71" s="96"/>
      <c r="EA71" s="96"/>
      <c r="EB71" s="96"/>
      <c r="EC71" s="96"/>
      <c r="ED71" s="96"/>
      <c r="EE71" s="96"/>
      <c r="EF71" s="96"/>
      <c r="EG71" s="96"/>
      <c r="EH71" s="96"/>
      <c r="EI71" s="96"/>
    </row>
    <row r="72" spans="1:139" ht="11.1" customHeight="1">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c r="DS72" s="96"/>
      <c r="DT72" s="96"/>
      <c r="DU72" s="96"/>
      <c r="DV72" s="96"/>
      <c r="DW72" s="96"/>
      <c r="DX72" s="96"/>
      <c r="DY72" s="96"/>
      <c r="DZ72" s="96"/>
      <c r="EA72" s="96"/>
      <c r="EB72" s="96"/>
      <c r="EC72" s="96"/>
      <c r="ED72" s="96"/>
      <c r="EE72" s="96"/>
      <c r="EF72" s="96"/>
      <c r="EG72" s="96"/>
      <c r="EH72" s="96"/>
      <c r="EI72" s="96"/>
    </row>
    <row r="73" spans="1:139" ht="11.1" customHeight="1">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96"/>
      <c r="DT73" s="96"/>
      <c r="DU73" s="96"/>
      <c r="DV73" s="96"/>
      <c r="DW73" s="96"/>
      <c r="DX73" s="96"/>
      <c r="DY73" s="96"/>
      <c r="DZ73" s="96"/>
      <c r="EA73" s="96"/>
      <c r="EB73" s="96"/>
      <c r="EC73" s="96"/>
      <c r="ED73" s="96"/>
      <c r="EE73" s="96"/>
      <c r="EF73" s="96"/>
      <c r="EG73" s="96"/>
      <c r="EH73" s="96"/>
      <c r="EI73" s="96"/>
    </row>
    <row r="74" spans="1:139" ht="11.1" customHeight="1">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c r="DS74" s="96"/>
      <c r="DT74" s="96"/>
      <c r="DU74" s="96"/>
      <c r="DV74" s="96"/>
      <c r="DW74" s="96"/>
      <c r="DX74" s="96"/>
      <c r="DY74" s="96"/>
      <c r="DZ74" s="96"/>
      <c r="EA74" s="96"/>
      <c r="EB74" s="96"/>
      <c r="EC74" s="96"/>
      <c r="ED74" s="96"/>
      <c r="EE74" s="96"/>
      <c r="EF74" s="96"/>
      <c r="EG74" s="96"/>
      <c r="EH74" s="96"/>
      <c r="EI74" s="96"/>
    </row>
    <row r="75" spans="1:139" ht="11.1" customHeight="1">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96"/>
      <c r="DT75" s="96"/>
      <c r="DU75" s="96"/>
      <c r="DV75" s="96"/>
      <c r="DW75" s="96"/>
      <c r="DX75" s="96"/>
      <c r="DY75" s="96"/>
      <c r="DZ75" s="96"/>
      <c r="EA75" s="96"/>
      <c r="EB75" s="96"/>
      <c r="EC75" s="96"/>
      <c r="ED75" s="96"/>
      <c r="EE75" s="96"/>
      <c r="EF75" s="96"/>
      <c r="EG75" s="96"/>
      <c r="EH75" s="96"/>
      <c r="EI75" s="96"/>
    </row>
    <row r="76" spans="1:139" ht="11.1" customHeight="1">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96"/>
    </row>
    <row r="77" spans="1:139" ht="11.1" customHeight="1">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c r="DS77" s="96"/>
      <c r="DT77" s="96"/>
      <c r="DU77" s="96"/>
      <c r="DV77" s="96"/>
      <c r="DW77" s="96"/>
      <c r="DX77" s="96"/>
      <c r="DY77" s="96"/>
      <c r="DZ77" s="96"/>
      <c r="EA77" s="96"/>
      <c r="EB77" s="96"/>
      <c r="EC77" s="96"/>
      <c r="ED77" s="96"/>
      <c r="EE77" s="96"/>
      <c r="EF77" s="96"/>
      <c r="EG77" s="96"/>
      <c r="EH77" s="96"/>
      <c r="EI77" s="96"/>
    </row>
    <row r="78" spans="1:139" ht="11.1" customHeight="1">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c r="DS78" s="96"/>
      <c r="DT78" s="96"/>
      <c r="DU78" s="96"/>
      <c r="DV78" s="96"/>
      <c r="DW78" s="96"/>
      <c r="DX78" s="96"/>
      <c r="DY78" s="96"/>
      <c r="DZ78" s="96"/>
      <c r="EA78" s="96"/>
      <c r="EB78" s="96"/>
      <c r="EC78" s="96"/>
      <c r="ED78" s="96"/>
      <c r="EE78" s="96"/>
      <c r="EF78" s="96"/>
      <c r="EG78" s="96"/>
      <c r="EH78" s="96"/>
      <c r="EI78" s="96"/>
    </row>
    <row r="79" spans="1:139">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c r="DS79" s="96"/>
      <c r="DT79" s="96"/>
      <c r="DU79" s="96"/>
      <c r="DV79" s="96"/>
      <c r="DW79" s="96"/>
      <c r="DX79" s="96"/>
      <c r="DY79" s="96"/>
      <c r="DZ79" s="96"/>
      <c r="EA79" s="96"/>
      <c r="EB79" s="96"/>
      <c r="EC79" s="96"/>
      <c r="ED79" s="96"/>
      <c r="EE79" s="96"/>
      <c r="EF79" s="96"/>
      <c r="EG79" s="96"/>
      <c r="EH79" s="96"/>
      <c r="EI79" s="96"/>
    </row>
    <row r="80" spans="1:139">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c r="DS80" s="96"/>
      <c r="DT80" s="96"/>
      <c r="DU80" s="96"/>
      <c r="DV80" s="96"/>
      <c r="DW80" s="96"/>
      <c r="DX80" s="96"/>
      <c r="DY80" s="96"/>
      <c r="DZ80" s="96"/>
      <c r="EA80" s="96"/>
      <c r="EB80" s="96"/>
      <c r="EC80" s="96"/>
      <c r="ED80" s="96"/>
      <c r="EE80" s="96"/>
      <c r="EF80" s="96"/>
      <c r="EG80" s="96"/>
      <c r="EH80" s="96"/>
      <c r="EI80" s="96"/>
    </row>
    <row r="81" spans="1:139">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c r="DS81" s="96"/>
      <c r="DT81" s="96"/>
      <c r="DU81" s="96"/>
      <c r="DV81" s="96"/>
      <c r="DW81" s="96"/>
      <c r="DX81" s="96"/>
      <c r="DY81" s="96"/>
      <c r="DZ81" s="96"/>
      <c r="EA81" s="96"/>
      <c r="EB81" s="96"/>
      <c r="EC81" s="96"/>
      <c r="ED81" s="96"/>
      <c r="EE81" s="96"/>
      <c r="EF81" s="96"/>
      <c r="EG81" s="96"/>
      <c r="EH81" s="96"/>
      <c r="EI81" s="96"/>
    </row>
    <row r="82" spans="1:139">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c r="DS82" s="96"/>
      <c r="DT82" s="96"/>
      <c r="DU82" s="96"/>
      <c r="DV82" s="96"/>
      <c r="DW82" s="96"/>
      <c r="DX82" s="96"/>
      <c r="DY82" s="96"/>
      <c r="DZ82" s="96"/>
      <c r="EA82" s="96"/>
      <c r="EB82" s="96"/>
      <c r="EC82" s="96"/>
      <c r="ED82" s="96"/>
      <c r="EE82" s="96"/>
      <c r="EF82" s="96"/>
      <c r="EG82" s="96"/>
      <c r="EH82" s="96"/>
      <c r="EI82" s="96"/>
    </row>
    <row r="83" spans="1:139">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c r="DS83" s="96"/>
      <c r="DT83" s="96"/>
      <c r="DU83" s="96"/>
      <c r="DV83" s="96"/>
      <c r="DW83" s="96"/>
      <c r="DX83" s="96"/>
      <c r="DY83" s="96"/>
      <c r="DZ83" s="96"/>
      <c r="EA83" s="96"/>
      <c r="EB83" s="96"/>
      <c r="EC83" s="96"/>
      <c r="ED83" s="96"/>
      <c r="EE83" s="96"/>
      <c r="EF83" s="96"/>
      <c r="EG83" s="96"/>
      <c r="EH83" s="96"/>
      <c r="EI83" s="96"/>
    </row>
    <row r="84" spans="1:139">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c r="DS84" s="96"/>
      <c r="DT84" s="96"/>
      <c r="DU84" s="96"/>
      <c r="DV84" s="96"/>
      <c r="DW84" s="96"/>
      <c r="DX84" s="96"/>
      <c r="DY84" s="96"/>
      <c r="DZ84" s="96"/>
      <c r="EA84" s="96"/>
      <c r="EB84" s="96"/>
      <c r="EC84" s="96"/>
      <c r="ED84" s="96"/>
      <c r="EE84" s="96"/>
      <c r="EF84" s="96"/>
      <c r="EG84" s="96"/>
      <c r="EH84" s="96"/>
      <c r="EI84" s="96"/>
    </row>
    <row r="85" spans="1:139">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c r="DS85" s="96"/>
      <c r="DT85" s="96"/>
      <c r="DU85" s="96"/>
      <c r="DV85" s="96"/>
      <c r="DW85" s="96"/>
      <c r="DX85" s="96"/>
      <c r="DY85" s="96"/>
      <c r="DZ85" s="96"/>
      <c r="EA85" s="96"/>
      <c r="EB85" s="96"/>
      <c r="EC85" s="96"/>
      <c r="ED85" s="96"/>
      <c r="EE85" s="96"/>
      <c r="EF85" s="96"/>
      <c r="EG85" s="96"/>
      <c r="EH85" s="96"/>
      <c r="EI85" s="96"/>
    </row>
    <row r="86" spans="1:139">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c r="DS86" s="96"/>
      <c r="DT86" s="96"/>
      <c r="DU86" s="96"/>
      <c r="DV86" s="96"/>
      <c r="DW86" s="96"/>
      <c r="DX86" s="96"/>
      <c r="DY86" s="96"/>
      <c r="DZ86" s="96"/>
      <c r="EA86" s="96"/>
      <c r="EB86" s="96"/>
      <c r="EC86" s="96"/>
      <c r="ED86" s="96"/>
      <c r="EE86" s="96"/>
      <c r="EF86" s="96"/>
      <c r="EG86" s="96"/>
      <c r="EH86" s="96"/>
      <c r="EI86" s="96"/>
    </row>
    <row r="87" spans="1:139">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row>
    <row r="88" spans="1:139">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row>
    <row r="89" spans="1:139">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96"/>
      <c r="DT89" s="96"/>
      <c r="DU89" s="96"/>
      <c r="DV89" s="96"/>
      <c r="DW89" s="96"/>
      <c r="DX89" s="96"/>
      <c r="DY89" s="96"/>
      <c r="DZ89" s="96"/>
      <c r="EA89" s="96"/>
      <c r="EB89" s="96"/>
      <c r="EC89" s="96"/>
      <c r="ED89" s="96"/>
      <c r="EE89" s="96"/>
      <c r="EF89" s="96"/>
      <c r="EG89" s="96"/>
      <c r="EH89" s="96"/>
      <c r="EI89" s="96"/>
    </row>
    <row r="90" spans="1:139">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row>
    <row r="91" spans="1:139">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96"/>
      <c r="DT91" s="96"/>
      <c r="DU91" s="96"/>
      <c r="DV91" s="96"/>
      <c r="DW91" s="96"/>
      <c r="DX91" s="96"/>
      <c r="DY91" s="96"/>
      <c r="DZ91" s="96"/>
      <c r="EA91" s="96"/>
      <c r="EB91" s="96"/>
      <c r="EC91" s="96"/>
      <c r="ED91" s="96"/>
      <c r="EE91" s="96"/>
      <c r="EF91" s="96"/>
      <c r="EG91" s="96"/>
      <c r="EH91" s="96"/>
      <c r="EI91" s="96"/>
    </row>
    <row r="92" spans="1:139">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c r="DS92" s="96"/>
      <c r="DT92" s="96"/>
      <c r="DU92" s="96"/>
      <c r="DV92" s="96"/>
      <c r="DW92" s="96"/>
      <c r="DX92" s="96"/>
      <c r="DY92" s="96"/>
      <c r="DZ92" s="96"/>
      <c r="EA92" s="96"/>
      <c r="EB92" s="96"/>
      <c r="EC92" s="96"/>
      <c r="ED92" s="96"/>
      <c r="EE92" s="96"/>
      <c r="EF92" s="96"/>
      <c r="EG92" s="96"/>
      <c r="EH92" s="96"/>
      <c r="EI92" s="96"/>
    </row>
    <row r="93" spans="1:139">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96"/>
      <c r="EB93" s="96"/>
      <c r="EC93" s="96"/>
      <c r="ED93" s="96"/>
      <c r="EE93" s="96"/>
      <c r="EF93" s="96"/>
      <c r="EG93" s="96"/>
      <c r="EH93" s="96"/>
      <c r="EI93" s="96"/>
    </row>
    <row r="94" spans="1:139">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96"/>
      <c r="DT94" s="96"/>
      <c r="DU94" s="96"/>
      <c r="DV94" s="96"/>
      <c r="DW94" s="96"/>
      <c r="DX94" s="96"/>
      <c r="DY94" s="96"/>
      <c r="DZ94" s="96"/>
      <c r="EA94" s="96"/>
      <c r="EB94" s="96"/>
      <c r="EC94" s="96"/>
      <c r="ED94" s="96"/>
      <c r="EE94" s="96"/>
      <c r="EF94" s="96"/>
      <c r="EG94" s="96"/>
      <c r="EH94" s="96"/>
      <c r="EI94" s="96"/>
    </row>
    <row r="95" spans="1:139">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c r="DS95" s="96"/>
      <c r="DT95" s="96"/>
      <c r="DU95" s="96"/>
      <c r="DV95" s="96"/>
      <c r="DW95" s="96"/>
      <c r="DX95" s="96"/>
      <c r="DY95" s="96"/>
      <c r="DZ95" s="96"/>
      <c r="EA95" s="96"/>
      <c r="EB95" s="96"/>
      <c r="EC95" s="96"/>
      <c r="ED95" s="96"/>
      <c r="EE95" s="96"/>
      <c r="EF95" s="96"/>
      <c r="EG95" s="96"/>
      <c r="EH95" s="96"/>
      <c r="EI95" s="96"/>
    </row>
    <row r="96" spans="1:139">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row>
    <row r="97" spans="1:139">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c r="EI97" s="96"/>
    </row>
    <row r="98" spans="1:139">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96"/>
      <c r="DT98" s="96"/>
      <c r="DU98" s="96"/>
      <c r="DV98" s="96"/>
      <c r="DW98" s="96"/>
      <c r="DX98" s="96"/>
      <c r="DY98" s="96"/>
      <c r="DZ98" s="96"/>
      <c r="EA98" s="96"/>
      <c r="EB98" s="96"/>
      <c r="EC98" s="96"/>
      <c r="ED98" s="96"/>
      <c r="EE98" s="96"/>
      <c r="EF98" s="96"/>
      <c r="EG98" s="96"/>
      <c r="EH98" s="96"/>
      <c r="EI98" s="96"/>
    </row>
    <row r="99" spans="1:139">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c r="DS99" s="96"/>
      <c r="DT99" s="96"/>
      <c r="DU99" s="96"/>
      <c r="DV99" s="96"/>
      <c r="DW99" s="96"/>
      <c r="DX99" s="96"/>
      <c r="DY99" s="96"/>
      <c r="DZ99" s="96"/>
      <c r="EA99" s="96"/>
      <c r="EB99" s="96"/>
      <c r="EC99" s="96"/>
      <c r="ED99" s="96"/>
      <c r="EE99" s="96"/>
      <c r="EF99" s="96"/>
      <c r="EG99" s="96"/>
      <c r="EH99" s="96"/>
      <c r="EI99" s="96"/>
    </row>
    <row r="100" spans="1:139">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c r="DS100" s="96"/>
      <c r="DT100" s="96"/>
      <c r="DU100" s="96"/>
      <c r="DV100" s="96"/>
      <c r="DW100" s="96"/>
      <c r="DX100" s="96"/>
      <c r="DY100" s="96"/>
      <c r="DZ100" s="96"/>
      <c r="EA100" s="96"/>
      <c r="EB100" s="96"/>
      <c r="EC100" s="96"/>
      <c r="ED100" s="96"/>
      <c r="EE100" s="96"/>
      <c r="EF100" s="96"/>
      <c r="EG100" s="96"/>
      <c r="EH100" s="96"/>
      <c r="EI100" s="96"/>
    </row>
    <row r="101" spans="1:139">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c r="DS101" s="96"/>
      <c r="DT101" s="96"/>
      <c r="DU101" s="96"/>
      <c r="DV101" s="96"/>
      <c r="DW101" s="96"/>
      <c r="DX101" s="96"/>
      <c r="DY101" s="96"/>
      <c r="DZ101" s="96"/>
      <c r="EA101" s="96"/>
      <c r="EB101" s="96"/>
      <c r="EC101" s="96"/>
      <c r="ED101" s="96"/>
      <c r="EE101" s="96"/>
      <c r="EF101" s="96"/>
      <c r="EG101" s="96"/>
      <c r="EH101" s="96"/>
      <c r="EI101" s="96"/>
    </row>
    <row r="102" spans="1:139">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c r="DS102" s="96"/>
      <c r="DT102" s="96"/>
      <c r="DU102" s="96"/>
      <c r="DV102" s="96"/>
      <c r="DW102" s="96"/>
      <c r="DX102" s="96"/>
      <c r="DY102" s="96"/>
      <c r="DZ102" s="96"/>
      <c r="EA102" s="96"/>
      <c r="EB102" s="96"/>
      <c r="EC102" s="96"/>
      <c r="ED102" s="96"/>
      <c r="EE102" s="96"/>
      <c r="EF102" s="96"/>
      <c r="EG102" s="96"/>
      <c r="EH102" s="96"/>
      <c r="EI102" s="96"/>
    </row>
    <row r="103" spans="1:139">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c r="DP103" s="96"/>
      <c r="DQ103" s="96"/>
      <c r="DR103" s="96"/>
      <c r="DS103" s="96"/>
      <c r="DT103" s="96"/>
      <c r="DU103" s="96"/>
      <c r="DV103" s="96"/>
      <c r="DW103" s="96"/>
      <c r="DX103" s="96"/>
      <c r="DY103" s="96"/>
      <c r="DZ103" s="96"/>
      <c r="EA103" s="96"/>
      <c r="EB103" s="96"/>
      <c r="EC103" s="96"/>
      <c r="ED103" s="96"/>
      <c r="EE103" s="96"/>
      <c r="EF103" s="96"/>
      <c r="EG103" s="96"/>
      <c r="EH103" s="96"/>
      <c r="EI103" s="96"/>
    </row>
    <row r="104" spans="1:139">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row>
    <row r="105" spans="1:139">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c r="DS105" s="96"/>
      <c r="DT105" s="96"/>
      <c r="DU105" s="96"/>
      <c r="DV105" s="96"/>
      <c r="DW105" s="96"/>
      <c r="DX105" s="96"/>
      <c r="DY105" s="96"/>
      <c r="DZ105" s="96"/>
      <c r="EA105" s="96"/>
      <c r="EB105" s="96"/>
      <c r="EC105" s="96"/>
      <c r="ED105" s="96"/>
      <c r="EE105" s="96"/>
      <c r="EF105" s="96"/>
      <c r="EG105" s="96"/>
      <c r="EH105" s="96"/>
      <c r="EI105" s="96"/>
    </row>
    <row r="106" spans="1:139">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c r="DS106" s="96"/>
      <c r="DT106" s="96"/>
      <c r="DU106" s="96"/>
      <c r="DV106" s="96"/>
      <c r="DW106" s="96"/>
      <c r="DX106" s="96"/>
      <c r="DY106" s="96"/>
      <c r="DZ106" s="96"/>
      <c r="EA106" s="96"/>
      <c r="EB106" s="96"/>
      <c r="EC106" s="96"/>
      <c r="ED106" s="96"/>
      <c r="EE106" s="96"/>
      <c r="EF106" s="96"/>
      <c r="EG106" s="96"/>
      <c r="EH106" s="96"/>
      <c r="EI106" s="96"/>
    </row>
    <row r="107" spans="1:139">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c r="DS107" s="96"/>
      <c r="DT107" s="96"/>
      <c r="DU107" s="96"/>
      <c r="DV107" s="96"/>
      <c r="DW107" s="96"/>
      <c r="DX107" s="96"/>
      <c r="DY107" s="96"/>
      <c r="DZ107" s="96"/>
      <c r="EA107" s="96"/>
      <c r="EB107" s="96"/>
      <c r="EC107" s="96"/>
      <c r="ED107" s="96"/>
      <c r="EE107" s="96"/>
      <c r="EF107" s="96"/>
      <c r="EG107" s="96"/>
      <c r="EH107" s="96"/>
      <c r="EI107" s="96"/>
    </row>
    <row r="108" spans="1:139">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c r="DS108" s="96"/>
      <c r="DT108" s="96"/>
      <c r="DU108" s="96"/>
      <c r="DV108" s="96"/>
      <c r="DW108" s="96"/>
      <c r="DX108" s="96"/>
      <c r="DY108" s="96"/>
      <c r="DZ108" s="96"/>
      <c r="EA108" s="96"/>
      <c r="EB108" s="96"/>
      <c r="EC108" s="96"/>
      <c r="ED108" s="96"/>
      <c r="EE108" s="96"/>
      <c r="EF108" s="96"/>
      <c r="EG108" s="96"/>
      <c r="EH108" s="96"/>
      <c r="EI108" s="96"/>
    </row>
    <row r="109" spans="1:139">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row>
    <row r="110" spans="1:139">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row>
    <row r="111" spans="1:139">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row>
    <row r="112" spans="1:139">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c r="DS112" s="96"/>
      <c r="DT112" s="96"/>
      <c r="DU112" s="96"/>
      <c r="DV112" s="96"/>
      <c r="DW112" s="96"/>
      <c r="DX112" s="96"/>
      <c r="DY112" s="96"/>
      <c r="DZ112" s="96"/>
      <c r="EA112" s="96"/>
      <c r="EB112" s="96"/>
      <c r="EC112" s="96"/>
      <c r="ED112" s="96"/>
      <c r="EE112" s="96"/>
      <c r="EF112" s="96"/>
      <c r="EG112" s="96"/>
      <c r="EH112" s="96"/>
      <c r="EI112" s="96"/>
    </row>
    <row r="113" spans="1:139">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row>
    <row r="114" spans="1:139">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row>
    <row r="115" spans="1:139">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c r="DS115" s="96"/>
      <c r="DT115" s="96"/>
      <c r="DU115" s="96"/>
      <c r="DV115" s="96"/>
      <c r="DW115" s="96"/>
      <c r="DX115" s="96"/>
      <c r="DY115" s="96"/>
      <c r="DZ115" s="96"/>
      <c r="EA115" s="96"/>
      <c r="EB115" s="96"/>
      <c r="EC115" s="96"/>
      <c r="ED115" s="96"/>
      <c r="EE115" s="96"/>
      <c r="EF115" s="96"/>
      <c r="EG115" s="96"/>
      <c r="EH115" s="96"/>
      <c r="EI115" s="96"/>
    </row>
    <row r="116" spans="1:139">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c r="DS116" s="96"/>
      <c r="DT116" s="96"/>
      <c r="DU116" s="96"/>
      <c r="DV116" s="96"/>
      <c r="DW116" s="96"/>
      <c r="DX116" s="96"/>
      <c r="DY116" s="96"/>
      <c r="DZ116" s="96"/>
      <c r="EA116" s="96"/>
      <c r="EB116" s="96"/>
      <c r="EC116" s="96"/>
      <c r="ED116" s="96"/>
      <c r="EE116" s="96"/>
      <c r="EF116" s="96"/>
      <c r="EG116" s="96"/>
      <c r="EH116" s="96"/>
      <c r="EI116" s="96"/>
    </row>
    <row r="117" spans="1:139">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c r="DS117" s="96"/>
      <c r="DT117" s="96"/>
      <c r="DU117" s="96"/>
      <c r="DV117" s="96"/>
      <c r="DW117" s="96"/>
      <c r="DX117" s="96"/>
      <c r="DY117" s="96"/>
      <c r="DZ117" s="96"/>
      <c r="EA117" s="96"/>
      <c r="EB117" s="96"/>
      <c r="EC117" s="96"/>
      <c r="ED117" s="96"/>
      <c r="EE117" s="96"/>
      <c r="EF117" s="96"/>
      <c r="EG117" s="96"/>
      <c r="EH117" s="96"/>
      <c r="EI117" s="96"/>
    </row>
    <row r="118" spans="1:139">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row>
    <row r="119" spans="1:139">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c r="DS119" s="96"/>
      <c r="DT119" s="96"/>
      <c r="DU119" s="96"/>
      <c r="DV119" s="96"/>
      <c r="DW119" s="96"/>
      <c r="DX119" s="96"/>
      <c r="DY119" s="96"/>
      <c r="DZ119" s="96"/>
      <c r="EA119" s="96"/>
      <c r="EB119" s="96"/>
      <c r="EC119" s="96"/>
      <c r="ED119" s="96"/>
      <c r="EE119" s="96"/>
      <c r="EF119" s="96"/>
      <c r="EG119" s="96"/>
      <c r="EH119" s="96"/>
      <c r="EI119" s="96"/>
    </row>
    <row r="120" spans="1:139">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c r="DS120" s="96"/>
      <c r="DT120" s="96"/>
      <c r="DU120" s="96"/>
      <c r="DV120" s="96"/>
      <c r="DW120" s="96"/>
      <c r="DX120" s="96"/>
      <c r="DY120" s="96"/>
      <c r="DZ120" s="96"/>
      <c r="EA120" s="96"/>
      <c r="EB120" s="96"/>
      <c r="EC120" s="96"/>
      <c r="ED120" s="96"/>
      <c r="EE120" s="96"/>
      <c r="EF120" s="96"/>
      <c r="EG120" s="96"/>
      <c r="EH120" s="96"/>
      <c r="EI120" s="96"/>
    </row>
    <row r="121" spans="1:139">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row>
    <row r="122" spans="1:139">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c r="DS122" s="96"/>
      <c r="DT122" s="96"/>
      <c r="DU122" s="96"/>
      <c r="DV122" s="96"/>
      <c r="DW122" s="96"/>
      <c r="DX122" s="96"/>
      <c r="DY122" s="96"/>
      <c r="DZ122" s="96"/>
      <c r="EA122" s="96"/>
      <c r="EB122" s="96"/>
      <c r="EC122" s="96"/>
      <c r="ED122" s="96"/>
      <c r="EE122" s="96"/>
      <c r="EF122" s="96"/>
      <c r="EG122" s="96"/>
      <c r="EH122" s="96"/>
      <c r="EI122" s="96"/>
    </row>
    <row r="123" spans="1:139">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c r="DS123" s="96"/>
      <c r="DT123" s="96"/>
      <c r="DU123" s="96"/>
      <c r="DV123" s="96"/>
      <c r="DW123" s="96"/>
      <c r="DX123" s="96"/>
      <c r="DY123" s="96"/>
      <c r="DZ123" s="96"/>
      <c r="EA123" s="96"/>
      <c r="EB123" s="96"/>
      <c r="EC123" s="96"/>
      <c r="ED123" s="96"/>
      <c r="EE123" s="96"/>
      <c r="EF123" s="96"/>
      <c r="EG123" s="96"/>
      <c r="EH123" s="96"/>
      <c r="EI123" s="96"/>
    </row>
    <row r="124" spans="1:139">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c r="DS124" s="96"/>
      <c r="DT124" s="96"/>
      <c r="DU124" s="96"/>
      <c r="DV124" s="96"/>
      <c r="DW124" s="96"/>
      <c r="DX124" s="96"/>
      <c r="DY124" s="96"/>
      <c r="DZ124" s="96"/>
      <c r="EA124" s="96"/>
      <c r="EB124" s="96"/>
      <c r="EC124" s="96"/>
      <c r="ED124" s="96"/>
      <c r="EE124" s="96"/>
      <c r="EF124" s="96"/>
      <c r="EG124" s="96"/>
      <c r="EH124" s="96"/>
      <c r="EI124" s="96"/>
    </row>
    <row r="125" spans="1:139">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6"/>
      <c r="DH125" s="96"/>
      <c r="DI125" s="96"/>
      <c r="DJ125" s="96"/>
      <c r="DK125" s="96"/>
      <c r="DL125" s="96"/>
      <c r="DM125" s="96"/>
      <c r="DN125" s="96"/>
      <c r="DO125" s="96"/>
      <c r="DP125" s="96"/>
      <c r="DQ125" s="96"/>
      <c r="DR125" s="96"/>
      <c r="DS125" s="96"/>
      <c r="DT125" s="96"/>
      <c r="DU125" s="96"/>
      <c r="DV125" s="96"/>
      <c r="DW125" s="96"/>
      <c r="DX125" s="96"/>
      <c r="DY125" s="96"/>
      <c r="DZ125" s="96"/>
      <c r="EA125" s="96"/>
      <c r="EB125" s="96"/>
      <c r="EC125" s="96"/>
      <c r="ED125" s="96"/>
      <c r="EE125" s="96"/>
      <c r="EF125" s="96"/>
      <c r="EG125" s="96"/>
      <c r="EH125" s="96"/>
      <c r="EI125" s="96"/>
    </row>
    <row r="126" spans="1:139">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6"/>
      <c r="DH126" s="96"/>
      <c r="DI126" s="96"/>
      <c r="DJ126" s="96"/>
      <c r="DK126" s="96"/>
      <c r="DL126" s="96"/>
      <c r="DM126" s="96"/>
      <c r="DN126" s="96"/>
      <c r="DO126" s="96"/>
      <c r="DP126" s="96"/>
      <c r="DQ126" s="96"/>
      <c r="DR126" s="96"/>
      <c r="DS126" s="96"/>
      <c r="DT126" s="96"/>
      <c r="DU126" s="96"/>
      <c r="DV126" s="96"/>
      <c r="DW126" s="96"/>
      <c r="DX126" s="96"/>
      <c r="DY126" s="96"/>
      <c r="DZ126" s="96"/>
      <c r="EA126" s="96"/>
      <c r="EB126" s="96"/>
      <c r="EC126" s="96"/>
      <c r="ED126" s="96"/>
      <c r="EE126" s="96"/>
      <c r="EF126" s="96"/>
      <c r="EG126" s="96"/>
      <c r="EH126" s="96"/>
      <c r="EI126" s="96"/>
    </row>
    <row r="127" spans="1:139">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c r="DS127" s="96"/>
      <c r="DT127" s="96"/>
      <c r="DU127" s="96"/>
      <c r="DV127" s="96"/>
      <c r="DW127" s="96"/>
      <c r="DX127" s="96"/>
      <c r="DY127" s="96"/>
      <c r="DZ127" s="96"/>
      <c r="EA127" s="96"/>
      <c r="EB127" s="96"/>
      <c r="EC127" s="96"/>
      <c r="ED127" s="96"/>
      <c r="EE127" s="96"/>
      <c r="EF127" s="96"/>
      <c r="EG127" s="96"/>
      <c r="EH127" s="96"/>
      <c r="EI127" s="96"/>
    </row>
    <row r="128" spans="1:139">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c r="DS128" s="96"/>
      <c r="DT128" s="96"/>
      <c r="DU128" s="96"/>
      <c r="DV128" s="96"/>
      <c r="DW128" s="96"/>
      <c r="DX128" s="96"/>
      <c r="DY128" s="96"/>
      <c r="DZ128" s="96"/>
      <c r="EA128" s="96"/>
      <c r="EB128" s="96"/>
      <c r="EC128" s="96"/>
      <c r="ED128" s="96"/>
      <c r="EE128" s="96"/>
      <c r="EF128" s="96"/>
      <c r="EG128" s="96"/>
      <c r="EH128" s="96"/>
      <c r="EI128" s="96"/>
    </row>
    <row r="129" spans="1:139">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6"/>
      <c r="DH129" s="96"/>
      <c r="DI129" s="96"/>
      <c r="DJ129" s="96"/>
      <c r="DK129" s="96"/>
      <c r="DL129" s="96"/>
      <c r="DM129" s="96"/>
      <c r="DN129" s="96"/>
      <c r="DO129" s="96"/>
      <c r="DP129" s="96"/>
      <c r="DQ129" s="96"/>
      <c r="DR129" s="96"/>
      <c r="DS129" s="96"/>
      <c r="DT129" s="96"/>
      <c r="DU129" s="96"/>
      <c r="DV129" s="96"/>
      <c r="DW129" s="96"/>
      <c r="DX129" s="96"/>
      <c r="DY129" s="96"/>
      <c r="DZ129" s="96"/>
      <c r="EA129" s="96"/>
      <c r="EB129" s="96"/>
      <c r="EC129" s="96"/>
      <c r="ED129" s="96"/>
      <c r="EE129" s="96"/>
      <c r="EF129" s="96"/>
      <c r="EG129" s="96"/>
      <c r="EH129" s="96"/>
      <c r="EI129" s="96"/>
    </row>
    <row r="130" spans="1:139">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c r="DS130" s="96"/>
      <c r="DT130" s="96"/>
      <c r="DU130" s="96"/>
      <c r="DV130" s="96"/>
      <c r="DW130" s="96"/>
      <c r="DX130" s="96"/>
      <c r="DY130" s="96"/>
      <c r="DZ130" s="96"/>
      <c r="EA130" s="96"/>
      <c r="EB130" s="96"/>
      <c r="EC130" s="96"/>
      <c r="ED130" s="96"/>
      <c r="EE130" s="96"/>
      <c r="EF130" s="96"/>
      <c r="EG130" s="96"/>
      <c r="EH130" s="96"/>
      <c r="EI130" s="96"/>
    </row>
    <row r="131" spans="1:139">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row>
    <row r="132" spans="1:139">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row>
    <row r="133" spans="1:139">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c r="DS133" s="96"/>
      <c r="DT133" s="96"/>
      <c r="DU133" s="96"/>
      <c r="DV133" s="96"/>
      <c r="DW133" s="96"/>
      <c r="DX133" s="96"/>
      <c r="DY133" s="96"/>
      <c r="DZ133" s="96"/>
      <c r="EA133" s="96"/>
      <c r="EB133" s="96"/>
      <c r="EC133" s="96"/>
      <c r="ED133" s="96"/>
      <c r="EE133" s="96"/>
      <c r="EF133" s="96"/>
      <c r="EG133" s="96"/>
      <c r="EH133" s="96"/>
      <c r="EI133" s="96"/>
    </row>
    <row r="134" spans="1:139">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c r="DS134" s="96"/>
      <c r="DT134" s="96"/>
      <c r="DU134" s="96"/>
      <c r="DV134" s="96"/>
      <c r="DW134" s="96"/>
      <c r="DX134" s="96"/>
      <c r="DY134" s="96"/>
      <c r="DZ134" s="96"/>
      <c r="EA134" s="96"/>
      <c r="EB134" s="96"/>
      <c r="EC134" s="96"/>
      <c r="ED134" s="96"/>
      <c r="EE134" s="96"/>
      <c r="EF134" s="96"/>
      <c r="EG134" s="96"/>
      <c r="EH134" s="96"/>
      <c r="EI134" s="96"/>
    </row>
    <row r="135" spans="1:139">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c r="DS135" s="96"/>
      <c r="DT135" s="96"/>
      <c r="DU135" s="96"/>
      <c r="DV135" s="96"/>
      <c r="DW135" s="96"/>
      <c r="DX135" s="96"/>
      <c r="DY135" s="96"/>
      <c r="DZ135" s="96"/>
      <c r="EA135" s="96"/>
      <c r="EB135" s="96"/>
      <c r="EC135" s="96"/>
      <c r="ED135" s="96"/>
      <c r="EE135" s="96"/>
      <c r="EF135" s="96"/>
      <c r="EG135" s="96"/>
      <c r="EH135" s="96"/>
      <c r="EI135" s="96"/>
    </row>
    <row r="136" spans="1:139">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row>
    <row r="137" spans="1:139">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c r="DS137" s="96"/>
      <c r="DT137" s="96"/>
      <c r="DU137" s="96"/>
      <c r="DV137" s="96"/>
      <c r="DW137" s="96"/>
      <c r="DX137" s="96"/>
      <c r="DY137" s="96"/>
      <c r="DZ137" s="96"/>
      <c r="EA137" s="96"/>
      <c r="EB137" s="96"/>
      <c r="EC137" s="96"/>
      <c r="ED137" s="96"/>
      <c r="EE137" s="96"/>
      <c r="EF137" s="96"/>
      <c r="EG137" s="96"/>
      <c r="EH137" s="96"/>
      <c r="EI137" s="96"/>
    </row>
    <row r="138" spans="1:139">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c r="DS138" s="96"/>
      <c r="DT138" s="96"/>
      <c r="DU138" s="96"/>
      <c r="DV138" s="96"/>
      <c r="DW138" s="96"/>
      <c r="DX138" s="96"/>
      <c r="DY138" s="96"/>
      <c r="DZ138" s="96"/>
      <c r="EA138" s="96"/>
      <c r="EB138" s="96"/>
      <c r="EC138" s="96"/>
      <c r="ED138" s="96"/>
      <c r="EE138" s="96"/>
      <c r="EF138" s="96"/>
      <c r="EG138" s="96"/>
      <c r="EH138" s="96"/>
      <c r="EI138" s="96"/>
    </row>
    <row r="139" spans="1:139">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c r="DS139" s="96"/>
      <c r="DT139" s="96"/>
      <c r="DU139" s="96"/>
      <c r="DV139" s="96"/>
      <c r="DW139" s="96"/>
      <c r="DX139" s="96"/>
      <c r="DY139" s="96"/>
      <c r="DZ139" s="96"/>
      <c r="EA139" s="96"/>
      <c r="EB139" s="96"/>
      <c r="EC139" s="96"/>
      <c r="ED139" s="96"/>
      <c r="EE139" s="96"/>
      <c r="EF139" s="96"/>
      <c r="EG139" s="96"/>
      <c r="EH139" s="96"/>
      <c r="EI139" s="96"/>
    </row>
    <row r="140" spans="1:139">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c r="DS140" s="96"/>
      <c r="DT140" s="96"/>
      <c r="DU140" s="96"/>
      <c r="DV140" s="96"/>
      <c r="DW140" s="96"/>
      <c r="DX140" s="96"/>
      <c r="DY140" s="96"/>
      <c r="DZ140" s="96"/>
      <c r="EA140" s="96"/>
      <c r="EB140" s="96"/>
      <c r="EC140" s="96"/>
      <c r="ED140" s="96"/>
      <c r="EE140" s="96"/>
      <c r="EF140" s="96"/>
      <c r="EG140" s="96"/>
      <c r="EH140" s="96"/>
      <c r="EI140" s="96"/>
    </row>
    <row r="141" spans="1:139">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96"/>
      <c r="DT141" s="96"/>
      <c r="DU141" s="96"/>
      <c r="DV141" s="96"/>
      <c r="DW141" s="96"/>
      <c r="DX141" s="96"/>
      <c r="DY141" s="96"/>
      <c r="DZ141" s="96"/>
      <c r="EA141" s="96"/>
      <c r="EB141" s="96"/>
      <c r="EC141" s="96"/>
      <c r="ED141" s="96"/>
      <c r="EE141" s="96"/>
      <c r="EF141" s="96"/>
      <c r="EG141" s="96"/>
      <c r="EH141" s="96"/>
      <c r="EI141" s="96"/>
    </row>
    <row r="142" spans="1:139">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96"/>
      <c r="DT142" s="96"/>
      <c r="DU142" s="96"/>
      <c r="DV142" s="96"/>
      <c r="DW142" s="96"/>
      <c r="DX142" s="96"/>
      <c r="DY142" s="96"/>
      <c r="DZ142" s="96"/>
      <c r="EA142" s="96"/>
      <c r="EB142" s="96"/>
      <c r="EC142" s="96"/>
      <c r="ED142" s="96"/>
      <c r="EE142" s="96"/>
      <c r="EF142" s="96"/>
      <c r="EG142" s="96"/>
      <c r="EH142" s="96"/>
      <c r="EI142" s="96"/>
    </row>
    <row r="143" spans="1:139">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96"/>
    </row>
    <row r="144" spans="1:139">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96"/>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96"/>
    </row>
    <row r="145" spans="1:139">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c r="BT145" s="96"/>
      <c r="BU145" s="96"/>
      <c r="BV145" s="96"/>
      <c r="BW145" s="96"/>
      <c r="BX145" s="96"/>
      <c r="BY145" s="96"/>
      <c r="BZ145" s="96"/>
      <c r="CA145" s="96"/>
      <c r="CB145" s="96"/>
      <c r="CC145" s="96"/>
      <c r="CD145" s="96"/>
      <c r="CE145" s="96"/>
      <c r="CF145" s="96"/>
      <c r="CG145" s="96"/>
      <c r="CH145" s="96"/>
      <c r="CI145" s="96"/>
      <c r="CJ145" s="96"/>
      <c r="CK145" s="96"/>
      <c r="CL145" s="96"/>
      <c r="CM145" s="96"/>
      <c r="CN145" s="96"/>
      <c r="CO145" s="96"/>
      <c r="CP145" s="96"/>
      <c r="CQ145" s="96"/>
      <c r="CR145" s="96"/>
      <c r="CS145" s="96"/>
      <c r="CT145" s="96"/>
      <c r="CU145" s="96"/>
      <c r="CV145" s="96"/>
      <c r="CW145" s="96"/>
      <c r="CX145" s="96"/>
      <c r="CY145" s="96"/>
      <c r="CZ145" s="96"/>
      <c r="DA145" s="96"/>
      <c r="DB145" s="96"/>
      <c r="DC145" s="96"/>
      <c r="DD145" s="96"/>
      <c r="DE145" s="96"/>
      <c r="DF145" s="96"/>
      <c r="DG145" s="96"/>
      <c r="DH145" s="96"/>
      <c r="DI145" s="96"/>
      <c r="DJ145" s="96"/>
      <c r="DK145" s="96"/>
      <c r="DL145" s="96"/>
      <c r="DM145" s="96"/>
      <c r="DN145" s="96"/>
      <c r="DO145" s="96"/>
      <c r="DP145" s="96"/>
      <c r="DQ145" s="96"/>
      <c r="DR145" s="96"/>
      <c r="DS145" s="96"/>
      <c r="DT145" s="96"/>
      <c r="DU145" s="96"/>
      <c r="DV145" s="96"/>
      <c r="DW145" s="96"/>
      <c r="DX145" s="96"/>
      <c r="DY145" s="96"/>
      <c r="DZ145" s="96"/>
      <c r="EA145" s="96"/>
      <c r="EB145" s="96"/>
      <c r="EC145" s="96"/>
      <c r="ED145" s="96"/>
      <c r="EE145" s="96"/>
      <c r="EF145" s="96"/>
      <c r="EG145" s="96"/>
      <c r="EH145" s="96"/>
      <c r="EI145" s="96"/>
    </row>
    <row r="146" spans="1:139">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c r="CJ146" s="96"/>
      <c r="CK146" s="96"/>
      <c r="CL146" s="96"/>
      <c r="CM146" s="96"/>
      <c r="CN146" s="96"/>
      <c r="CO146" s="96"/>
      <c r="CP146" s="96"/>
      <c r="CQ146" s="96"/>
      <c r="CR146" s="96"/>
      <c r="CS146" s="96"/>
      <c r="CT146" s="96"/>
      <c r="CU146" s="96"/>
      <c r="CV146" s="96"/>
      <c r="CW146" s="96"/>
      <c r="CX146" s="96"/>
      <c r="CY146" s="96"/>
      <c r="CZ146" s="96"/>
      <c r="DA146" s="96"/>
      <c r="DB146" s="96"/>
      <c r="DC146" s="96"/>
      <c r="DD146" s="96"/>
      <c r="DE146" s="96"/>
      <c r="DF146" s="96"/>
      <c r="DG146" s="96"/>
      <c r="DH146" s="96"/>
      <c r="DI146" s="96"/>
      <c r="DJ146" s="96"/>
      <c r="DK146" s="96"/>
      <c r="DL146" s="96"/>
      <c r="DM146" s="96"/>
      <c r="DN146" s="96"/>
      <c r="DO146" s="96"/>
      <c r="DP146" s="96"/>
      <c r="DQ146" s="96"/>
      <c r="DR146" s="96"/>
      <c r="DS146" s="96"/>
      <c r="DT146" s="96"/>
      <c r="DU146" s="96"/>
      <c r="DV146" s="96"/>
      <c r="DW146" s="96"/>
      <c r="DX146" s="96"/>
      <c r="DY146" s="96"/>
      <c r="DZ146" s="96"/>
      <c r="EA146" s="96"/>
      <c r="EB146" s="96"/>
      <c r="EC146" s="96"/>
      <c r="ED146" s="96"/>
      <c r="EE146" s="96"/>
      <c r="EF146" s="96"/>
      <c r="EG146" s="96"/>
      <c r="EH146" s="96"/>
      <c r="EI146" s="96"/>
    </row>
    <row r="147" spans="1:139">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6"/>
      <c r="DH147" s="96"/>
      <c r="DI147" s="96"/>
      <c r="DJ147" s="96"/>
      <c r="DK147" s="96"/>
      <c r="DL147" s="96"/>
      <c r="DM147" s="96"/>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row>
    <row r="148" spans="1:139">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c r="BM148" s="96"/>
      <c r="BN148" s="96"/>
      <c r="BO148" s="96"/>
      <c r="BP148" s="96"/>
      <c r="BQ148" s="96"/>
      <c r="BR148" s="96"/>
      <c r="BS148" s="96"/>
      <c r="BT148" s="96"/>
      <c r="BU148" s="96"/>
      <c r="BV148" s="96"/>
      <c r="BW148" s="96"/>
      <c r="BX148" s="96"/>
      <c r="BY148" s="96"/>
      <c r="BZ148" s="96"/>
      <c r="CA148" s="96"/>
      <c r="CB148" s="96"/>
      <c r="CC148" s="96"/>
      <c r="CD148" s="96"/>
      <c r="CE148" s="96"/>
      <c r="CF148" s="96"/>
      <c r="CG148" s="96"/>
      <c r="CH148" s="96"/>
      <c r="CI148" s="96"/>
      <c r="CJ148" s="96"/>
      <c r="CK148" s="96"/>
      <c r="CL148" s="96"/>
      <c r="CM148" s="96"/>
      <c r="CN148" s="96"/>
      <c r="CO148" s="96"/>
      <c r="CP148" s="96"/>
      <c r="CQ148" s="96"/>
      <c r="CR148" s="96"/>
      <c r="CS148" s="96"/>
      <c r="CT148" s="96"/>
      <c r="CU148" s="96"/>
      <c r="CV148" s="96"/>
      <c r="CW148" s="96"/>
      <c r="CX148" s="96"/>
      <c r="CY148" s="96"/>
      <c r="CZ148" s="96"/>
      <c r="DA148" s="96"/>
      <c r="DB148" s="96"/>
      <c r="DC148" s="96"/>
      <c r="DD148" s="96"/>
      <c r="DE148" s="96"/>
      <c r="DF148" s="96"/>
      <c r="DG148" s="96"/>
      <c r="DH148" s="96"/>
      <c r="DI148" s="96"/>
      <c r="DJ148" s="96"/>
      <c r="DK148" s="96"/>
      <c r="DL148" s="96"/>
      <c r="DM148" s="96"/>
      <c r="DN148" s="96"/>
      <c r="DO148" s="96"/>
      <c r="DP148" s="96"/>
      <c r="DQ148" s="96"/>
      <c r="DR148" s="96"/>
      <c r="DS148" s="96"/>
      <c r="DT148" s="96"/>
      <c r="DU148" s="96"/>
      <c r="DV148" s="96"/>
      <c r="DW148" s="96"/>
      <c r="DX148" s="96"/>
      <c r="DY148" s="96"/>
      <c r="DZ148" s="96"/>
      <c r="EA148" s="96"/>
      <c r="EB148" s="96"/>
      <c r="EC148" s="96"/>
      <c r="ED148" s="96"/>
      <c r="EE148" s="96"/>
      <c r="EF148" s="96"/>
      <c r="EG148" s="96"/>
      <c r="EH148" s="96"/>
      <c r="EI148" s="96"/>
    </row>
    <row r="149" spans="1:139">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c r="BT149" s="96"/>
      <c r="BU149" s="96"/>
      <c r="BV149" s="96"/>
      <c r="BW149" s="96"/>
      <c r="BX149" s="96"/>
      <c r="BY149" s="96"/>
      <c r="BZ149" s="96"/>
      <c r="CA149" s="96"/>
      <c r="CB149" s="96"/>
      <c r="CC149" s="96"/>
      <c r="CD149" s="96"/>
      <c r="CE149" s="96"/>
      <c r="CF149" s="96"/>
      <c r="CG149" s="96"/>
      <c r="CH149" s="96"/>
      <c r="CI149" s="96"/>
      <c r="CJ149" s="96"/>
      <c r="CK149" s="96"/>
      <c r="CL149" s="96"/>
      <c r="CM149" s="96"/>
      <c r="CN149" s="96"/>
      <c r="CO149" s="96"/>
      <c r="CP149" s="96"/>
      <c r="CQ149" s="96"/>
      <c r="CR149" s="96"/>
      <c r="CS149" s="96"/>
      <c r="CT149" s="96"/>
      <c r="CU149" s="96"/>
      <c r="CV149" s="96"/>
      <c r="CW149" s="96"/>
      <c r="CX149" s="96"/>
      <c r="CY149" s="96"/>
      <c r="CZ149" s="96"/>
      <c r="DA149" s="96"/>
      <c r="DB149" s="96"/>
      <c r="DC149" s="96"/>
      <c r="DD149" s="96"/>
      <c r="DE149" s="96"/>
      <c r="DF149" s="96"/>
      <c r="DG149" s="96"/>
      <c r="DH149" s="96"/>
      <c r="DI149" s="96"/>
      <c r="DJ149" s="96"/>
      <c r="DK149" s="96"/>
      <c r="DL149" s="96"/>
      <c r="DM149" s="96"/>
      <c r="DN149" s="96"/>
      <c r="DO149" s="96"/>
      <c r="DP149" s="96"/>
      <c r="DQ149" s="96"/>
      <c r="DR149" s="96"/>
      <c r="DS149" s="96"/>
      <c r="DT149" s="96"/>
      <c r="DU149" s="96"/>
      <c r="DV149" s="96"/>
      <c r="DW149" s="96"/>
      <c r="DX149" s="96"/>
      <c r="DY149" s="96"/>
      <c r="DZ149" s="96"/>
      <c r="EA149" s="96"/>
      <c r="EB149" s="96"/>
      <c r="EC149" s="96"/>
      <c r="ED149" s="96"/>
      <c r="EE149" s="96"/>
      <c r="EF149" s="96"/>
      <c r="EG149" s="96"/>
      <c r="EH149" s="96"/>
      <c r="EI149" s="96"/>
    </row>
    <row r="150" spans="1:139">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c r="BM150" s="96"/>
      <c r="BN150" s="96"/>
      <c r="BO150" s="96"/>
      <c r="BP150" s="96"/>
      <c r="BQ150" s="96"/>
      <c r="BR150" s="96"/>
      <c r="BS150" s="96"/>
      <c r="BT150" s="96"/>
      <c r="BU150" s="96"/>
      <c r="BV150" s="96"/>
      <c r="BW150" s="96"/>
      <c r="BX150" s="96"/>
      <c r="BY150" s="96"/>
      <c r="BZ150" s="96"/>
      <c r="CA150" s="96"/>
      <c r="CB150" s="96"/>
      <c r="CC150" s="96"/>
      <c r="CD150" s="96"/>
      <c r="CE150" s="96"/>
      <c r="CF150" s="96"/>
      <c r="CG150" s="96"/>
      <c r="CH150" s="96"/>
      <c r="CI150" s="96"/>
      <c r="CJ150" s="96"/>
      <c r="CK150" s="96"/>
      <c r="CL150" s="96"/>
      <c r="CM150" s="96"/>
      <c r="CN150" s="96"/>
      <c r="CO150" s="96"/>
      <c r="CP150" s="96"/>
      <c r="CQ150" s="96"/>
      <c r="CR150" s="96"/>
      <c r="CS150" s="96"/>
      <c r="CT150" s="96"/>
      <c r="CU150" s="96"/>
      <c r="CV150" s="96"/>
      <c r="CW150" s="96"/>
      <c r="CX150" s="96"/>
      <c r="CY150" s="96"/>
      <c r="CZ150" s="96"/>
      <c r="DA150" s="96"/>
      <c r="DB150" s="96"/>
      <c r="DC150" s="96"/>
      <c r="DD150" s="96"/>
      <c r="DE150" s="96"/>
      <c r="DF150" s="96"/>
      <c r="DG150" s="96"/>
      <c r="DH150" s="96"/>
      <c r="DI150" s="96"/>
      <c r="DJ150" s="96"/>
      <c r="DK150" s="96"/>
      <c r="DL150" s="96"/>
      <c r="DM150" s="96"/>
      <c r="DN150" s="96"/>
      <c r="DO150" s="96"/>
      <c r="DP150" s="96"/>
      <c r="DQ150" s="96"/>
      <c r="DR150" s="96"/>
      <c r="DS150" s="96"/>
      <c r="DT150" s="96"/>
      <c r="DU150" s="96"/>
      <c r="DV150" s="96"/>
      <c r="DW150" s="96"/>
      <c r="DX150" s="96"/>
      <c r="DY150" s="96"/>
      <c r="DZ150" s="96"/>
      <c r="EA150" s="96"/>
      <c r="EB150" s="96"/>
      <c r="EC150" s="96"/>
      <c r="ED150" s="96"/>
      <c r="EE150" s="96"/>
      <c r="EF150" s="96"/>
      <c r="EG150" s="96"/>
      <c r="EH150" s="96"/>
      <c r="EI150" s="96"/>
    </row>
    <row r="151" spans="1:139">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c r="CJ151" s="96"/>
      <c r="CK151" s="96"/>
      <c r="CL151" s="96"/>
      <c r="CM151" s="96"/>
      <c r="CN151" s="96"/>
      <c r="CO151" s="96"/>
      <c r="CP151" s="96"/>
      <c r="CQ151" s="96"/>
      <c r="CR151" s="96"/>
      <c r="CS151" s="96"/>
      <c r="CT151" s="96"/>
      <c r="CU151" s="96"/>
      <c r="CV151" s="96"/>
      <c r="CW151" s="96"/>
      <c r="CX151" s="96"/>
      <c r="CY151" s="96"/>
      <c r="CZ151" s="96"/>
      <c r="DA151" s="96"/>
      <c r="DB151" s="96"/>
      <c r="DC151" s="96"/>
      <c r="DD151" s="96"/>
      <c r="DE151" s="96"/>
      <c r="DF151" s="96"/>
      <c r="DG151" s="96"/>
      <c r="DH151" s="96"/>
      <c r="DI151" s="96"/>
      <c r="DJ151" s="96"/>
      <c r="DK151" s="96"/>
      <c r="DL151" s="96"/>
      <c r="DM151" s="96"/>
      <c r="DN151" s="96"/>
      <c r="DO151" s="96"/>
      <c r="DP151" s="96"/>
      <c r="DQ151" s="96"/>
      <c r="DR151" s="96"/>
      <c r="DS151" s="96"/>
      <c r="DT151" s="96"/>
      <c r="DU151" s="96"/>
      <c r="DV151" s="96"/>
      <c r="DW151" s="96"/>
      <c r="DX151" s="96"/>
      <c r="DY151" s="96"/>
      <c r="DZ151" s="96"/>
      <c r="EA151" s="96"/>
      <c r="EB151" s="96"/>
      <c r="EC151" s="96"/>
      <c r="ED151" s="96"/>
      <c r="EE151" s="96"/>
      <c r="EF151" s="96"/>
      <c r="EG151" s="96"/>
      <c r="EH151" s="96"/>
      <c r="EI151" s="96"/>
    </row>
    <row r="152" spans="1:139">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c r="CJ152" s="96"/>
      <c r="CK152" s="96"/>
      <c r="CL152" s="96"/>
      <c r="CM152" s="96"/>
      <c r="CN152" s="96"/>
      <c r="CO152" s="96"/>
      <c r="CP152" s="96"/>
      <c r="CQ152" s="96"/>
      <c r="CR152" s="96"/>
      <c r="CS152" s="96"/>
      <c r="CT152" s="96"/>
      <c r="CU152" s="96"/>
      <c r="CV152" s="96"/>
      <c r="CW152" s="96"/>
      <c r="CX152" s="96"/>
      <c r="CY152" s="96"/>
      <c r="CZ152" s="96"/>
      <c r="DA152" s="96"/>
      <c r="DB152" s="96"/>
      <c r="DC152" s="96"/>
      <c r="DD152" s="96"/>
      <c r="DE152" s="96"/>
      <c r="DF152" s="96"/>
      <c r="DG152" s="96"/>
      <c r="DH152" s="96"/>
      <c r="DI152" s="96"/>
      <c r="DJ152" s="96"/>
      <c r="DK152" s="96"/>
      <c r="DL152" s="96"/>
      <c r="DM152" s="96"/>
      <c r="DN152" s="96"/>
      <c r="DO152" s="96"/>
      <c r="DP152" s="96"/>
      <c r="DQ152" s="96"/>
      <c r="DR152" s="96"/>
      <c r="DS152" s="96"/>
      <c r="DT152" s="96"/>
      <c r="DU152" s="96"/>
      <c r="DV152" s="96"/>
      <c r="DW152" s="96"/>
      <c r="DX152" s="96"/>
      <c r="DY152" s="96"/>
      <c r="DZ152" s="96"/>
      <c r="EA152" s="96"/>
      <c r="EB152" s="96"/>
      <c r="EC152" s="96"/>
      <c r="ED152" s="96"/>
      <c r="EE152" s="96"/>
      <c r="EF152" s="96"/>
      <c r="EG152" s="96"/>
      <c r="EH152" s="96"/>
      <c r="EI152" s="96"/>
    </row>
    <row r="153" spans="1:139">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c r="BT153" s="96"/>
      <c r="BU153" s="96"/>
      <c r="BV153" s="96"/>
      <c r="BW153" s="96"/>
      <c r="BX153" s="96"/>
      <c r="BY153" s="96"/>
      <c r="BZ153" s="96"/>
      <c r="CA153" s="96"/>
      <c r="CB153" s="96"/>
      <c r="CC153" s="96"/>
      <c r="CD153" s="96"/>
      <c r="CE153" s="96"/>
      <c r="CF153" s="96"/>
      <c r="CG153" s="96"/>
      <c r="CH153" s="96"/>
      <c r="CI153" s="96"/>
      <c r="CJ153" s="96"/>
      <c r="CK153" s="96"/>
      <c r="CL153" s="96"/>
      <c r="CM153" s="96"/>
      <c r="CN153" s="96"/>
      <c r="CO153" s="96"/>
      <c r="CP153" s="96"/>
      <c r="CQ153" s="96"/>
      <c r="CR153" s="96"/>
      <c r="CS153" s="96"/>
      <c r="CT153" s="96"/>
      <c r="CU153" s="96"/>
      <c r="CV153" s="96"/>
      <c r="CW153" s="96"/>
      <c r="CX153" s="96"/>
      <c r="CY153" s="96"/>
      <c r="CZ153" s="96"/>
      <c r="DA153" s="96"/>
      <c r="DB153" s="96"/>
      <c r="DC153" s="96"/>
      <c r="DD153" s="96"/>
      <c r="DE153" s="96"/>
      <c r="DF153" s="96"/>
      <c r="DG153" s="96"/>
      <c r="DH153" s="96"/>
      <c r="DI153" s="96"/>
      <c r="DJ153" s="96"/>
      <c r="DK153" s="96"/>
      <c r="DL153" s="96"/>
      <c r="DM153" s="96"/>
      <c r="DN153" s="96"/>
      <c r="DO153" s="96"/>
      <c r="DP153" s="96"/>
      <c r="DQ153" s="96"/>
      <c r="DR153" s="96"/>
      <c r="DS153" s="96"/>
      <c r="DT153" s="96"/>
      <c r="DU153" s="96"/>
      <c r="DV153" s="96"/>
      <c r="DW153" s="96"/>
      <c r="DX153" s="96"/>
      <c r="DY153" s="96"/>
      <c r="DZ153" s="96"/>
      <c r="EA153" s="96"/>
      <c r="EB153" s="96"/>
      <c r="EC153" s="96"/>
      <c r="ED153" s="96"/>
      <c r="EE153" s="96"/>
      <c r="EF153" s="96"/>
      <c r="EG153" s="96"/>
      <c r="EH153" s="96"/>
      <c r="EI153" s="96"/>
    </row>
    <row r="154" spans="1:139">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6"/>
      <c r="DH154" s="96"/>
      <c r="DI154" s="96"/>
      <c r="DJ154" s="96"/>
      <c r="DK154" s="96"/>
      <c r="DL154" s="96"/>
      <c r="DM154" s="96"/>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row>
    <row r="155" spans="1:139">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c r="CO155" s="96"/>
      <c r="CP155" s="96"/>
      <c r="CQ155" s="96"/>
      <c r="CR155" s="96"/>
      <c r="CS155" s="96"/>
      <c r="CT155" s="96"/>
      <c r="CU155" s="96"/>
      <c r="CV155" s="96"/>
      <c r="CW155" s="96"/>
      <c r="CX155" s="96"/>
      <c r="CY155" s="96"/>
      <c r="CZ155" s="96"/>
      <c r="DA155" s="96"/>
      <c r="DB155" s="96"/>
      <c r="DC155" s="96"/>
      <c r="DD155" s="96"/>
      <c r="DE155" s="96"/>
      <c r="DF155" s="96"/>
      <c r="DG155" s="96"/>
      <c r="DH155" s="96"/>
      <c r="DI155" s="96"/>
      <c r="DJ155" s="96"/>
      <c r="DK155" s="96"/>
      <c r="DL155" s="96"/>
      <c r="DM155" s="96"/>
      <c r="DN155" s="96"/>
      <c r="DO155" s="96"/>
      <c r="DP155" s="96"/>
      <c r="DQ155" s="96"/>
      <c r="DR155" s="96"/>
      <c r="DS155" s="96"/>
      <c r="DT155" s="96"/>
      <c r="DU155" s="96"/>
      <c r="DV155" s="96"/>
      <c r="DW155" s="96"/>
      <c r="DX155" s="96"/>
      <c r="DY155" s="96"/>
      <c r="DZ155" s="96"/>
      <c r="EA155" s="96"/>
      <c r="EB155" s="96"/>
      <c r="EC155" s="96"/>
      <c r="ED155" s="96"/>
      <c r="EE155" s="96"/>
      <c r="EF155" s="96"/>
      <c r="EG155" s="96"/>
      <c r="EH155" s="96"/>
      <c r="EI155" s="96"/>
    </row>
    <row r="156" spans="1:139">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BM156" s="96"/>
      <c r="BN156" s="96"/>
      <c r="BO156" s="96"/>
      <c r="BP156" s="96"/>
      <c r="BQ156" s="96"/>
      <c r="BR156" s="96"/>
      <c r="BS156" s="96"/>
      <c r="BT156" s="96"/>
      <c r="BU156" s="96"/>
      <c r="BV156" s="96"/>
      <c r="BW156" s="96"/>
      <c r="BX156" s="96"/>
      <c r="BY156" s="96"/>
      <c r="BZ156" s="96"/>
      <c r="CA156" s="96"/>
      <c r="CB156" s="96"/>
      <c r="CC156" s="96"/>
      <c r="CD156" s="96"/>
      <c r="CE156" s="96"/>
      <c r="CF156" s="96"/>
      <c r="CG156" s="96"/>
      <c r="CH156" s="96"/>
      <c r="CI156" s="96"/>
      <c r="CJ156" s="96"/>
      <c r="CK156" s="96"/>
      <c r="CL156" s="96"/>
      <c r="CM156" s="96"/>
      <c r="CN156" s="96"/>
      <c r="CO156" s="96"/>
      <c r="CP156" s="96"/>
      <c r="CQ156" s="96"/>
      <c r="CR156" s="96"/>
      <c r="CS156" s="96"/>
      <c r="CT156" s="96"/>
      <c r="CU156" s="96"/>
      <c r="CV156" s="96"/>
      <c r="CW156" s="96"/>
      <c r="CX156" s="96"/>
      <c r="CY156" s="96"/>
      <c r="CZ156" s="96"/>
      <c r="DA156" s="96"/>
      <c r="DB156" s="96"/>
      <c r="DC156" s="96"/>
      <c r="DD156" s="96"/>
      <c r="DE156" s="96"/>
      <c r="DF156" s="96"/>
      <c r="DG156" s="96"/>
      <c r="DH156" s="96"/>
      <c r="DI156" s="96"/>
      <c r="DJ156" s="96"/>
      <c r="DK156" s="96"/>
      <c r="DL156" s="96"/>
      <c r="DM156" s="96"/>
      <c r="DN156" s="96"/>
      <c r="DO156" s="96"/>
      <c r="DP156" s="96"/>
      <c r="DQ156" s="96"/>
      <c r="DR156" s="96"/>
      <c r="DS156" s="96"/>
      <c r="DT156" s="96"/>
      <c r="DU156" s="96"/>
      <c r="DV156" s="96"/>
      <c r="DW156" s="96"/>
      <c r="DX156" s="96"/>
      <c r="DY156" s="96"/>
      <c r="DZ156" s="96"/>
      <c r="EA156" s="96"/>
      <c r="EB156" s="96"/>
      <c r="EC156" s="96"/>
      <c r="ED156" s="96"/>
      <c r="EE156" s="96"/>
      <c r="EF156" s="96"/>
      <c r="EG156" s="96"/>
      <c r="EH156" s="96"/>
      <c r="EI156" s="96"/>
    </row>
    <row r="157" spans="1:139">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c r="BT157" s="96"/>
      <c r="BU157" s="96"/>
      <c r="BV157" s="96"/>
      <c r="BW157" s="96"/>
      <c r="BX157" s="96"/>
      <c r="BY157" s="96"/>
      <c r="BZ157" s="96"/>
      <c r="CA157" s="96"/>
      <c r="CB157" s="96"/>
      <c r="CC157" s="96"/>
      <c r="CD157" s="96"/>
      <c r="CE157" s="96"/>
      <c r="CF157" s="96"/>
      <c r="CG157" s="96"/>
      <c r="CH157" s="96"/>
      <c r="CI157" s="96"/>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6"/>
      <c r="DH157" s="96"/>
      <c r="DI157" s="96"/>
      <c r="DJ157" s="96"/>
      <c r="DK157" s="96"/>
      <c r="DL157" s="96"/>
      <c r="DM157" s="96"/>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row>
    <row r="158" spans="1:139">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row>
    <row r="159" spans="1:139">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BY159" s="96"/>
      <c r="BZ159" s="96"/>
      <c r="CA159" s="96"/>
      <c r="CB159" s="96"/>
      <c r="CC159" s="96"/>
      <c r="CD159" s="96"/>
      <c r="CE159" s="96"/>
      <c r="CF159" s="96"/>
      <c r="CG159" s="96"/>
      <c r="CH159" s="96"/>
      <c r="CI159" s="96"/>
      <c r="CJ159" s="96"/>
      <c r="CK159" s="96"/>
      <c r="CL159" s="96"/>
      <c r="CM159" s="96"/>
      <c r="CN159" s="96"/>
      <c r="CO159" s="96"/>
      <c r="CP159" s="96"/>
      <c r="CQ159" s="96"/>
      <c r="CR159" s="96"/>
      <c r="CS159" s="96"/>
      <c r="CT159" s="96"/>
      <c r="CU159" s="96"/>
      <c r="CV159" s="96"/>
      <c r="CW159" s="96"/>
      <c r="CX159" s="96"/>
      <c r="CY159" s="96"/>
      <c r="CZ159" s="96"/>
      <c r="DA159" s="96"/>
      <c r="DB159" s="96"/>
      <c r="DC159" s="96"/>
      <c r="DD159" s="96"/>
      <c r="DE159" s="96"/>
      <c r="DF159" s="96"/>
      <c r="DG159" s="96"/>
      <c r="DH159" s="96"/>
      <c r="DI159" s="96"/>
      <c r="DJ159" s="96"/>
      <c r="DK159" s="96"/>
      <c r="DL159" s="96"/>
      <c r="DM159" s="96"/>
      <c r="DN159" s="96"/>
      <c r="DO159" s="96"/>
      <c r="DP159" s="96"/>
      <c r="DQ159" s="96"/>
      <c r="DR159" s="96"/>
      <c r="DS159" s="96"/>
      <c r="DT159" s="96"/>
      <c r="DU159" s="96"/>
      <c r="DV159" s="96"/>
      <c r="DW159" s="96"/>
      <c r="DX159" s="96"/>
      <c r="DY159" s="96"/>
      <c r="DZ159" s="96"/>
      <c r="EA159" s="96"/>
      <c r="EB159" s="96"/>
      <c r="EC159" s="96"/>
      <c r="ED159" s="96"/>
      <c r="EE159" s="96"/>
      <c r="EF159" s="96"/>
      <c r="EG159" s="96"/>
      <c r="EH159" s="96"/>
      <c r="EI159" s="96"/>
    </row>
    <row r="160" spans="1:139">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c r="CJ160" s="96"/>
      <c r="CK160" s="96"/>
      <c r="CL160" s="96"/>
      <c r="CM160" s="96"/>
      <c r="CN160" s="96"/>
      <c r="CO160" s="96"/>
      <c r="CP160" s="96"/>
      <c r="CQ160" s="96"/>
      <c r="CR160" s="96"/>
      <c r="CS160" s="96"/>
      <c r="CT160" s="96"/>
      <c r="CU160" s="96"/>
      <c r="CV160" s="96"/>
      <c r="CW160" s="96"/>
      <c r="CX160" s="96"/>
      <c r="CY160" s="96"/>
      <c r="CZ160" s="96"/>
      <c r="DA160" s="96"/>
      <c r="DB160" s="96"/>
      <c r="DC160" s="96"/>
      <c r="DD160" s="96"/>
      <c r="DE160" s="96"/>
      <c r="DF160" s="96"/>
      <c r="DG160" s="96"/>
      <c r="DH160" s="96"/>
      <c r="DI160" s="96"/>
      <c r="DJ160" s="96"/>
      <c r="DK160" s="96"/>
      <c r="DL160" s="96"/>
      <c r="DM160" s="96"/>
      <c r="DN160" s="96"/>
      <c r="DO160" s="96"/>
      <c r="DP160" s="96"/>
      <c r="DQ160" s="96"/>
      <c r="DR160" s="96"/>
      <c r="DS160" s="96"/>
      <c r="DT160" s="96"/>
      <c r="DU160" s="96"/>
      <c r="DV160" s="96"/>
      <c r="DW160" s="96"/>
      <c r="DX160" s="96"/>
      <c r="DY160" s="96"/>
      <c r="DZ160" s="96"/>
      <c r="EA160" s="96"/>
      <c r="EB160" s="96"/>
      <c r="EC160" s="96"/>
      <c r="ED160" s="96"/>
      <c r="EE160" s="96"/>
      <c r="EF160" s="96"/>
      <c r="EG160" s="96"/>
      <c r="EH160" s="96"/>
      <c r="EI160" s="96"/>
    </row>
    <row r="161" spans="1:139">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96"/>
      <c r="CC161" s="96"/>
      <c r="CD161" s="96"/>
      <c r="CE161" s="96"/>
      <c r="CF161" s="96"/>
      <c r="CG161" s="96"/>
      <c r="CH161" s="96"/>
      <c r="CI161" s="96"/>
      <c r="CJ161" s="96"/>
      <c r="CK161" s="96"/>
      <c r="CL161" s="96"/>
      <c r="CM161" s="96"/>
      <c r="CN161" s="96"/>
      <c r="CO161" s="96"/>
      <c r="CP161" s="96"/>
      <c r="CQ161" s="96"/>
      <c r="CR161" s="96"/>
      <c r="CS161" s="96"/>
      <c r="CT161" s="96"/>
      <c r="CU161" s="96"/>
      <c r="CV161" s="96"/>
      <c r="CW161" s="96"/>
      <c r="CX161" s="96"/>
      <c r="CY161" s="96"/>
      <c r="CZ161" s="96"/>
      <c r="DA161" s="96"/>
      <c r="DB161" s="96"/>
      <c r="DC161" s="96"/>
      <c r="DD161" s="96"/>
      <c r="DE161" s="96"/>
      <c r="DF161" s="96"/>
      <c r="DG161" s="96"/>
      <c r="DH161" s="96"/>
      <c r="DI161" s="96"/>
      <c r="DJ161" s="96"/>
      <c r="DK161" s="96"/>
      <c r="DL161" s="96"/>
      <c r="DM161" s="96"/>
      <c r="DN161" s="96"/>
      <c r="DO161" s="96"/>
      <c r="DP161" s="96"/>
      <c r="DQ161" s="96"/>
      <c r="DR161" s="96"/>
      <c r="DS161" s="96"/>
      <c r="DT161" s="96"/>
      <c r="DU161" s="96"/>
      <c r="DV161" s="96"/>
      <c r="DW161" s="96"/>
      <c r="DX161" s="96"/>
      <c r="DY161" s="96"/>
      <c r="DZ161" s="96"/>
      <c r="EA161" s="96"/>
      <c r="EB161" s="96"/>
      <c r="EC161" s="96"/>
      <c r="ED161" s="96"/>
      <c r="EE161" s="96"/>
      <c r="EF161" s="96"/>
      <c r="EG161" s="96"/>
      <c r="EH161" s="96"/>
      <c r="EI161" s="96"/>
    </row>
    <row r="162" spans="1:139">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c r="CJ162" s="96"/>
      <c r="CK162" s="96"/>
      <c r="CL162" s="96"/>
      <c r="CM162" s="96"/>
      <c r="CN162" s="96"/>
      <c r="CO162" s="96"/>
      <c r="CP162" s="96"/>
      <c r="CQ162" s="96"/>
      <c r="CR162" s="96"/>
      <c r="CS162" s="96"/>
      <c r="CT162" s="96"/>
      <c r="CU162" s="96"/>
      <c r="CV162" s="96"/>
      <c r="CW162" s="96"/>
      <c r="CX162" s="96"/>
      <c r="CY162" s="96"/>
      <c r="CZ162" s="96"/>
      <c r="DA162" s="96"/>
      <c r="DB162" s="96"/>
      <c r="DC162" s="96"/>
      <c r="DD162" s="96"/>
      <c r="DE162" s="96"/>
      <c r="DF162" s="96"/>
      <c r="DG162" s="96"/>
      <c r="DH162" s="96"/>
      <c r="DI162" s="96"/>
      <c r="DJ162" s="96"/>
      <c r="DK162" s="96"/>
      <c r="DL162" s="96"/>
      <c r="DM162" s="96"/>
      <c r="DN162" s="96"/>
      <c r="DO162" s="96"/>
      <c r="DP162" s="96"/>
      <c r="DQ162" s="96"/>
      <c r="DR162" s="96"/>
      <c r="DS162" s="96"/>
      <c r="DT162" s="96"/>
      <c r="DU162" s="96"/>
      <c r="DV162" s="96"/>
      <c r="DW162" s="96"/>
      <c r="DX162" s="96"/>
      <c r="DY162" s="96"/>
      <c r="DZ162" s="96"/>
      <c r="EA162" s="96"/>
      <c r="EB162" s="96"/>
      <c r="EC162" s="96"/>
      <c r="ED162" s="96"/>
      <c r="EE162" s="96"/>
      <c r="EF162" s="96"/>
      <c r="EG162" s="96"/>
      <c r="EH162" s="96"/>
      <c r="EI162" s="96"/>
    </row>
    <row r="163" spans="1:139">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6"/>
      <c r="DH163" s="96"/>
      <c r="DI163" s="96"/>
      <c r="DJ163" s="96"/>
      <c r="DK163" s="96"/>
      <c r="DL163" s="96"/>
      <c r="DM163" s="96"/>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row>
    <row r="164" spans="1:139">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row>
    <row r="165" spans="1:139">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c r="CO165" s="96"/>
      <c r="CP165" s="96"/>
      <c r="CQ165" s="96"/>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V165" s="96"/>
      <c r="DW165" s="96"/>
      <c r="DX165" s="96"/>
      <c r="DY165" s="96"/>
      <c r="DZ165" s="96"/>
      <c r="EA165" s="96"/>
      <c r="EB165" s="96"/>
      <c r="EC165" s="96"/>
      <c r="ED165" s="96"/>
      <c r="EE165" s="96"/>
      <c r="EF165" s="96"/>
      <c r="EG165" s="96"/>
      <c r="EH165" s="96"/>
      <c r="EI165" s="96"/>
    </row>
    <row r="166" spans="1:139">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row>
    <row r="167" spans="1:139">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c r="BY167" s="96"/>
      <c r="BZ167" s="96"/>
      <c r="CA167" s="96"/>
      <c r="CB167" s="96"/>
      <c r="CC167" s="96"/>
      <c r="CD167" s="96"/>
      <c r="CE167" s="96"/>
      <c r="CF167" s="96"/>
      <c r="CG167" s="96"/>
      <c r="CH167" s="96"/>
      <c r="CI167" s="96"/>
      <c r="CJ167" s="96"/>
      <c r="CK167" s="96"/>
      <c r="CL167" s="96"/>
      <c r="CM167" s="96"/>
      <c r="CN167" s="96"/>
      <c r="CO167" s="96"/>
      <c r="CP167" s="96"/>
      <c r="CQ167" s="96"/>
      <c r="CR167" s="96"/>
      <c r="CS167" s="96"/>
      <c r="CT167" s="96"/>
      <c r="CU167" s="96"/>
      <c r="CV167" s="96"/>
      <c r="CW167" s="96"/>
      <c r="CX167" s="96"/>
      <c r="CY167" s="96"/>
      <c r="CZ167" s="96"/>
      <c r="DA167" s="96"/>
      <c r="DB167" s="96"/>
      <c r="DC167" s="96"/>
      <c r="DD167" s="96"/>
      <c r="DE167" s="96"/>
      <c r="DF167" s="96"/>
      <c r="DG167" s="96"/>
      <c r="DH167" s="96"/>
      <c r="DI167" s="96"/>
      <c r="DJ167" s="96"/>
      <c r="DK167" s="96"/>
      <c r="DL167" s="96"/>
      <c r="DM167" s="96"/>
      <c r="DN167" s="96"/>
      <c r="DO167" s="96"/>
      <c r="DP167" s="96"/>
      <c r="DQ167" s="96"/>
      <c r="DR167" s="96"/>
      <c r="DS167" s="96"/>
      <c r="DT167" s="96"/>
      <c r="DU167" s="96"/>
      <c r="DV167" s="96"/>
      <c r="DW167" s="96"/>
      <c r="DX167" s="96"/>
      <c r="DY167" s="96"/>
      <c r="DZ167" s="96"/>
      <c r="EA167" s="96"/>
      <c r="EB167" s="96"/>
      <c r="EC167" s="96"/>
      <c r="ED167" s="96"/>
      <c r="EE167" s="96"/>
      <c r="EF167" s="96"/>
      <c r="EG167" s="96"/>
      <c r="EH167" s="96"/>
      <c r="EI167" s="96"/>
    </row>
    <row r="168" spans="1:139">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c r="CJ168" s="96"/>
      <c r="CK168" s="96"/>
      <c r="CL168" s="96"/>
      <c r="CM168" s="96"/>
      <c r="CN168" s="96"/>
      <c r="CO168" s="96"/>
      <c r="CP168" s="96"/>
      <c r="CQ168" s="96"/>
      <c r="CR168" s="96"/>
      <c r="CS168" s="96"/>
      <c r="CT168" s="96"/>
      <c r="CU168" s="96"/>
      <c r="CV168" s="96"/>
      <c r="CW168" s="96"/>
      <c r="CX168" s="96"/>
      <c r="CY168" s="96"/>
      <c r="CZ168" s="96"/>
      <c r="DA168" s="96"/>
      <c r="DB168" s="96"/>
      <c r="DC168" s="96"/>
      <c r="DD168" s="96"/>
      <c r="DE168" s="96"/>
      <c r="DF168" s="96"/>
      <c r="DG168" s="96"/>
      <c r="DH168" s="96"/>
      <c r="DI168" s="96"/>
      <c r="DJ168" s="96"/>
      <c r="DK168" s="96"/>
      <c r="DL168" s="96"/>
      <c r="DM168" s="96"/>
      <c r="DN168" s="96"/>
      <c r="DO168" s="96"/>
      <c r="DP168" s="96"/>
      <c r="DQ168" s="96"/>
      <c r="DR168" s="96"/>
      <c r="DS168" s="96"/>
      <c r="DT168" s="96"/>
      <c r="DU168" s="96"/>
      <c r="DV168" s="96"/>
      <c r="DW168" s="96"/>
      <c r="DX168" s="96"/>
      <c r="DY168" s="96"/>
      <c r="DZ168" s="96"/>
      <c r="EA168" s="96"/>
      <c r="EB168" s="96"/>
      <c r="EC168" s="96"/>
      <c r="ED168" s="96"/>
      <c r="EE168" s="96"/>
      <c r="EF168" s="96"/>
      <c r="EG168" s="96"/>
      <c r="EH168" s="96"/>
      <c r="EI168" s="96"/>
    </row>
    <row r="169" spans="1:139">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c r="CJ169" s="96"/>
      <c r="CK169" s="96"/>
      <c r="CL169" s="96"/>
      <c r="CM169" s="96"/>
      <c r="CN169" s="96"/>
      <c r="CO169" s="96"/>
      <c r="CP169" s="96"/>
      <c r="CQ169" s="96"/>
      <c r="CR169" s="96"/>
      <c r="CS169" s="96"/>
      <c r="CT169" s="96"/>
      <c r="CU169" s="96"/>
      <c r="CV169" s="96"/>
      <c r="CW169" s="96"/>
      <c r="CX169" s="96"/>
      <c r="CY169" s="96"/>
      <c r="CZ169" s="96"/>
      <c r="DA169" s="96"/>
      <c r="DB169" s="96"/>
      <c r="DC169" s="96"/>
      <c r="DD169" s="96"/>
      <c r="DE169" s="96"/>
      <c r="DF169" s="96"/>
      <c r="DG169" s="96"/>
      <c r="DH169" s="96"/>
      <c r="DI169" s="96"/>
      <c r="DJ169" s="96"/>
      <c r="DK169" s="96"/>
      <c r="DL169" s="96"/>
      <c r="DM169" s="96"/>
      <c r="DN169" s="96"/>
      <c r="DO169" s="96"/>
      <c r="DP169" s="96"/>
      <c r="DQ169" s="96"/>
      <c r="DR169" s="96"/>
      <c r="DS169" s="96"/>
      <c r="DT169" s="96"/>
      <c r="DU169" s="96"/>
      <c r="DV169" s="96"/>
      <c r="DW169" s="96"/>
      <c r="DX169" s="96"/>
      <c r="DY169" s="96"/>
      <c r="DZ169" s="96"/>
      <c r="EA169" s="96"/>
      <c r="EB169" s="96"/>
      <c r="EC169" s="96"/>
      <c r="ED169" s="96"/>
      <c r="EE169" s="96"/>
      <c r="EF169" s="96"/>
      <c r="EG169" s="96"/>
      <c r="EH169" s="96"/>
      <c r="EI169" s="96"/>
    </row>
    <row r="170" spans="1:139">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c r="BM170" s="96"/>
      <c r="BN170" s="96"/>
      <c r="BO170" s="96"/>
      <c r="BP170" s="96"/>
      <c r="BQ170" s="96"/>
      <c r="BR170" s="96"/>
      <c r="BS170" s="96"/>
      <c r="BT170" s="96"/>
      <c r="BU170" s="96"/>
      <c r="BV170" s="96"/>
      <c r="BW170" s="96"/>
      <c r="BX170" s="96"/>
      <c r="BY170" s="96"/>
      <c r="BZ170" s="96"/>
      <c r="CA170" s="96"/>
      <c r="CB170" s="96"/>
      <c r="CC170" s="96"/>
      <c r="CD170" s="96"/>
      <c r="CE170" s="96"/>
      <c r="CF170" s="96"/>
      <c r="CG170" s="96"/>
      <c r="CH170" s="96"/>
      <c r="CI170" s="96"/>
      <c r="CJ170" s="96"/>
      <c r="CK170" s="96"/>
      <c r="CL170" s="96"/>
      <c r="CM170" s="96"/>
      <c r="CN170" s="96"/>
      <c r="CO170" s="96"/>
      <c r="CP170" s="96"/>
      <c r="CQ170" s="96"/>
      <c r="CR170" s="96"/>
      <c r="CS170" s="96"/>
      <c r="CT170" s="96"/>
      <c r="CU170" s="96"/>
      <c r="CV170" s="96"/>
      <c r="CW170" s="96"/>
      <c r="CX170" s="96"/>
      <c r="CY170" s="96"/>
      <c r="CZ170" s="96"/>
      <c r="DA170" s="96"/>
      <c r="DB170" s="96"/>
      <c r="DC170" s="96"/>
      <c r="DD170" s="96"/>
      <c r="DE170" s="96"/>
      <c r="DF170" s="96"/>
      <c r="DG170" s="96"/>
      <c r="DH170" s="96"/>
      <c r="DI170" s="96"/>
      <c r="DJ170" s="96"/>
      <c r="DK170" s="96"/>
      <c r="DL170" s="96"/>
      <c r="DM170" s="96"/>
      <c r="DN170" s="96"/>
      <c r="DO170" s="96"/>
      <c r="DP170" s="96"/>
      <c r="DQ170" s="96"/>
      <c r="DR170" s="96"/>
      <c r="DS170" s="96"/>
      <c r="DT170" s="96"/>
      <c r="DU170" s="96"/>
      <c r="DV170" s="96"/>
      <c r="DW170" s="96"/>
      <c r="DX170" s="96"/>
      <c r="DY170" s="96"/>
      <c r="DZ170" s="96"/>
      <c r="EA170" s="96"/>
      <c r="EB170" s="96"/>
      <c r="EC170" s="96"/>
      <c r="ED170" s="96"/>
      <c r="EE170" s="96"/>
      <c r="EF170" s="96"/>
      <c r="EG170" s="96"/>
      <c r="EH170" s="96"/>
      <c r="EI170" s="96"/>
    </row>
    <row r="171" spans="1:139">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c r="BM171" s="96"/>
      <c r="BN171" s="96"/>
      <c r="BO171" s="96"/>
      <c r="BP171" s="96"/>
      <c r="BQ171" s="96"/>
      <c r="BR171" s="96"/>
      <c r="BS171" s="96"/>
      <c r="BT171" s="96"/>
      <c r="BU171" s="96"/>
      <c r="BV171" s="96"/>
      <c r="BW171" s="96"/>
      <c r="BX171" s="96"/>
      <c r="BY171" s="96"/>
      <c r="BZ171" s="96"/>
      <c r="CA171" s="96"/>
      <c r="CB171" s="96"/>
      <c r="CC171" s="96"/>
      <c r="CD171" s="96"/>
      <c r="CE171" s="96"/>
      <c r="CF171" s="96"/>
      <c r="CG171" s="96"/>
      <c r="CH171" s="96"/>
      <c r="CI171" s="96"/>
      <c r="CJ171" s="96"/>
      <c r="CK171" s="96"/>
      <c r="CL171" s="96"/>
      <c r="CM171" s="96"/>
      <c r="CN171" s="96"/>
      <c r="CO171" s="96"/>
      <c r="CP171" s="96"/>
      <c r="CQ171" s="96"/>
      <c r="CR171" s="96"/>
      <c r="CS171" s="96"/>
      <c r="CT171" s="96"/>
      <c r="CU171" s="96"/>
      <c r="CV171" s="96"/>
      <c r="CW171" s="96"/>
      <c r="CX171" s="96"/>
      <c r="CY171" s="96"/>
      <c r="CZ171" s="96"/>
      <c r="DA171" s="96"/>
      <c r="DB171" s="96"/>
      <c r="DC171" s="96"/>
      <c r="DD171" s="96"/>
      <c r="DE171" s="96"/>
      <c r="DF171" s="96"/>
      <c r="DG171" s="96"/>
      <c r="DH171" s="96"/>
      <c r="DI171" s="96"/>
      <c r="DJ171" s="96"/>
      <c r="DK171" s="96"/>
      <c r="DL171" s="96"/>
      <c r="DM171" s="96"/>
      <c r="DN171" s="96"/>
      <c r="DO171" s="96"/>
      <c r="DP171" s="96"/>
      <c r="DQ171" s="96"/>
      <c r="DR171" s="96"/>
      <c r="DS171" s="96"/>
      <c r="DT171" s="96"/>
      <c r="DU171" s="96"/>
      <c r="DV171" s="96"/>
      <c r="DW171" s="96"/>
      <c r="DX171" s="96"/>
      <c r="DY171" s="96"/>
      <c r="DZ171" s="96"/>
      <c r="EA171" s="96"/>
      <c r="EB171" s="96"/>
      <c r="EC171" s="96"/>
      <c r="ED171" s="96"/>
      <c r="EE171" s="96"/>
      <c r="EF171" s="96"/>
      <c r="EG171" s="96"/>
      <c r="EH171" s="96"/>
      <c r="EI171" s="96"/>
    </row>
    <row r="172" spans="1:139">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c r="BM172" s="96"/>
      <c r="BN172" s="96"/>
      <c r="BO172" s="96"/>
      <c r="BP172" s="96"/>
      <c r="BQ172" s="96"/>
      <c r="BR172" s="96"/>
      <c r="BS172" s="96"/>
      <c r="BT172" s="96"/>
      <c r="BU172" s="96"/>
      <c r="BV172" s="96"/>
      <c r="BW172" s="96"/>
      <c r="BX172" s="96"/>
      <c r="BY172" s="96"/>
      <c r="BZ172" s="96"/>
      <c r="CA172" s="96"/>
      <c r="CB172" s="96"/>
      <c r="CC172" s="96"/>
      <c r="CD172" s="96"/>
      <c r="CE172" s="96"/>
      <c r="CF172" s="96"/>
      <c r="CG172" s="96"/>
      <c r="CH172" s="96"/>
      <c r="CI172" s="96"/>
      <c r="CJ172" s="96"/>
      <c r="CK172" s="96"/>
      <c r="CL172" s="96"/>
      <c r="CM172" s="96"/>
      <c r="CN172" s="96"/>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V172" s="96"/>
      <c r="DW172" s="96"/>
      <c r="DX172" s="96"/>
      <c r="DY172" s="96"/>
      <c r="DZ172" s="96"/>
      <c r="EA172" s="96"/>
      <c r="EB172" s="96"/>
      <c r="EC172" s="96"/>
      <c r="ED172" s="96"/>
      <c r="EE172" s="96"/>
      <c r="EF172" s="96"/>
      <c r="EG172" s="96"/>
      <c r="EH172" s="96"/>
      <c r="EI172" s="96"/>
    </row>
    <row r="173" spans="1:139">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V173" s="96"/>
      <c r="DW173" s="96"/>
      <c r="DX173" s="96"/>
      <c r="DY173" s="96"/>
      <c r="DZ173" s="96"/>
      <c r="EA173" s="96"/>
      <c r="EB173" s="96"/>
      <c r="EC173" s="96"/>
      <c r="ED173" s="96"/>
      <c r="EE173" s="96"/>
      <c r="EF173" s="96"/>
      <c r="EG173" s="96"/>
      <c r="EH173" s="96"/>
      <c r="EI173" s="96"/>
    </row>
    <row r="174" spans="1:139">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V174" s="96"/>
      <c r="DW174" s="96"/>
      <c r="DX174" s="96"/>
      <c r="DY174" s="96"/>
      <c r="DZ174" s="96"/>
      <c r="EA174" s="96"/>
      <c r="EB174" s="96"/>
      <c r="EC174" s="96"/>
      <c r="ED174" s="96"/>
      <c r="EE174" s="96"/>
      <c r="EF174" s="96"/>
      <c r="EG174" s="96"/>
      <c r="EH174" s="96"/>
      <c r="EI174" s="96"/>
    </row>
    <row r="175" spans="1:139">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row>
    <row r="176" spans="1:139">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c r="DW176" s="96"/>
      <c r="DX176" s="96"/>
      <c r="DY176" s="96"/>
      <c r="DZ176" s="96"/>
      <c r="EA176" s="96"/>
      <c r="EB176" s="96"/>
      <c r="EC176" s="96"/>
      <c r="ED176" s="96"/>
      <c r="EE176" s="96"/>
      <c r="EF176" s="96"/>
      <c r="EG176" s="96"/>
      <c r="EH176" s="96"/>
      <c r="EI176" s="96"/>
    </row>
    <row r="177" spans="1:139">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V177" s="96"/>
      <c r="DW177" s="96"/>
      <c r="DX177" s="96"/>
      <c r="DY177" s="96"/>
      <c r="DZ177" s="96"/>
      <c r="EA177" s="96"/>
      <c r="EB177" s="96"/>
      <c r="EC177" s="96"/>
      <c r="ED177" s="96"/>
      <c r="EE177" s="96"/>
      <c r="EF177" s="96"/>
      <c r="EG177" s="96"/>
      <c r="EH177" s="96"/>
      <c r="EI177" s="96"/>
    </row>
    <row r="178" spans="1:139">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V178" s="96"/>
      <c r="DW178" s="96"/>
      <c r="DX178" s="96"/>
      <c r="DY178" s="96"/>
      <c r="DZ178" s="96"/>
      <c r="EA178" s="96"/>
      <c r="EB178" s="96"/>
      <c r="EC178" s="96"/>
      <c r="ED178" s="96"/>
      <c r="EE178" s="96"/>
      <c r="EF178" s="96"/>
      <c r="EG178" s="96"/>
      <c r="EH178" s="96"/>
      <c r="EI178" s="96"/>
    </row>
    <row r="179" spans="1:139">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row>
    <row r="180" spans="1:139">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V180" s="96"/>
      <c r="DW180" s="96"/>
      <c r="DX180" s="96"/>
      <c r="DY180" s="96"/>
      <c r="DZ180" s="96"/>
      <c r="EA180" s="96"/>
      <c r="EB180" s="96"/>
      <c r="EC180" s="96"/>
      <c r="ED180" s="96"/>
      <c r="EE180" s="96"/>
      <c r="EF180" s="96"/>
      <c r="EG180" s="96"/>
      <c r="EH180" s="96"/>
      <c r="EI180" s="96"/>
    </row>
    <row r="181" spans="1:139">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V181" s="96"/>
      <c r="DW181" s="96"/>
      <c r="DX181" s="96"/>
      <c r="DY181" s="96"/>
      <c r="DZ181" s="96"/>
      <c r="EA181" s="96"/>
      <c r="EB181" s="96"/>
      <c r="EC181" s="96"/>
      <c r="ED181" s="96"/>
      <c r="EE181" s="96"/>
      <c r="EF181" s="96"/>
      <c r="EG181" s="96"/>
      <c r="EH181" s="96"/>
      <c r="EI181" s="96"/>
    </row>
    <row r="182" spans="1:139">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V182" s="96"/>
      <c r="DW182" s="96"/>
      <c r="DX182" s="96"/>
      <c r="DY182" s="96"/>
      <c r="DZ182" s="96"/>
      <c r="EA182" s="96"/>
      <c r="EB182" s="96"/>
      <c r="EC182" s="96"/>
      <c r="ED182" s="96"/>
      <c r="EE182" s="96"/>
      <c r="EF182" s="96"/>
      <c r="EG182" s="96"/>
      <c r="EH182" s="96"/>
      <c r="EI182" s="96"/>
    </row>
    <row r="183" spans="1:139">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V183" s="96"/>
      <c r="DW183" s="96"/>
      <c r="DX183" s="96"/>
      <c r="DY183" s="96"/>
      <c r="DZ183" s="96"/>
      <c r="EA183" s="96"/>
      <c r="EB183" s="96"/>
      <c r="EC183" s="96"/>
      <c r="ED183" s="96"/>
      <c r="EE183" s="96"/>
      <c r="EF183" s="96"/>
      <c r="EG183" s="96"/>
      <c r="EH183" s="96"/>
      <c r="EI183" s="96"/>
    </row>
    <row r="184" spans="1:139">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V184" s="96"/>
      <c r="DW184" s="96"/>
      <c r="DX184" s="96"/>
      <c r="DY184" s="96"/>
      <c r="DZ184" s="96"/>
      <c r="EA184" s="96"/>
      <c r="EB184" s="96"/>
      <c r="EC184" s="96"/>
      <c r="ED184" s="96"/>
      <c r="EE184" s="96"/>
      <c r="EF184" s="96"/>
      <c r="EG184" s="96"/>
      <c r="EH184" s="96"/>
      <c r="EI184" s="96"/>
    </row>
    <row r="185" spans="1:139">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c r="BY185" s="96"/>
      <c r="BZ185" s="96"/>
      <c r="CA185" s="96"/>
      <c r="CB185" s="96"/>
      <c r="CC185" s="96"/>
      <c r="CD185" s="96"/>
      <c r="CE185" s="96"/>
      <c r="CF185" s="96"/>
      <c r="CG185" s="96"/>
      <c r="CH185" s="96"/>
      <c r="CI185" s="96"/>
      <c r="CJ185" s="96"/>
      <c r="CK185" s="96"/>
      <c r="CL185" s="96"/>
      <c r="CM185" s="96"/>
      <c r="CN185" s="96"/>
      <c r="CO185" s="96"/>
      <c r="CP185" s="96"/>
      <c r="CQ185" s="96"/>
      <c r="CR185" s="96"/>
      <c r="CS185" s="96"/>
      <c r="CT185" s="96"/>
      <c r="CU185" s="96"/>
      <c r="CV185" s="96"/>
      <c r="CW185" s="96"/>
      <c r="CX185" s="96"/>
      <c r="CY185" s="96"/>
      <c r="CZ185" s="96"/>
      <c r="DA185" s="96"/>
      <c r="DB185" s="96"/>
      <c r="DC185" s="96"/>
      <c r="DD185" s="96"/>
      <c r="DE185" s="96"/>
      <c r="DF185" s="96"/>
      <c r="DG185" s="96"/>
      <c r="DH185" s="96"/>
      <c r="DI185" s="96"/>
      <c r="DJ185" s="96"/>
      <c r="DK185" s="96"/>
      <c r="DL185" s="96"/>
      <c r="DM185" s="96"/>
      <c r="DN185" s="96"/>
      <c r="DO185" s="96"/>
      <c r="DP185" s="96"/>
      <c r="DQ185" s="96"/>
      <c r="DR185" s="96"/>
      <c r="DS185" s="96"/>
      <c r="DT185" s="96"/>
      <c r="DU185" s="96"/>
      <c r="DV185" s="96"/>
      <c r="DW185" s="96"/>
      <c r="DX185" s="96"/>
      <c r="DY185" s="96"/>
      <c r="DZ185" s="96"/>
      <c r="EA185" s="96"/>
      <c r="EB185" s="96"/>
      <c r="EC185" s="96"/>
      <c r="ED185" s="96"/>
      <c r="EE185" s="96"/>
      <c r="EF185" s="96"/>
      <c r="EG185" s="96"/>
      <c r="EH185" s="96"/>
      <c r="EI185" s="96"/>
    </row>
    <row r="186" spans="1:139">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96"/>
      <c r="DV186" s="96"/>
      <c r="DW186" s="96"/>
      <c r="DX186" s="96"/>
      <c r="DY186" s="96"/>
      <c r="DZ186" s="96"/>
      <c r="EA186" s="96"/>
      <c r="EB186" s="96"/>
      <c r="EC186" s="96"/>
      <c r="ED186" s="96"/>
      <c r="EE186" s="96"/>
      <c r="EF186" s="96"/>
      <c r="EG186" s="96"/>
      <c r="EH186" s="96"/>
      <c r="EI186" s="96"/>
    </row>
    <row r="187" spans="1:139">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V187" s="96"/>
      <c r="DW187" s="96"/>
      <c r="DX187" s="96"/>
      <c r="DY187" s="96"/>
      <c r="DZ187" s="96"/>
      <c r="EA187" s="96"/>
      <c r="EB187" s="96"/>
      <c r="EC187" s="96"/>
      <c r="ED187" s="96"/>
      <c r="EE187" s="96"/>
      <c r="EF187" s="96"/>
      <c r="EG187" s="96"/>
      <c r="EH187" s="96"/>
      <c r="EI187" s="96"/>
    </row>
    <row r="188" spans="1:139">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6"/>
      <c r="DZ188" s="96"/>
      <c r="EA188" s="96"/>
      <c r="EB188" s="96"/>
      <c r="EC188" s="96"/>
      <c r="ED188" s="96"/>
      <c r="EE188" s="96"/>
      <c r="EF188" s="96"/>
      <c r="EG188" s="96"/>
      <c r="EH188" s="96"/>
      <c r="EI188" s="96"/>
    </row>
    <row r="189" spans="1:139">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96"/>
      <c r="BJ189" s="96"/>
      <c r="BK189" s="96"/>
      <c r="BL189" s="96"/>
      <c r="BM189" s="96"/>
      <c r="BN189" s="96"/>
      <c r="BO189" s="96"/>
      <c r="BP189" s="96"/>
      <c r="BQ189" s="96"/>
      <c r="BR189" s="96"/>
      <c r="BS189" s="96"/>
      <c r="BT189" s="96"/>
      <c r="BU189" s="96"/>
      <c r="BV189" s="96"/>
      <c r="BW189" s="96"/>
      <c r="BX189" s="96"/>
      <c r="BY189" s="96"/>
      <c r="BZ189" s="96"/>
      <c r="CA189" s="96"/>
      <c r="CB189" s="96"/>
      <c r="CC189" s="96"/>
      <c r="CD189" s="96"/>
      <c r="CE189" s="96"/>
      <c r="CF189" s="96"/>
      <c r="CG189" s="96"/>
      <c r="CH189" s="96"/>
      <c r="CI189" s="96"/>
      <c r="CJ189" s="96"/>
      <c r="CK189" s="96"/>
      <c r="CL189" s="96"/>
      <c r="CM189" s="96"/>
      <c r="CN189" s="96"/>
      <c r="CO189" s="96"/>
      <c r="CP189" s="96"/>
      <c r="CQ189" s="96"/>
      <c r="CR189" s="96"/>
      <c r="CS189" s="96"/>
      <c r="CT189" s="96"/>
      <c r="CU189" s="96"/>
      <c r="CV189" s="96"/>
      <c r="CW189" s="96"/>
      <c r="CX189" s="96"/>
      <c r="CY189" s="96"/>
      <c r="CZ189" s="96"/>
      <c r="DA189" s="96"/>
      <c r="DB189" s="96"/>
      <c r="DC189" s="96"/>
      <c r="DD189" s="96"/>
      <c r="DE189" s="96"/>
      <c r="DF189" s="96"/>
      <c r="DG189" s="96"/>
      <c r="DH189" s="96"/>
      <c r="DI189" s="96"/>
      <c r="DJ189" s="96"/>
      <c r="DK189" s="96"/>
      <c r="DL189" s="96"/>
      <c r="DM189" s="96"/>
      <c r="DN189" s="96"/>
      <c r="DO189" s="96"/>
      <c r="DP189" s="96"/>
      <c r="DQ189" s="96"/>
      <c r="DR189" s="96"/>
      <c r="DS189" s="96"/>
      <c r="DT189" s="96"/>
      <c r="DU189" s="96"/>
      <c r="DV189" s="96"/>
      <c r="DW189" s="96"/>
      <c r="DX189" s="96"/>
      <c r="DY189" s="96"/>
      <c r="DZ189" s="96"/>
      <c r="EA189" s="96"/>
      <c r="EB189" s="96"/>
      <c r="EC189" s="96"/>
      <c r="ED189" s="96"/>
      <c r="EE189" s="96"/>
      <c r="EF189" s="96"/>
      <c r="EG189" s="96"/>
      <c r="EH189" s="96"/>
      <c r="EI189" s="96"/>
    </row>
    <row r="190" spans="1:139">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c r="BY190" s="96"/>
      <c r="BZ190" s="96"/>
      <c r="CA190" s="96"/>
      <c r="CB190" s="96"/>
      <c r="CC190" s="96"/>
      <c r="CD190" s="96"/>
      <c r="CE190" s="96"/>
      <c r="CF190" s="96"/>
      <c r="CG190" s="96"/>
      <c r="CH190" s="96"/>
      <c r="CI190" s="96"/>
      <c r="CJ190" s="96"/>
      <c r="CK190" s="96"/>
      <c r="CL190" s="96"/>
      <c r="CM190" s="96"/>
      <c r="CN190" s="96"/>
      <c r="CO190" s="96"/>
      <c r="CP190" s="96"/>
      <c r="CQ190" s="96"/>
      <c r="CR190" s="96"/>
      <c r="CS190" s="96"/>
      <c r="CT190" s="96"/>
      <c r="CU190" s="96"/>
      <c r="CV190" s="96"/>
      <c r="CW190" s="96"/>
      <c r="CX190" s="96"/>
      <c r="CY190" s="96"/>
      <c r="CZ190" s="96"/>
      <c r="DA190" s="96"/>
      <c r="DB190" s="96"/>
      <c r="DC190" s="96"/>
      <c r="DD190" s="96"/>
      <c r="DE190" s="96"/>
      <c r="DF190" s="96"/>
      <c r="DG190" s="96"/>
      <c r="DH190" s="96"/>
      <c r="DI190" s="96"/>
      <c r="DJ190" s="96"/>
      <c r="DK190" s="96"/>
      <c r="DL190" s="96"/>
      <c r="DM190" s="96"/>
      <c r="DN190" s="96"/>
      <c r="DO190" s="96"/>
      <c r="DP190" s="96"/>
      <c r="DQ190" s="96"/>
      <c r="DR190" s="96"/>
      <c r="DS190" s="96"/>
      <c r="DT190" s="96"/>
      <c r="DU190" s="96"/>
      <c r="DV190" s="96"/>
      <c r="DW190" s="96"/>
      <c r="DX190" s="96"/>
      <c r="DY190" s="96"/>
      <c r="DZ190" s="96"/>
      <c r="EA190" s="96"/>
      <c r="EB190" s="96"/>
      <c r="EC190" s="96"/>
      <c r="ED190" s="96"/>
      <c r="EE190" s="96"/>
      <c r="EF190" s="96"/>
      <c r="EG190" s="96"/>
      <c r="EH190" s="96"/>
      <c r="EI190" s="96"/>
    </row>
    <row r="191" spans="1:139">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96"/>
      <c r="BJ191" s="96"/>
      <c r="BK191" s="96"/>
      <c r="BL191" s="96"/>
      <c r="BM191" s="96"/>
      <c r="BN191" s="96"/>
      <c r="BO191" s="96"/>
      <c r="BP191" s="96"/>
      <c r="BQ191" s="96"/>
      <c r="BR191" s="96"/>
      <c r="BS191" s="96"/>
      <c r="BT191" s="96"/>
      <c r="BU191" s="96"/>
      <c r="BV191" s="96"/>
      <c r="BW191" s="96"/>
      <c r="BX191" s="96"/>
      <c r="BY191" s="96"/>
      <c r="BZ191" s="96"/>
      <c r="CA191" s="96"/>
      <c r="CB191" s="96"/>
      <c r="CC191" s="96"/>
      <c r="CD191" s="96"/>
      <c r="CE191" s="96"/>
      <c r="CF191" s="96"/>
      <c r="CG191" s="96"/>
      <c r="CH191" s="96"/>
      <c r="CI191" s="96"/>
      <c r="CJ191" s="96"/>
      <c r="CK191" s="96"/>
      <c r="CL191" s="96"/>
      <c r="CM191" s="96"/>
      <c r="CN191" s="96"/>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V191" s="96"/>
      <c r="DW191" s="96"/>
      <c r="DX191" s="96"/>
      <c r="DY191" s="96"/>
      <c r="DZ191" s="96"/>
      <c r="EA191" s="96"/>
      <c r="EB191" s="96"/>
      <c r="EC191" s="96"/>
      <c r="ED191" s="96"/>
      <c r="EE191" s="96"/>
      <c r="EF191" s="96"/>
      <c r="EG191" s="96"/>
      <c r="EH191" s="96"/>
      <c r="EI191" s="96"/>
    </row>
    <row r="192" spans="1:139">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6"/>
      <c r="BM192" s="96"/>
      <c r="BN192" s="96"/>
      <c r="BO192" s="96"/>
      <c r="BP192" s="96"/>
      <c r="BQ192" s="96"/>
      <c r="BR192" s="96"/>
      <c r="BS192" s="96"/>
      <c r="BT192" s="96"/>
      <c r="BU192" s="96"/>
      <c r="BV192" s="96"/>
      <c r="BW192" s="96"/>
      <c r="BX192" s="96"/>
      <c r="BY192" s="96"/>
      <c r="BZ192" s="96"/>
      <c r="CA192" s="96"/>
      <c r="CB192" s="96"/>
      <c r="CC192" s="96"/>
      <c r="CD192" s="96"/>
      <c r="CE192" s="96"/>
      <c r="CF192" s="96"/>
      <c r="CG192" s="96"/>
      <c r="CH192" s="96"/>
      <c r="CI192" s="96"/>
      <c r="CJ192" s="96"/>
      <c r="CK192" s="96"/>
      <c r="CL192" s="96"/>
      <c r="CM192" s="96"/>
      <c r="CN192" s="96"/>
      <c r="CO192" s="96"/>
      <c r="CP192" s="96"/>
      <c r="CQ192" s="96"/>
      <c r="CR192" s="96"/>
      <c r="CS192" s="96"/>
      <c r="CT192" s="96"/>
      <c r="CU192" s="96"/>
      <c r="CV192" s="96"/>
      <c r="CW192" s="96"/>
      <c r="CX192" s="96"/>
      <c r="CY192" s="96"/>
      <c r="CZ192" s="96"/>
      <c r="DA192" s="96"/>
      <c r="DB192" s="96"/>
      <c r="DC192" s="96"/>
      <c r="DD192" s="96"/>
      <c r="DE192" s="96"/>
      <c r="DF192" s="96"/>
      <c r="DG192" s="96"/>
      <c r="DH192" s="96"/>
      <c r="DI192" s="96"/>
      <c r="DJ192" s="96"/>
      <c r="DK192" s="96"/>
      <c r="DL192" s="96"/>
      <c r="DM192" s="96"/>
      <c r="DN192" s="96"/>
      <c r="DO192" s="96"/>
      <c r="DP192" s="96"/>
      <c r="DQ192" s="96"/>
      <c r="DR192" s="96"/>
      <c r="DS192" s="96"/>
      <c r="DT192" s="96"/>
      <c r="DU192" s="96"/>
      <c r="DV192" s="96"/>
      <c r="DW192" s="96"/>
      <c r="DX192" s="96"/>
      <c r="DY192" s="96"/>
      <c r="DZ192" s="96"/>
      <c r="EA192" s="96"/>
      <c r="EB192" s="96"/>
      <c r="EC192" s="96"/>
      <c r="ED192" s="96"/>
      <c r="EE192" s="96"/>
      <c r="EF192" s="96"/>
      <c r="EG192" s="96"/>
      <c r="EH192" s="96"/>
      <c r="EI192" s="96"/>
    </row>
    <row r="193" spans="1:139">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c r="BM193" s="96"/>
      <c r="BN193" s="96"/>
      <c r="BO193" s="96"/>
      <c r="BP193" s="96"/>
      <c r="BQ193" s="96"/>
      <c r="BR193" s="96"/>
      <c r="BS193" s="96"/>
      <c r="BT193" s="96"/>
      <c r="BU193" s="96"/>
      <c r="BV193" s="96"/>
      <c r="BW193" s="96"/>
      <c r="BX193" s="96"/>
      <c r="BY193" s="96"/>
      <c r="BZ193" s="96"/>
      <c r="CA193" s="96"/>
      <c r="CB193" s="96"/>
      <c r="CC193" s="96"/>
      <c r="CD193" s="96"/>
      <c r="CE193" s="96"/>
      <c r="CF193" s="96"/>
      <c r="CG193" s="96"/>
      <c r="CH193" s="96"/>
      <c r="CI193" s="96"/>
      <c r="CJ193" s="96"/>
      <c r="CK193" s="96"/>
      <c r="CL193" s="96"/>
      <c r="CM193" s="96"/>
      <c r="CN193" s="96"/>
      <c r="CO193" s="96"/>
      <c r="CP193" s="96"/>
      <c r="CQ193" s="96"/>
      <c r="CR193" s="96"/>
      <c r="CS193" s="96"/>
      <c r="CT193" s="96"/>
      <c r="CU193" s="96"/>
      <c r="CV193" s="96"/>
      <c r="CW193" s="96"/>
      <c r="CX193" s="96"/>
      <c r="CY193" s="96"/>
      <c r="CZ193" s="96"/>
      <c r="DA193" s="96"/>
      <c r="DB193" s="96"/>
      <c r="DC193" s="96"/>
      <c r="DD193" s="96"/>
      <c r="DE193" s="96"/>
      <c r="DF193" s="96"/>
      <c r="DG193" s="96"/>
      <c r="DH193" s="96"/>
      <c r="DI193" s="96"/>
      <c r="DJ193" s="96"/>
      <c r="DK193" s="96"/>
      <c r="DL193" s="96"/>
      <c r="DM193" s="96"/>
      <c r="DN193" s="96"/>
      <c r="DO193" s="96"/>
      <c r="DP193" s="96"/>
      <c r="DQ193" s="96"/>
      <c r="DR193" s="96"/>
      <c r="DS193" s="96"/>
      <c r="DT193" s="96"/>
      <c r="DU193" s="96"/>
      <c r="DV193" s="96"/>
      <c r="DW193" s="96"/>
      <c r="DX193" s="96"/>
      <c r="DY193" s="96"/>
      <c r="DZ193" s="96"/>
      <c r="EA193" s="96"/>
      <c r="EB193" s="96"/>
      <c r="EC193" s="96"/>
      <c r="ED193" s="96"/>
      <c r="EE193" s="96"/>
      <c r="EF193" s="96"/>
      <c r="EG193" s="96"/>
      <c r="EH193" s="96"/>
      <c r="EI193" s="96"/>
    </row>
    <row r="194" spans="1:139">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c r="BM194" s="96"/>
      <c r="BN194" s="96"/>
      <c r="BO194" s="96"/>
      <c r="BP194" s="96"/>
      <c r="BQ194" s="96"/>
      <c r="BR194" s="96"/>
      <c r="BS194" s="96"/>
      <c r="BT194" s="96"/>
      <c r="BU194" s="96"/>
      <c r="BV194" s="96"/>
      <c r="BW194" s="96"/>
      <c r="BX194" s="96"/>
      <c r="BY194" s="96"/>
      <c r="BZ194" s="96"/>
      <c r="CA194" s="96"/>
      <c r="CB194" s="96"/>
      <c r="CC194" s="96"/>
      <c r="CD194" s="96"/>
      <c r="CE194" s="96"/>
      <c r="CF194" s="96"/>
      <c r="CG194" s="96"/>
      <c r="CH194" s="96"/>
      <c r="CI194" s="96"/>
      <c r="CJ194" s="96"/>
      <c r="CK194" s="96"/>
      <c r="CL194" s="96"/>
      <c r="CM194" s="96"/>
      <c r="CN194" s="96"/>
      <c r="CO194" s="96"/>
      <c r="CP194" s="96"/>
      <c r="CQ194" s="96"/>
      <c r="CR194" s="96"/>
      <c r="CS194" s="96"/>
      <c r="CT194" s="96"/>
      <c r="CU194" s="96"/>
      <c r="CV194" s="96"/>
      <c r="CW194" s="96"/>
      <c r="CX194" s="96"/>
      <c r="CY194" s="96"/>
      <c r="CZ194" s="96"/>
      <c r="DA194" s="96"/>
      <c r="DB194" s="96"/>
      <c r="DC194" s="96"/>
      <c r="DD194" s="96"/>
      <c r="DE194" s="96"/>
      <c r="DF194" s="96"/>
      <c r="DG194" s="96"/>
      <c r="DH194" s="96"/>
      <c r="DI194" s="96"/>
      <c r="DJ194" s="96"/>
      <c r="DK194" s="96"/>
      <c r="DL194" s="96"/>
      <c r="DM194" s="96"/>
      <c r="DN194" s="96"/>
      <c r="DO194" s="96"/>
      <c r="DP194" s="96"/>
      <c r="DQ194" s="96"/>
      <c r="DR194" s="96"/>
      <c r="DS194" s="96"/>
      <c r="DT194" s="96"/>
      <c r="DU194" s="96"/>
      <c r="DV194" s="96"/>
      <c r="DW194" s="96"/>
      <c r="DX194" s="96"/>
      <c r="DY194" s="96"/>
      <c r="DZ194" s="96"/>
      <c r="EA194" s="96"/>
      <c r="EB194" s="96"/>
      <c r="EC194" s="96"/>
      <c r="ED194" s="96"/>
      <c r="EE194" s="96"/>
      <c r="EF194" s="96"/>
      <c r="EG194" s="96"/>
      <c r="EH194" s="96"/>
      <c r="EI194" s="96"/>
    </row>
    <row r="195" spans="1:139">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c r="BM195" s="96"/>
      <c r="BN195" s="96"/>
      <c r="BO195" s="96"/>
      <c r="BP195" s="96"/>
      <c r="BQ195" s="96"/>
      <c r="BR195" s="96"/>
      <c r="BS195" s="96"/>
      <c r="BT195" s="96"/>
      <c r="BU195" s="96"/>
      <c r="BV195" s="96"/>
      <c r="BW195" s="96"/>
      <c r="BX195" s="96"/>
      <c r="BY195" s="96"/>
      <c r="BZ195" s="96"/>
      <c r="CA195" s="96"/>
      <c r="CB195" s="96"/>
      <c r="CC195" s="96"/>
      <c r="CD195" s="96"/>
      <c r="CE195" s="96"/>
      <c r="CF195" s="96"/>
      <c r="CG195" s="96"/>
      <c r="CH195" s="96"/>
      <c r="CI195" s="96"/>
      <c r="CJ195" s="96"/>
      <c r="CK195" s="96"/>
      <c r="CL195" s="96"/>
      <c r="CM195" s="96"/>
      <c r="CN195" s="96"/>
      <c r="CO195" s="96"/>
      <c r="CP195" s="96"/>
      <c r="CQ195" s="96"/>
      <c r="CR195" s="96"/>
      <c r="CS195" s="96"/>
      <c r="CT195" s="96"/>
      <c r="CU195" s="96"/>
      <c r="CV195" s="96"/>
      <c r="CW195" s="96"/>
      <c r="CX195" s="96"/>
      <c r="CY195" s="96"/>
      <c r="CZ195" s="96"/>
      <c r="DA195" s="96"/>
      <c r="DB195" s="96"/>
      <c r="DC195" s="96"/>
      <c r="DD195" s="96"/>
      <c r="DE195" s="96"/>
      <c r="DF195" s="96"/>
      <c r="DG195" s="96"/>
      <c r="DH195" s="96"/>
      <c r="DI195" s="96"/>
      <c r="DJ195" s="96"/>
      <c r="DK195" s="96"/>
      <c r="DL195" s="96"/>
      <c r="DM195" s="96"/>
      <c r="DN195" s="96"/>
      <c r="DO195" s="96"/>
      <c r="DP195" s="96"/>
      <c r="DQ195" s="96"/>
      <c r="DR195" s="96"/>
      <c r="DS195" s="96"/>
      <c r="DT195" s="96"/>
      <c r="DU195" s="96"/>
      <c r="DV195" s="96"/>
      <c r="DW195" s="96"/>
      <c r="DX195" s="96"/>
      <c r="DY195" s="96"/>
      <c r="DZ195" s="96"/>
      <c r="EA195" s="96"/>
      <c r="EB195" s="96"/>
      <c r="EC195" s="96"/>
      <c r="ED195" s="96"/>
      <c r="EE195" s="96"/>
      <c r="EF195" s="96"/>
      <c r="EG195" s="96"/>
      <c r="EH195" s="96"/>
      <c r="EI195" s="96"/>
    </row>
    <row r="196" spans="1:139">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c r="BM196" s="96"/>
      <c r="BN196" s="96"/>
      <c r="BO196" s="96"/>
      <c r="BP196" s="96"/>
      <c r="BQ196" s="96"/>
      <c r="BR196" s="96"/>
      <c r="BS196" s="96"/>
      <c r="BT196" s="96"/>
      <c r="BU196" s="96"/>
      <c r="BV196" s="96"/>
      <c r="BW196" s="96"/>
      <c r="BX196" s="96"/>
      <c r="BY196" s="96"/>
      <c r="BZ196" s="96"/>
      <c r="CA196" s="96"/>
      <c r="CB196" s="96"/>
      <c r="CC196" s="96"/>
      <c r="CD196" s="96"/>
      <c r="CE196" s="96"/>
      <c r="CF196" s="96"/>
      <c r="CG196" s="96"/>
      <c r="CH196" s="96"/>
      <c r="CI196" s="96"/>
      <c r="CJ196" s="96"/>
      <c r="CK196" s="96"/>
      <c r="CL196" s="96"/>
      <c r="CM196" s="96"/>
      <c r="CN196" s="96"/>
      <c r="CO196" s="96"/>
      <c r="CP196" s="96"/>
      <c r="CQ196" s="96"/>
      <c r="CR196" s="96"/>
      <c r="CS196" s="96"/>
      <c r="CT196" s="96"/>
      <c r="CU196" s="96"/>
      <c r="CV196" s="96"/>
      <c r="CW196" s="96"/>
      <c r="CX196" s="96"/>
      <c r="CY196" s="96"/>
      <c r="CZ196" s="96"/>
      <c r="DA196" s="96"/>
      <c r="DB196" s="96"/>
      <c r="DC196" s="96"/>
      <c r="DD196" s="96"/>
      <c r="DE196" s="96"/>
      <c r="DF196" s="96"/>
      <c r="DG196" s="96"/>
      <c r="DH196" s="96"/>
      <c r="DI196" s="96"/>
      <c r="DJ196" s="96"/>
      <c r="DK196" s="96"/>
      <c r="DL196" s="96"/>
      <c r="DM196" s="96"/>
      <c r="DN196" s="96"/>
      <c r="DO196" s="96"/>
      <c r="DP196" s="96"/>
      <c r="DQ196" s="96"/>
      <c r="DR196" s="96"/>
      <c r="DS196" s="96"/>
      <c r="DT196" s="96"/>
      <c r="DU196" s="96"/>
      <c r="DV196" s="96"/>
      <c r="DW196" s="96"/>
      <c r="DX196" s="96"/>
      <c r="DY196" s="96"/>
      <c r="DZ196" s="96"/>
      <c r="EA196" s="96"/>
      <c r="EB196" s="96"/>
      <c r="EC196" s="96"/>
      <c r="ED196" s="96"/>
      <c r="EE196" s="96"/>
      <c r="EF196" s="96"/>
      <c r="EG196" s="96"/>
      <c r="EH196" s="96"/>
      <c r="EI196" s="96"/>
    </row>
    <row r="197" spans="1:139">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c r="BM197" s="96"/>
      <c r="BN197" s="96"/>
      <c r="BO197" s="96"/>
      <c r="BP197" s="96"/>
      <c r="BQ197" s="96"/>
      <c r="BR197" s="96"/>
      <c r="BS197" s="96"/>
      <c r="BT197" s="96"/>
      <c r="BU197" s="96"/>
      <c r="BV197" s="96"/>
      <c r="BW197" s="96"/>
      <c r="BX197" s="96"/>
      <c r="BY197" s="96"/>
      <c r="BZ197" s="96"/>
      <c r="CA197" s="96"/>
      <c r="CB197" s="96"/>
      <c r="CC197" s="96"/>
      <c r="CD197" s="96"/>
      <c r="CE197" s="96"/>
      <c r="CF197" s="96"/>
      <c r="CG197" s="96"/>
      <c r="CH197" s="96"/>
      <c r="CI197" s="96"/>
      <c r="CJ197" s="96"/>
      <c r="CK197" s="96"/>
      <c r="CL197" s="96"/>
      <c r="CM197" s="96"/>
      <c r="CN197" s="96"/>
      <c r="CO197" s="96"/>
      <c r="CP197" s="96"/>
      <c r="CQ197" s="96"/>
      <c r="CR197" s="96"/>
      <c r="CS197" s="96"/>
      <c r="CT197" s="96"/>
      <c r="CU197" s="96"/>
      <c r="CV197" s="96"/>
      <c r="CW197" s="96"/>
      <c r="CX197" s="96"/>
      <c r="CY197" s="96"/>
      <c r="CZ197" s="96"/>
      <c r="DA197" s="96"/>
      <c r="DB197" s="96"/>
      <c r="DC197" s="96"/>
      <c r="DD197" s="96"/>
      <c r="DE197" s="96"/>
      <c r="DF197" s="96"/>
      <c r="DG197" s="96"/>
      <c r="DH197" s="96"/>
      <c r="DI197" s="96"/>
      <c r="DJ197" s="96"/>
      <c r="DK197" s="96"/>
      <c r="DL197" s="96"/>
      <c r="DM197" s="96"/>
      <c r="DN197" s="96"/>
      <c r="DO197" s="96"/>
      <c r="DP197" s="96"/>
      <c r="DQ197" s="96"/>
      <c r="DR197" s="96"/>
      <c r="DS197" s="96"/>
      <c r="DT197" s="96"/>
      <c r="DU197" s="96"/>
      <c r="DV197" s="96"/>
      <c r="DW197" s="96"/>
      <c r="DX197" s="96"/>
      <c r="DY197" s="96"/>
      <c r="DZ197" s="96"/>
      <c r="EA197" s="96"/>
      <c r="EB197" s="96"/>
      <c r="EC197" s="96"/>
      <c r="ED197" s="96"/>
      <c r="EE197" s="96"/>
      <c r="EF197" s="96"/>
      <c r="EG197" s="96"/>
      <c r="EH197" s="96"/>
      <c r="EI197" s="96"/>
    </row>
    <row r="198" spans="1:139">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c r="CJ198" s="96"/>
      <c r="CK198" s="96"/>
      <c r="CL198" s="96"/>
      <c r="CM198" s="96"/>
      <c r="CN198" s="96"/>
      <c r="CO198" s="96"/>
      <c r="CP198" s="96"/>
      <c r="CQ198" s="96"/>
      <c r="CR198" s="96"/>
      <c r="CS198" s="96"/>
      <c r="CT198" s="96"/>
      <c r="CU198" s="96"/>
      <c r="CV198" s="96"/>
      <c r="CW198" s="96"/>
      <c r="CX198" s="96"/>
      <c r="CY198" s="96"/>
      <c r="CZ198" s="96"/>
      <c r="DA198" s="96"/>
      <c r="DB198" s="96"/>
      <c r="DC198" s="96"/>
      <c r="DD198" s="96"/>
      <c r="DE198" s="96"/>
      <c r="DF198" s="96"/>
      <c r="DG198" s="96"/>
      <c r="DH198" s="96"/>
      <c r="DI198" s="96"/>
      <c r="DJ198" s="96"/>
      <c r="DK198" s="96"/>
      <c r="DL198" s="96"/>
      <c r="DM198" s="96"/>
      <c r="DN198" s="96"/>
      <c r="DO198" s="96"/>
      <c r="DP198" s="96"/>
      <c r="DQ198" s="96"/>
      <c r="DR198" s="96"/>
      <c r="DS198" s="96"/>
      <c r="DT198" s="96"/>
      <c r="DU198" s="96"/>
      <c r="DV198" s="96"/>
      <c r="DW198" s="96"/>
      <c r="DX198" s="96"/>
      <c r="DY198" s="96"/>
      <c r="DZ198" s="96"/>
      <c r="EA198" s="96"/>
      <c r="EB198" s="96"/>
      <c r="EC198" s="96"/>
      <c r="ED198" s="96"/>
      <c r="EE198" s="96"/>
      <c r="EF198" s="96"/>
      <c r="EG198" s="96"/>
      <c r="EH198" s="96"/>
      <c r="EI198" s="96"/>
    </row>
    <row r="199" spans="1:139">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6"/>
      <c r="BV199" s="96"/>
      <c r="BW199" s="96"/>
      <c r="BX199" s="96"/>
      <c r="BY199" s="96"/>
      <c r="BZ199" s="96"/>
      <c r="CA199" s="96"/>
      <c r="CB199" s="96"/>
      <c r="CC199" s="96"/>
      <c r="CD199" s="96"/>
      <c r="CE199" s="96"/>
      <c r="CF199" s="96"/>
      <c r="CG199" s="96"/>
      <c r="CH199" s="96"/>
      <c r="CI199" s="96"/>
      <c r="CJ199" s="96"/>
      <c r="CK199" s="96"/>
      <c r="CL199" s="96"/>
      <c r="CM199" s="96"/>
      <c r="CN199" s="96"/>
      <c r="CO199" s="96"/>
      <c r="CP199" s="96"/>
      <c r="CQ199" s="96"/>
      <c r="CR199" s="96"/>
      <c r="CS199" s="96"/>
      <c r="CT199" s="96"/>
      <c r="CU199" s="96"/>
      <c r="CV199" s="96"/>
      <c r="CW199" s="96"/>
      <c r="CX199" s="96"/>
      <c r="CY199" s="96"/>
      <c r="CZ199" s="96"/>
      <c r="DA199" s="96"/>
      <c r="DB199" s="96"/>
      <c r="DC199" s="96"/>
      <c r="DD199" s="96"/>
      <c r="DE199" s="96"/>
      <c r="DF199" s="96"/>
      <c r="DG199" s="96"/>
      <c r="DH199" s="96"/>
      <c r="DI199" s="96"/>
      <c r="DJ199" s="96"/>
      <c r="DK199" s="96"/>
      <c r="DL199" s="96"/>
      <c r="DM199" s="96"/>
      <c r="DN199" s="96"/>
      <c r="DO199" s="96"/>
      <c r="DP199" s="96"/>
      <c r="DQ199" s="96"/>
      <c r="DR199" s="96"/>
      <c r="DS199" s="96"/>
      <c r="DT199" s="96"/>
      <c r="DU199" s="96"/>
      <c r="DV199" s="96"/>
      <c r="DW199" s="96"/>
      <c r="DX199" s="96"/>
      <c r="DY199" s="96"/>
      <c r="DZ199" s="96"/>
      <c r="EA199" s="96"/>
      <c r="EB199" s="96"/>
      <c r="EC199" s="96"/>
      <c r="ED199" s="96"/>
      <c r="EE199" s="96"/>
      <c r="EF199" s="96"/>
      <c r="EG199" s="96"/>
      <c r="EH199" s="96"/>
      <c r="EI199" s="96"/>
    </row>
    <row r="200" spans="1:139">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c r="CJ200" s="96"/>
      <c r="CK200" s="96"/>
      <c r="CL200" s="96"/>
      <c r="CM200" s="96"/>
      <c r="CN200" s="96"/>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V200" s="96"/>
      <c r="DW200" s="96"/>
      <c r="DX200" s="96"/>
      <c r="DY200" s="96"/>
      <c r="DZ200" s="96"/>
      <c r="EA200" s="96"/>
      <c r="EB200" s="96"/>
      <c r="EC200" s="96"/>
      <c r="ED200" s="96"/>
      <c r="EE200" s="96"/>
      <c r="EF200" s="96"/>
      <c r="EG200" s="96"/>
      <c r="EH200" s="96"/>
      <c r="EI200" s="96"/>
    </row>
    <row r="201" spans="1:139">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c r="DW201" s="96"/>
      <c r="DX201" s="96"/>
      <c r="DY201" s="96"/>
      <c r="DZ201" s="96"/>
      <c r="EA201" s="96"/>
      <c r="EB201" s="96"/>
      <c r="EC201" s="96"/>
      <c r="ED201" s="96"/>
      <c r="EE201" s="96"/>
      <c r="EF201" s="96"/>
      <c r="EG201" s="96"/>
      <c r="EH201" s="96"/>
      <c r="EI201" s="96"/>
    </row>
    <row r="202" spans="1:139">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c r="CB202" s="96"/>
      <c r="CC202" s="96"/>
      <c r="CD202" s="96"/>
      <c r="CE202" s="96"/>
      <c r="CF202" s="96"/>
      <c r="CG202" s="96"/>
      <c r="CH202" s="96"/>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V202" s="96"/>
      <c r="DW202" s="96"/>
      <c r="DX202" s="96"/>
      <c r="DY202" s="96"/>
      <c r="DZ202" s="96"/>
      <c r="EA202" s="96"/>
      <c r="EB202" s="96"/>
      <c r="EC202" s="96"/>
      <c r="ED202" s="96"/>
      <c r="EE202" s="96"/>
      <c r="EF202" s="96"/>
      <c r="EG202" s="96"/>
      <c r="EH202" s="96"/>
      <c r="EI202" s="96"/>
    </row>
    <row r="203" spans="1:139">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c r="BM203" s="96"/>
      <c r="BN203" s="96"/>
      <c r="BO203" s="96"/>
      <c r="BP203" s="96"/>
      <c r="BQ203" s="96"/>
      <c r="BR203" s="96"/>
      <c r="BS203" s="96"/>
      <c r="BT203" s="96"/>
      <c r="BU203" s="96"/>
      <c r="BV203" s="96"/>
      <c r="BW203" s="96"/>
      <c r="BX203" s="96"/>
      <c r="BY203" s="96"/>
      <c r="BZ203" s="96"/>
      <c r="CA203" s="96"/>
      <c r="CB203" s="96"/>
      <c r="CC203" s="96"/>
      <c r="CD203" s="96"/>
      <c r="CE203" s="96"/>
      <c r="CF203" s="96"/>
      <c r="CG203" s="96"/>
      <c r="CH203" s="96"/>
      <c r="CI203" s="96"/>
      <c r="CJ203" s="96"/>
      <c r="CK203" s="96"/>
      <c r="CL203" s="96"/>
      <c r="CM203" s="96"/>
      <c r="CN203" s="96"/>
      <c r="CO203" s="96"/>
      <c r="CP203" s="96"/>
      <c r="CQ203" s="96"/>
      <c r="CR203" s="96"/>
      <c r="CS203" s="96"/>
      <c r="CT203" s="96"/>
      <c r="CU203" s="96"/>
      <c r="CV203" s="96"/>
      <c r="CW203" s="96"/>
      <c r="CX203" s="96"/>
      <c r="CY203" s="96"/>
      <c r="CZ203" s="96"/>
      <c r="DA203" s="96"/>
      <c r="DB203" s="96"/>
      <c r="DC203" s="96"/>
      <c r="DD203" s="96"/>
      <c r="DE203" s="96"/>
      <c r="DF203" s="96"/>
      <c r="DG203" s="96"/>
      <c r="DH203" s="96"/>
      <c r="DI203" s="96"/>
      <c r="DJ203" s="96"/>
      <c r="DK203" s="96"/>
      <c r="DL203" s="96"/>
      <c r="DM203" s="96"/>
      <c r="DN203" s="96"/>
      <c r="DO203" s="96"/>
      <c r="DP203" s="96"/>
      <c r="DQ203" s="96"/>
      <c r="DR203" s="96"/>
      <c r="DS203" s="96"/>
      <c r="DT203" s="96"/>
      <c r="DU203" s="96"/>
      <c r="DV203" s="96"/>
      <c r="DW203" s="96"/>
      <c r="DX203" s="96"/>
      <c r="DY203" s="96"/>
      <c r="DZ203" s="96"/>
      <c r="EA203" s="96"/>
      <c r="EB203" s="96"/>
      <c r="EC203" s="96"/>
      <c r="ED203" s="96"/>
      <c r="EE203" s="96"/>
      <c r="EF203" s="96"/>
      <c r="EG203" s="96"/>
      <c r="EH203" s="96"/>
      <c r="EI203" s="96"/>
    </row>
    <row r="204" spans="1:139">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c r="CB204" s="96"/>
      <c r="CC204" s="96"/>
      <c r="CD204" s="96"/>
      <c r="CE204" s="96"/>
      <c r="CF204" s="96"/>
      <c r="CG204" s="96"/>
      <c r="CH204" s="96"/>
      <c r="CI204" s="96"/>
      <c r="CJ204" s="96"/>
      <c r="CK204" s="96"/>
      <c r="CL204" s="96"/>
      <c r="CM204" s="96"/>
      <c r="CN204" s="96"/>
      <c r="CO204" s="96"/>
      <c r="CP204" s="96"/>
      <c r="CQ204" s="96"/>
      <c r="CR204" s="96"/>
      <c r="CS204" s="96"/>
      <c r="CT204" s="96"/>
      <c r="CU204" s="96"/>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V204" s="96"/>
      <c r="DW204" s="96"/>
      <c r="DX204" s="96"/>
      <c r="DY204" s="96"/>
      <c r="DZ204" s="96"/>
      <c r="EA204" s="96"/>
      <c r="EB204" s="96"/>
      <c r="EC204" s="96"/>
      <c r="ED204" s="96"/>
      <c r="EE204" s="96"/>
      <c r="EF204" s="96"/>
      <c r="EG204" s="96"/>
      <c r="EH204" s="96"/>
      <c r="EI204" s="96"/>
    </row>
    <row r="205" spans="1:139">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c r="BM205" s="96"/>
      <c r="BN205" s="96"/>
      <c r="BO205" s="96"/>
      <c r="BP205" s="96"/>
      <c r="BQ205" s="96"/>
      <c r="BR205" s="96"/>
      <c r="BS205" s="96"/>
      <c r="BT205" s="96"/>
      <c r="BU205" s="96"/>
      <c r="BV205" s="96"/>
      <c r="BW205" s="96"/>
      <c r="BX205" s="96"/>
      <c r="BY205" s="96"/>
      <c r="BZ205" s="96"/>
      <c r="CA205" s="96"/>
      <c r="CB205" s="96"/>
      <c r="CC205" s="96"/>
      <c r="CD205" s="96"/>
      <c r="CE205" s="96"/>
      <c r="CF205" s="96"/>
      <c r="CG205" s="96"/>
      <c r="CH205" s="96"/>
      <c r="CI205" s="96"/>
      <c r="CJ205" s="96"/>
      <c r="CK205" s="96"/>
      <c r="CL205" s="96"/>
      <c r="CM205" s="96"/>
      <c r="CN205" s="96"/>
      <c r="CO205" s="96"/>
      <c r="CP205" s="96"/>
      <c r="CQ205" s="96"/>
      <c r="CR205" s="96"/>
      <c r="CS205" s="96"/>
      <c r="CT205" s="96"/>
      <c r="CU205" s="96"/>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V205" s="96"/>
      <c r="DW205" s="96"/>
      <c r="DX205" s="96"/>
      <c r="DY205" s="96"/>
      <c r="DZ205" s="96"/>
      <c r="EA205" s="96"/>
      <c r="EB205" s="96"/>
      <c r="EC205" s="96"/>
      <c r="ED205" s="96"/>
      <c r="EE205" s="96"/>
      <c r="EF205" s="96"/>
      <c r="EG205" s="96"/>
      <c r="EH205" s="96"/>
      <c r="EI205" s="96"/>
    </row>
    <row r="206" spans="1:139">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c r="BM206" s="96"/>
      <c r="BN206" s="96"/>
      <c r="BO206" s="96"/>
      <c r="BP206" s="96"/>
      <c r="BQ206" s="96"/>
      <c r="BR206" s="96"/>
      <c r="BS206" s="96"/>
      <c r="BT206" s="96"/>
      <c r="BU206" s="96"/>
      <c r="BV206" s="96"/>
      <c r="BW206" s="96"/>
      <c r="BX206" s="96"/>
      <c r="BY206" s="96"/>
      <c r="BZ206" s="96"/>
      <c r="CA206" s="96"/>
      <c r="CB206" s="96"/>
      <c r="CC206" s="96"/>
      <c r="CD206" s="96"/>
      <c r="CE206" s="96"/>
      <c r="CF206" s="96"/>
      <c r="CG206" s="96"/>
      <c r="CH206" s="96"/>
      <c r="CI206" s="96"/>
      <c r="CJ206" s="96"/>
      <c r="CK206" s="96"/>
      <c r="CL206" s="96"/>
      <c r="CM206" s="96"/>
      <c r="CN206" s="96"/>
      <c r="CO206" s="96"/>
      <c r="CP206" s="96"/>
      <c r="CQ206" s="96"/>
      <c r="CR206" s="96"/>
      <c r="CS206" s="96"/>
      <c r="CT206" s="96"/>
      <c r="CU206" s="96"/>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V206" s="96"/>
      <c r="DW206" s="96"/>
      <c r="DX206" s="96"/>
      <c r="DY206" s="96"/>
      <c r="DZ206" s="96"/>
      <c r="EA206" s="96"/>
      <c r="EB206" s="96"/>
      <c r="EC206" s="96"/>
      <c r="ED206" s="96"/>
      <c r="EE206" s="96"/>
      <c r="EF206" s="96"/>
      <c r="EG206" s="96"/>
      <c r="EH206" s="96"/>
      <c r="EI206" s="96"/>
    </row>
    <row r="207" spans="1:139">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c r="BM207" s="96"/>
      <c r="BN207" s="96"/>
      <c r="BO207" s="96"/>
      <c r="BP207" s="96"/>
      <c r="BQ207" s="96"/>
      <c r="BR207" s="96"/>
      <c r="BS207" s="96"/>
      <c r="BT207" s="96"/>
      <c r="BU207" s="96"/>
      <c r="BV207" s="96"/>
      <c r="BW207" s="96"/>
      <c r="BX207" s="96"/>
      <c r="BY207" s="96"/>
      <c r="BZ207" s="96"/>
      <c r="CA207" s="96"/>
      <c r="CB207" s="96"/>
      <c r="CC207" s="96"/>
      <c r="CD207" s="96"/>
      <c r="CE207" s="96"/>
      <c r="CF207" s="96"/>
      <c r="CG207" s="96"/>
      <c r="CH207" s="96"/>
      <c r="CI207" s="96"/>
      <c r="CJ207" s="96"/>
      <c r="CK207" s="96"/>
      <c r="CL207" s="96"/>
      <c r="CM207" s="96"/>
      <c r="CN207" s="96"/>
      <c r="CO207" s="96"/>
      <c r="CP207" s="96"/>
      <c r="CQ207" s="96"/>
      <c r="CR207" s="96"/>
      <c r="CS207" s="96"/>
      <c r="CT207" s="96"/>
      <c r="CU207" s="96"/>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V207" s="96"/>
      <c r="DW207" s="96"/>
      <c r="DX207" s="96"/>
      <c r="DY207" s="96"/>
      <c r="DZ207" s="96"/>
      <c r="EA207" s="96"/>
      <c r="EB207" s="96"/>
      <c r="EC207" s="96"/>
      <c r="ED207" s="96"/>
      <c r="EE207" s="96"/>
      <c r="EF207" s="96"/>
      <c r="EG207" s="96"/>
      <c r="EH207" s="96"/>
      <c r="EI207" s="96"/>
    </row>
    <row r="208" spans="1:139">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c r="CB208" s="96"/>
      <c r="CC208" s="96"/>
      <c r="CD208" s="96"/>
      <c r="CE208" s="96"/>
      <c r="CF208" s="96"/>
      <c r="CG208" s="96"/>
      <c r="CH208" s="96"/>
      <c r="CI208" s="96"/>
      <c r="CJ208" s="96"/>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R208" s="96"/>
      <c r="DS208" s="96"/>
      <c r="DT208" s="96"/>
      <c r="DU208" s="96"/>
      <c r="DV208" s="96"/>
      <c r="DW208" s="96"/>
      <c r="DX208" s="96"/>
      <c r="DY208" s="96"/>
      <c r="DZ208" s="96"/>
      <c r="EA208" s="96"/>
      <c r="EB208" s="96"/>
      <c r="EC208" s="96"/>
      <c r="ED208" s="96"/>
      <c r="EE208" s="96"/>
      <c r="EF208" s="96"/>
      <c r="EG208" s="96"/>
      <c r="EH208" s="96"/>
      <c r="EI208" s="96"/>
    </row>
    <row r="209" spans="1:139">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row>
    <row r="210" spans="1:139">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c r="CO210" s="96"/>
      <c r="CP210" s="96"/>
      <c r="CQ210" s="96"/>
      <c r="CR210" s="96"/>
      <c r="CS210" s="96"/>
      <c r="CT210" s="96"/>
      <c r="CU210" s="96"/>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96"/>
    </row>
    <row r="211" spans="1:139">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c r="CO211" s="96"/>
      <c r="CP211" s="96"/>
      <c r="CQ211" s="96"/>
      <c r="CR211" s="96"/>
      <c r="CS211" s="96"/>
      <c r="CT211" s="96"/>
      <c r="CU211" s="96"/>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96"/>
    </row>
    <row r="212" spans="1:139">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c r="CB212" s="96"/>
      <c r="CC212" s="96"/>
      <c r="CD212" s="96"/>
      <c r="CE212" s="96"/>
      <c r="CF212" s="96"/>
      <c r="CG212" s="96"/>
      <c r="CH212" s="96"/>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R212" s="96"/>
      <c r="DS212" s="96"/>
      <c r="DT212" s="96"/>
      <c r="DU212" s="96"/>
      <c r="DV212" s="96"/>
      <c r="DW212" s="96"/>
      <c r="DX212" s="96"/>
      <c r="DY212" s="96"/>
      <c r="DZ212" s="96"/>
      <c r="EA212" s="96"/>
      <c r="EB212" s="96"/>
      <c r="EC212" s="96"/>
      <c r="ED212" s="96"/>
      <c r="EE212" s="96"/>
      <c r="EF212" s="96"/>
      <c r="EG212" s="96"/>
      <c r="EH212" s="96"/>
      <c r="EI212" s="96"/>
    </row>
    <row r="213" spans="1:139">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c r="DW213" s="96"/>
      <c r="DX213" s="96"/>
      <c r="DY213" s="96"/>
      <c r="DZ213" s="96"/>
      <c r="EA213" s="96"/>
      <c r="EB213" s="96"/>
      <c r="EC213" s="96"/>
      <c r="ED213" s="96"/>
      <c r="EE213" s="96"/>
      <c r="EF213" s="96"/>
      <c r="EG213" s="96"/>
      <c r="EH213" s="96"/>
      <c r="EI213" s="96"/>
    </row>
    <row r="214" spans="1:139">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96"/>
      <c r="EB214" s="96"/>
      <c r="EC214" s="96"/>
      <c r="ED214" s="96"/>
      <c r="EE214" s="96"/>
      <c r="EF214" s="96"/>
      <c r="EG214" s="96"/>
      <c r="EH214" s="96"/>
      <c r="EI214" s="96"/>
    </row>
    <row r="215" spans="1:139">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c r="CB215" s="96"/>
      <c r="CC215" s="96"/>
      <c r="CD215" s="96"/>
      <c r="CE215" s="96"/>
      <c r="CF215" s="96"/>
      <c r="CG215" s="96"/>
      <c r="CH215" s="96"/>
      <c r="CI215" s="96"/>
      <c r="CJ215" s="96"/>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c r="DH215" s="96"/>
      <c r="DI215" s="96"/>
      <c r="DJ215" s="96"/>
      <c r="DK215" s="96"/>
      <c r="DL215" s="96"/>
      <c r="DM215" s="96"/>
      <c r="DN215" s="96"/>
      <c r="DO215" s="96"/>
      <c r="DP215" s="96"/>
      <c r="DQ215" s="96"/>
      <c r="DR215" s="96"/>
      <c r="DS215" s="96"/>
      <c r="DT215" s="96"/>
      <c r="DU215" s="96"/>
      <c r="DV215" s="96"/>
      <c r="DW215" s="96"/>
      <c r="DX215" s="96"/>
      <c r="DY215" s="96"/>
      <c r="DZ215" s="96"/>
      <c r="EA215" s="96"/>
      <c r="EB215" s="96"/>
      <c r="EC215" s="96"/>
      <c r="ED215" s="96"/>
      <c r="EE215" s="96"/>
      <c r="EF215" s="96"/>
      <c r="EG215" s="96"/>
      <c r="EH215" s="96"/>
      <c r="EI215" s="96"/>
    </row>
    <row r="216" spans="1:139">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c r="CB216" s="96"/>
      <c r="CC216" s="96"/>
      <c r="CD216" s="96"/>
      <c r="CE216" s="96"/>
      <c r="CF216" s="96"/>
      <c r="CG216" s="96"/>
      <c r="CH216" s="96"/>
      <c r="CI216" s="96"/>
      <c r="CJ216" s="96"/>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R216" s="96"/>
      <c r="DS216" s="96"/>
      <c r="DT216" s="96"/>
      <c r="DU216" s="96"/>
      <c r="DV216" s="96"/>
      <c r="DW216" s="96"/>
      <c r="DX216" s="96"/>
      <c r="DY216" s="96"/>
      <c r="DZ216" s="96"/>
      <c r="EA216" s="96"/>
      <c r="EB216" s="96"/>
      <c r="EC216" s="96"/>
      <c r="ED216" s="96"/>
      <c r="EE216" s="96"/>
      <c r="EF216" s="96"/>
      <c r="EG216" s="96"/>
      <c r="EH216" s="96"/>
      <c r="EI216" s="96"/>
    </row>
    <row r="217" spans="1:139">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c r="CJ217" s="96"/>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R217" s="96"/>
      <c r="DS217" s="96"/>
      <c r="DT217" s="96"/>
      <c r="DU217" s="96"/>
      <c r="DV217" s="96"/>
      <c r="DW217" s="96"/>
      <c r="DX217" s="96"/>
      <c r="DY217" s="96"/>
      <c r="DZ217" s="96"/>
      <c r="EA217" s="96"/>
      <c r="EB217" s="96"/>
      <c r="EC217" s="96"/>
      <c r="ED217" s="96"/>
      <c r="EE217" s="96"/>
      <c r="EF217" s="96"/>
      <c r="EG217" s="96"/>
      <c r="EH217" s="96"/>
      <c r="EI217" s="96"/>
    </row>
    <row r="218" spans="1:139">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c r="CJ218" s="96"/>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c r="DH218" s="96"/>
      <c r="DI218" s="96"/>
      <c r="DJ218" s="96"/>
      <c r="DK218" s="96"/>
      <c r="DL218" s="96"/>
      <c r="DM218" s="96"/>
      <c r="DN218" s="96"/>
      <c r="DO218" s="96"/>
      <c r="DP218" s="96"/>
      <c r="DQ218" s="96"/>
      <c r="DR218" s="96"/>
      <c r="DS218" s="96"/>
      <c r="DT218" s="96"/>
      <c r="DU218" s="96"/>
      <c r="DV218" s="96"/>
      <c r="DW218" s="96"/>
      <c r="DX218" s="96"/>
      <c r="DY218" s="96"/>
      <c r="DZ218" s="96"/>
      <c r="EA218" s="96"/>
      <c r="EB218" s="96"/>
      <c r="EC218" s="96"/>
      <c r="ED218" s="96"/>
      <c r="EE218" s="96"/>
      <c r="EF218" s="96"/>
      <c r="EG218" s="96"/>
      <c r="EH218" s="96"/>
      <c r="EI218" s="96"/>
    </row>
    <row r="219" spans="1:139">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row>
    <row r="220" spans="1:139">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R220" s="96"/>
      <c r="DS220" s="96"/>
      <c r="DT220" s="96"/>
      <c r="DU220" s="96"/>
      <c r="DV220" s="96"/>
      <c r="DW220" s="96"/>
      <c r="DX220" s="96"/>
      <c r="DY220" s="96"/>
      <c r="DZ220" s="96"/>
      <c r="EA220" s="96"/>
      <c r="EB220" s="96"/>
      <c r="EC220" s="96"/>
      <c r="ED220" s="96"/>
      <c r="EE220" s="96"/>
      <c r="EF220" s="96"/>
      <c r="EG220" s="96"/>
      <c r="EH220" s="96"/>
      <c r="EI220" s="96"/>
    </row>
    <row r="221" spans="1:139">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R221" s="96"/>
      <c r="DS221" s="96"/>
      <c r="DT221" s="96"/>
      <c r="DU221" s="96"/>
      <c r="DV221" s="96"/>
      <c r="DW221" s="96"/>
      <c r="DX221" s="96"/>
      <c r="DY221" s="96"/>
      <c r="DZ221" s="96"/>
      <c r="EA221" s="96"/>
      <c r="EB221" s="96"/>
      <c r="EC221" s="96"/>
      <c r="ED221" s="96"/>
      <c r="EE221" s="96"/>
      <c r="EF221" s="96"/>
      <c r="EG221" s="96"/>
      <c r="EH221" s="96"/>
      <c r="EI221" s="96"/>
    </row>
    <row r="222" spans="1:139">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6"/>
      <c r="BM222" s="96"/>
      <c r="BN222" s="96"/>
      <c r="BO222" s="96"/>
      <c r="BP222" s="96"/>
      <c r="BQ222" s="96"/>
      <c r="BR222" s="96"/>
      <c r="BS222" s="96"/>
      <c r="BT222" s="96"/>
      <c r="BU222" s="96"/>
      <c r="BV222" s="96"/>
      <c r="BW222" s="96"/>
      <c r="BX222" s="96"/>
      <c r="BY222" s="96"/>
      <c r="BZ222" s="96"/>
      <c r="CA222" s="96"/>
      <c r="CB222" s="96"/>
      <c r="CC222" s="96"/>
      <c r="CD222" s="96"/>
      <c r="CE222" s="96"/>
      <c r="CF222" s="96"/>
      <c r="CG222" s="96"/>
      <c r="CH222" s="96"/>
      <c r="CI222" s="96"/>
      <c r="CJ222" s="96"/>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6"/>
      <c r="DH222" s="96"/>
      <c r="DI222" s="96"/>
      <c r="DJ222" s="96"/>
      <c r="DK222" s="96"/>
      <c r="DL222" s="96"/>
      <c r="DM222" s="96"/>
      <c r="DN222" s="96"/>
      <c r="DO222" s="96"/>
      <c r="DP222" s="96"/>
      <c r="DQ222" s="96"/>
      <c r="DR222" s="96"/>
      <c r="DS222" s="96"/>
      <c r="DT222" s="96"/>
      <c r="DU222" s="96"/>
      <c r="DV222" s="96"/>
      <c r="DW222" s="96"/>
      <c r="DX222" s="96"/>
      <c r="DY222" s="96"/>
      <c r="DZ222" s="96"/>
      <c r="EA222" s="96"/>
      <c r="EB222" s="96"/>
      <c r="EC222" s="96"/>
      <c r="ED222" s="96"/>
      <c r="EE222" s="96"/>
      <c r="EF222" s="96"/>
      <c r="EG222" s="96"/>
      <c r="EH222" s="96"/>
      <c r="EI222" s="96"/>
    </row>
    <row r="223" spans="1:139">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c r="BM223" s="96"/>
      <c r="BN223" s="96"/>
      <c r="BO223" s="96"/>
      <c r="BP223" s="96"/>
      <c r="BQ223" s="96"/>
      <c r="BR223" s="96"/>
      <c r="BS223" s="96"/>
      <c r="BT223" s="96"/>
      <c r="BU223" s="96"/>
      <c r="BV223" s="96"/>
      <c r="BW223" s="96"/>
      <c r="BX223" s="96"/>
      <c r="BY223" s="96"/>
      <c r="BZ223" s="96"/>
      <c r="CA223" s="96"/>
      <c r="CB223" s="96"/>
      <c r="CC223" s="96"/>
      <c r="CD223" s="96"/>
      <c r="CE223" s="96"/>
      <c r="CF223" s="96"/>
      <c r="CG223" s="96"/>
      <c r="CH223" s="96"/>
      <c r="CI223" s="96"/>
      <c r="CJ223" s="96"/>
      <c r="CK223" s="96"/>
      <c r="CL223" s="96"/>
      <c r="CM223" s="96"/>
      <c r="CN223" s="96"/>
      <c r="CO223" s="96"/>
      <c r="CP223" s="96"/>
      <c r="CQ223" s="96"/>
      <c r="CR223" s="96"/>
      <c r="CS223" s="96"/>
      <c r="CT223" s="96"/>
      <c r="CU223" s="96"/>
      <c r="CV223" s="96"/>
      <c r="CW223" s="96"/>
      <c r="CX223" s="96"/>
      <c r="CY223" s="96"/>
      <c r="CZ223" s="96"/>
      <c r="DA223" s="96"/>
      <c r="DB223" s="96"/>
      <c r="DC223" s="96"/>
      <c r="DD223" s="96"/>
      <c r="DE223" s="96"/>
      <c r="DF223" s="96"/>
      <c r="DG223" s="96"/>
      <c r="DH223" s="96"/>
      <c r="DI223" s="96"/>
      <c r="DJ223" s="96"/>
      <c r="DK223" s="96"/>
      <c r="DL223" s="96"/>
      <c r="DM223" s="96"/>
      <c r="DN223" s="96"/>
      <c r="DO223" s="96"/>
      <c r="DP223" s="96"/>
      <c r="DQ223" s="96"/>
      <c r="DR223" s="96"/>
      <c r="DS223" s="96"/>
      <c r="DT223" s="96"/>
      <c r="DU223" s="96"/>
      <c r="DV223" s="96"/>
      <c r="DW223" s="96"/>
      <c r="DX223" s="96"/>
      <c r="DY223" s="96"/>
      <c r="DZ223" s="96"/>
      <c r="EA223" s="96"/>
      <c r="EB223" s="96"/>
      <c r="EC223" s="96"/>
      <c r="ED223" s="96"/>
      <c r="EE223" s="96"/>
      <c r="EF223" s="96"/>
      <c r="EG223" s="96"/>
      <c r="EH223" s="96"/>
      <c r="EI223" s="96"/>
    </row>
    <row r="224" spans="1:139">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c r="CB224" s="96"/>
      <c r="CC224" s="96"/>
      <c r="CD224" s="96"/>
      <c r="CE224" s="96"/>
      <c r="CF224" s="96"/>
      <c r="CG224" s="96"/>
      <c r="CH224" s="96"/>
      <c r="CI224" s="96"/>
      <c r="CJ224" s="96"/>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c r="DH224" s="96"/>
      <c r="DI224" s="96"/>
      <c r="DJ224" s="96"/>
      <c r="DK224" s="96"/>
      <c r="DL224" s="96"/>
      <c r="DM224" s="96"/>
      <c r="DN224" s="96"/>
      <c r="DO224" s="96"/>
      <c r="DP224" s="96"/>
      <c r="DQ224" s="96"/>
      <c r="DR224" s="96"/>
      <c r="DS224" s="96"/>
      <c r="DT224" s="96"/>
      <c r="DU224" s="96"/>
      <c r="DV224" s="96"/>
      <c r="DW224" s="96"/>
      <c r="DX224" s="96"/>
      <c r="DY224" s="96"/>
      <c r="DZ224" s="96"/>
      <c r="EA224" s="96"/>
      <c r="EB224" s="96"/>
      <c r="EC224" s="96"/>
      <c r="ED224" s="96"/>
      <c r="EE224" s="96"/>
      <c r="EF224" s="96"/>
      <c r="EG224" s="96"/>
      <c r="EH224" s="96"/>
      <c r="EI224" s="96"/>
    </row>
    <row r="225" spans="1:139">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c r="BM225" s="96"/>
      <c r="BN225" s="96"/>
      <c r="BO225" s="96"/>
      <c r="BP225" s="96"/>
      <c r="BQ225" s="96"/>
      <c r="BR225" s="96"/>
      <c r="BS225" s="96"/>
      <c r="BT225" s="96"/>
      <c r="BU225" s="96"/>
      <c r="BV225" s="96"/>
      <c r="BW225" s="96"/>
      <c r="BX225" s="96"/>
      <c r="BY225" s="96"/>
      <c r="BZ225" s="96"/>
      <c r="CA225" s="96"/>
      <c r="CB225" s="96"/>
      <c r="CC225" s="96"/>
      <c r="CD225" s="96"/>
      <c r="CE225" s="96"/>
      <c r="CF225" s="96"/>
      <c r="CG225" s="96"/>
      <c r="CH225" s="96"/>
      <c r="CI225" s="96"/>
      <c r="CJ225" s="96"/>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R225" s="96"/>
      <c r="DS225" s="96"/>
      <c r="DT225" s="96"/>
      <c r="DU225" s="96"/>
      <c r="DV225" s="96"/>
      <c r="DW225" s="96"/>
      <c r="DX225" s="96"/>
      <c r="DY225" s="96"/>
      <c r="DZ225" s="96"/>
      <c r="EA225" s="96"/>
      <c r="EB225" s="96"/>
      <c r="EC225" s="96"/>
      <c r="ED225" s="96"/>
      <c r="EE225" s="96"/>
      <c r="EF225" s="96"/>
      <c r="EG225" s="96"/>
      <c r="EH225" s="96"/>
      <c r="EI225" s="96"/>
    </row>
    <row r="226" spans="1:139">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c r="CB226" s="96"/>
      <c r="CC226" s="96"/>
      <c r="CD226" s="96"/>
      <c r="CE226" s="96"/>
      <c r="CF226" s="96"/>
      <c r="CG226" s="96"/>
      <c r="CH226" s="96"/>
      <c r="CI226" s="96"/>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R226" s="96"/>
      <c r="DS226" s="96"/>
      <c r="DT226" s="96"/>
      <c r="DU226" s="96"/>
      <c r="DV226" s="96"/>
      <c r="DW226" s="96"/>
      <c r="DX226" s="96"/>
      <c r="DY226" s="96"/>
      <c r="DZ226" s="96"/>
      <c r="EA226" s="96"/>
      <c r="EB226" s="96"/>
      <c r="EC226" s="96"/>
      <c r="ED226" s="96"/>
      <c r="EE226" s="96"/>
      <c r="EF226" s="96"/>
      <c r="EG226" s="96"/>
      <c r="EH226" s="96"/>
      <c r="EI226" s="96"/>
    </row>
    <row r="227" spans="1:139">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c r="CJ227" s="96"/>
      <c r="CK227" s="96"/>
      <c r="CL227" s="96"/>
      <c r="CM227" s="96"/>
      <c r="CN227" s="96"/>
      <c r="CO227" s="96"/>
      <c r="CP227" s="96"/>
      <c r="CQ227" s="96"/>
      <c r="CR227" s="96"/>
      <c r="CS227" s="96"/>
      <c r="CT227" s="96"/>
      <c r="CU227" s="96"/>
      <c r="CV227" s="96"/>
      <c r="CW227" s="96"/>
      <c r="CX227" s="96"/>
      <c r="CY227" s="96"/>
      <c r="CZ227" s="96"/>
      <c r="DA227" s="96"/>
      <c r="DB227" s="96"/>
      <c r="DC227" s="96"/>
      <c r="DD227" s="96"/>
      <c r="DE227" s="96"/>
      <c r="DF227" s="96"/>
      <c r="DG227" s="96"/>
      <c r="DH227" s="96"/>
      <c r="DI227" s="96"/>
      <c r="DJ227" s="96"/>
      <c r="DK227" s="96"/>
      <c r="DL227" s="96"/>
      <c r="DM227" s="96"/>
      <c r="DN227" s="96"/>
      <c r="DO227" s="96"/>
      <c r="DP227" s="96"/>
      <c r="DQ227" s="96"/>
      <c r="DR227" s="96"/>
      <c r="DS227" s="96"/>
      <c r="DT227" s="96"/>
      <c r="DU227" s="96"/>
      <c r="DV227" s="96"/>
      <c r="DW227" s="96"/>
      <c r="DX227" s="96"/>
      <c r="DY227" s="96"/>
      <c r="DZ227" s="96"/>
      <c r="EA227" s="96"/>
      <c r="EB227" s="96"/>
      <c r="EC227" s="96"/>
      <c r="ED227" s="96"/>
      <c r="EE227" s="96"/>
      <c r="EF227" s="96"/>
      <c r="EG227" s="96"/>
      <c r="EH227" s="96"/>
      <c r="EI227" s="96"/>
    </row>
    <row r="228" spans="1:139">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c r="CB228" s="96"/>
      <c r="CC228" s="96"/>
      <c r="CD228" s="96"/>
      <c r="CE228" s="96"/>
      <c r="CF228" s="96"/>
      <c r="CG228" s="96"/>
      <c r="CH228" s="96"/>
      <c r="CI228" s="96"/>
      <c r="CJ228" s="96"/>
      <c r="CK228" s="96"/>
      <c r="CL228" s="96"/>
      <c r="CM228" s="96"/>
      <c r="CN228" s="96"/>
      <c r="CO228" s="96"/>
      <c r="CP228" s="96"/>
      <c r="CQ228" s="96"/>
      <c r="CR228" s="96"/>
      <c r="CS228" s="96"/>
      <c r="CT228" s="96"/>
      <c r="CU228" s="96"/>
      <c r="CV228" s="96"/>
      <c r="CW228" s="96"/>
      <c r="CX228" s="96"/>
      <c r="CY228" s="96"/>
      <c r="CZ228" s="96"/>
      <c r="DA228" s="96"/>
      <c r="DB228" s="96"/>
      <c r="DC228" s="96"/>
      <c r="DD228" s="96"/>
      <c r="DE228" s="96"/>
      <c r="DF228" s="96"/>
      <c r="DG228" s="96"/>
      <c r="DH228" s="96"/>
      <c r="DI228" s="96"/>
      <c r="DJ228" s="96"/>
      <c r="DK228" s="96"/>
      <c r="DL228" s="96"/>
      <c r="DM228" s="96"/>
      <c r="DN228" s="96"/>
      <c r="DO228" s="96"/>
      <c r="DP228" s="96"/>
      <c r="DQ228" s="96"/>
      <c r="DR228" s="96"/>
      <c r="DS228" s="96"/>
      <c r="DT228" s="96"/>
      <c r="DU228" s="96"/>
      <c r="DV228" s="96"/>
      <c r="DW228" s="96"/>
      <c r="DX228" s="96"/>
      <c r="DY228" s="96"/>
      <c r="DZ228" s="96"/>
      <c r="EA228" s="96"/>
      <c r="EB228" s="96"/>
      <c r="EC228" s="96"/>
      <c r="ED228" s="96"/>
      <c r="EE228" s="96"/>
      <c r="EF228" s="96"/>
      <c r="EG228" s="96"/>
      <c r="EH228" s="96"/>
      <c r="EI228" s="96"/>
    </row>
    <row r="229" spans="1:139">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c r="CJ229" s="96"/>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R229" s="96"/>
      <c r="DS229" s="96"/>
      <c r="DT229" s="96"/>
      <c r="DU229" s="96"/>
      <c r="DV229" s="96"/>
      <c r="DW229" s="96"/>
      <c r="DX229" s="96"/>
      <c r="DY229" s="96"/>
      <c r="DZ229" s="96"/>
      <c r="EA229" s="96"/>
      <c r="EB229" s="96"/>
      <c r="EC229" s="96"/>
      <c r="ED229" s="96"/>
      <c r="EE229" s="96"/>
      <c r="EF229" s="96"/>
      <c r="EG229" s="96"/>
      <c r="EH229" s="96"/>
      <c r="EI229" s="96"/>
    </row>
    <row r="230" spans="1:139">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c r="BA230" s="96"/>
      <c r="BB230" s="96"/>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c r="CB230" s="96"/>
      <c r="CC230" s="96"/>
      <c r="CD230" s="96"/>
      <c r="CE230" s="96"/>
      <c r="CF230" s="96"/>
      <c r="CG230" s="96"/>
      <c r="CH230" s="96"/>
      <c r="CI230" s="96"/>
      <c r="CJ230" s="96"/>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c r="DH230" s="96"/>
      <c r="DI230" s="96"/>
      <c r="DJ230" s="96"/>
      <c r="DK230" s="96"/>
      <c r="DL230" s="96"/>
      <c r="DM230" s="96"/>
      <c r="DN230" s="96"/>
      <c r="DO230" s="96"/>
      <c r="DP230" s="96"/>
      <c r="DQ230" s="96"/>
      <c r="DR230" s="96"/>
      <c r="DS230" s="96"/>
      <c r="DT230" s="96"/>
      <c r="DU230" s="96"/>
      <c r="DV230" s="96"/>
      <c r="DW230" s="96"/>
      <c r="DX230" s="96"/>
      <c r="DY230" s="96"/>
      <c r="DZ230" s="96"/>
      <c r="EA230" s="96"/>
      <c r="EB230" s="96"/>
      <c r="EC230" s="96"/>
      <c r="ED230" s="96"/>
      <c r="EE230" s="96"/>
      <c r="EF230" s="96"/>
      <c r="EG230" s="96"/>
      <c r="EH230" s="96"/>
      <c r="EI230" s="96"/>
    </row>
    <row r="231" spans="1:139">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c r="BM231" s="96"/>
      <c r="BN231" s="96"/>
      <c r="BO231" s="96"/>
      <c r="BP231" s="96"/>
      <c r="BQ231" s="96"/>
      <c r="BR231" s="96"/>
      <c r="BS231" s="96"/>
      <c r="BT231" s="96"/>
      <c r="BU231" s="96"/>
      <c r="BV231" s="96"/>
      <c r="BW231" s="96"/>
      <c r="BX231" s="96"/>
      <c r="BY231" s="96"/>
      <c r="BZ231" s="96"/>
      <c r="CA231" s="96"/>
      <c r="CB231" s="96"/>
      <c r="CC231" s="96"/>
      <c r="CD231" s="96"/>
      <c r="CE231" s="96"/>
      <c r="CF231" s="96"/>
      <c r="CG231" s="96"/>
      <c r="CH231" s="96"/>
      <c r="CI231" s="96"/>
      <c r="CJ231" s="96"/>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c r="DH231" s="96"/>
      <c r="DI231" s="96"/>
      <c r="DJ231" s="96"/>
      <c r="DK231" s="96"/>
      <c r="DL231" s="96"/>
      <c r="DM231" s="96"/>
      <c r="DN231" s="96"/>
      <c r="DO231" s="96"/>
      <c r="DP231" s="96"/>
      <c r="DQ231" s="96"/>
      <c r="DR231" s="96"/>
      <c r="DS231" s="96"/>
      <c r="DT231" s="96"/>
      <c r="DU231" s="96"/>
      <c r="DV231" s="96"/>
      <c r="DW231" s="96"/>
      <c r="DX231" s="96"/>
      <c r="DY231" s="96"/>
      <c r="DZ231" s="96"/>
      <c r="EA231" s="96"/>
      <c r="EB231" s="96"/>
      <c r="EC231" s="96"/>
      <c r="ED231" s="96"/>
      <c r="EE231" s="96"/>
      <c r="EF231" s="96"/>
      <c r="EG231" s="96"/>
      <c r="EH231" s="96"/>
      <c r="EI231" s="96"/>
    </row>
    <row r="232" spans="1:139">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c r="CB232" s="96"/>
      <c r="CC232" s="96"/>
      <c r="CD232" s="96"/>
      <c r="CE232" s="96"/>
      <c r="CF232" s="96"/>
      <c r="CG232" s="96"/>
      <c r="CH232" s="96"/>
      <c r="CI232" s="96"/>
      <c r="CJ232" s="96"/>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c r="DH232" s="96"/>
      <c r="DI232" s="96"/>
      <c r="DJ232" s="96"/>
      <c r="DK232" s="96"/>
      <c r="DL232" s="96"/>
      <c r="DM232" s="96"/>
      <c r="DN232" s="96"/>
      <c r="DO232" s="96"/>
      <c r="DP232" s="96"/>
      <c r="DQ232" s="96"/>
      <c r="DR232" s="96"/>
      <c r="DS232" s="96"/>
      <c r="DT232" s="96"/>
      <c r="DU232" s="96"/>
      <c r="DV232" s="96"/>
      <c r="DW232" s="96"/>
      <c r="DX232" s="96"/>
      <c r="DY232" s="96"/>
      <c r="DZ232" s="96"/>
      <c r="EA232" s="96"/>
      <c r="EB232" s="96"/>
      <c r="EC232" s="96"/>
      <c r="ED232" s="96"/>
      <c r="EE232" s="96"/>
      <c r="EF232" s="96"/>
      <c r="EG232" s="96"/>
      <c r="EH232" s="96"/>
      <c r="EI232" s="96"/>
    </row>
    <row r="233" spans="1:139">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c r="CJ233" s="96"/>
      <c r="CK233" s="96"/>
      <c r="CL233" s="96"/>
      <c r="CM233" s="96"/>
      <c r="CN233" s="96"/>
      <c r="CO233" s="96"/>
      <c r="CP233" s="96"/>
      <c r="CQ233" s="96"/>
      <c r="CR233" s="96"/>
      <c r="CS233" s="96"/>
      <c r="CT233" s="96"/>
      <c r="CU233" s="96"/>
      <c r="CV233" s="96"/>
      <c r="CW233" s="96"/>
      <c r="CX233" s="96"/>
      <c r="CY233" s="96"/>
      <c r="CZ233" s="96"/>
      <c r="DA233" s="96"/>
      <c r="DB233" s="96"/>
      <c r="DC233" s="96"/>
      <c r="DD233" s="96"/>
      <c r="DE233" s="96"/>
      <c r="DF233" s="96"/>
      <c r="DG233" s="96"/>
      <c r="DH233" s="96"/>
      <c r="DI233" s="96"/>
      <c r="DJ233" s="96"/>
      <c r="DK233" s="96"/>
      <c r="DL233" s="96"/>
      <c r="DM233" s="96"/>
      <c r="DN233" s="96"/>
      <c r="DO233" s="96"/>
      <c r="DP233" s="96"/>
      <c r="DQ233" s="96"/>
      <c r="DR233" s="96"/>
      <c r="DS233" s="96"/>
      <c r="DT233" s="96"/>
      <c r="DU233" s="96"/>
      <c r="DV233" s="96"/>
      <c r="DW233" s="96"/>
      <c r="DX233" s="96"/>
      <c r="DY233" s="96"/>
      <c r="DZ233" s="96"/>
      <c r="EA233" s="96"/>
      <c r="EB233" s="96"/>
      <c r="EC233" s="96"/>
      <c r="ED233" s="96"/>
      <c r="EE233" s="96"/>
      <c r="EF233" s="96"/>
      <c r="EG233" s="96"/>
      <c r="EH233" s="96"/>
      <c r="EI233" s="96"/>
    </row>
    <row r="234" spans="1:139">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c r="CB234" s="96"/>
      <c r="CC234" s="96"/>
      <c r="CD234" s="96"/>
      <c r="CE234" s="96"/>
      <c r="CF234" s="96"/>
      <c r="CG234" s="96"/>
      <c r="CH234" s="96"/>
      <c r="CI234" s="96"/>
      <c r="CJ234" s="96"/>
      <c r="CK234" s="96"/>
      <c r="CL234" s="96"/>
      <c r="CM234" s="96"/>
      <c r="CN234" s="96"/>
      <c r="CO234" s="96"/>
      <c r="CP234" s="96"/>
      <c r="CQ234" s="96"/>
      <c r="CR234" s="96"/>
      <c r="CS234" s="96"/>
      <c r="CT234" s="96"/>
      <c r="CU234" s="96"/>
      <c r="CV234" s="96"/>
      <c r="CW234" s="96"/>
      <c r="CX234" s="96"/>
      <c r="CY234" s="96"/>
      <c r="CZ234" s="96"/>
      <c r="DA234" s="96"/>
      <c r="DB234" s="96"/>
      <c r="DC234" s="96"/>
      <c r="DD234" s="96"/>
      <c r="DE234" s="96"/>
      <c r="DF234" s="96"/>
      <c r="DG234" s="96"/>
      <c r="DH234" s="96"/>
      <c r="DI234" s="96"/>
      <c r="DJ234" s="96"/>
      <c r="DK234" s="96"/>
      <c r="DL234" s="96"/>
      <c r="DM234" s="96"/>
      <c r="DN234" s="96"/>
      <c r="DO234" s="96"/>
      <c r="DP234" s="96"/>
      <c r="DQ234" s="96"/>
      <c r="DR234" s="96"/>
      <c r="DS234" s="96"/>
      <c r="DT234" s="96"/>
      <c r="DU234" s="96"/>
      <c r="DV234" s="96"/>
      <c r="DW234" s="96"/>
      <c r="DX234" s="96"/>
      <c r="DY234" s="96"/>
      <c r="DZ234" s="96"/>
      <c r="EA234" s="96"/>
      <c r="EB234" s="96"/>
      <c r="EC234" s="96"/>
      <c r="ED234" s="96"/>
      <c r="EE234" s="96"/>
      <c r="EF234" s="96"/>
      <c r="EG234" s="96"/>
      <c r="EH234" s="96"/>
      <c r="EI234" s="96"/>
    </row>
    <row r="235" spans="1:139">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96"/>
      <c r="BG235" s="96"/>
      <c r="BH235" s="96"/>
      <c r="BI235" s="96"/>
      <c r="BJ235" s="96"/>
      <c r="BK235" s="96"/>
      <c r="BL235" s="96"/>
      <c r="BM235" s="96"/>
      <c r="BN235" s="96"/>
      <c r="BO235" s="96"/>
      <c r="BP235" s="96"/>
      <c r="BQ235" s="96"/>
      <c r="BR235" s="96"/>
      <c r="BS235" s="96"/>
      <c r="BT235" s="96"/>
      <c r="BU235" s="96"/>
      <c r="BV235" s="96"/>
      <c r="BW235" s="96"/>
      <c r="BX235" s="96"/>
      <c r="BY235" s="96"/>
      <c r="BZ235" s="96"/>
      <c r="CA235" s="96"/>
      <c r="CB235" s="96"/>
      <c r="CC235" s="96"/>
      <c r="CD235" s="96"/>
      <c r="CE235" s="96"/>
      <c r="CF235" s="96"/>
      <c r="CG235" s="96"/>
      <c r="CH235" s="96"/>
      <c r="CI235" s="96"/>
      <c r="CJ235" s="96"/>
      <c r="CK235" s="96"/>
      <c r="CL235" s="96"/>
      <c r="CM235" s="96"/>
      <c r="CN235" s="96"/>
      <c r="CO235" s="96"/>
      <c r="CP235" s="96"/>
      <c r="CQ235" s="96"/>
      <c r="CR235" s="96"/>
      <c r="CS235" s="96"/>
      <c r="CT235" s="96"/>
      <c r="CU235" s="96"/>
      <c r="CV235" s="96"/>
      <c r="CW235" s="96"/>
      <c r="CX235" s="96"/>
      <c r="CY235" s="96"/>
      <c r="CZ235" s="96"/>
      <c r="DA235" s="96"/>
      <c r="DB235" s="96"/>
      <c r="DC235" s="96"/>
      <c r="DD235" s="96"/>
      <c r="DE235" s="96"/>
      <c r="DF235" s="96"/>
      <c r="DG235" s="96"/>
      <c r="DH235" s="96"/>
      <c r="DI235" s="96"/>
      <c r="DJ235" s="96"/>
      <c r="DK235" s="96"/>
      <c r="DL235" s="96"/>
      <c r="DM235" s="96"/>
      <c r="DN235" s="96"/>
      <c r="DO235" s="96"/>
      <c r="DP235" s="96"/>
      <c r="DQ235" s="96"/>
      <c r="DR235" s="96"/>
      <c r="DS235" s="96"/>
      <c r="DT235" s="96"/>
      <c r="DU235" s="96"/>
      <c r="DV235" s="96"/>
      <c r="DW235" s="96"/>
      <c r="DX235" s="96"/>
      <c r="DY235" s="96"/>
      <c r="DZ235" s="96"/>
      <c r="EA235" s="96"/>
      <c r="EB235" s="96"/>
      <c r="EC235" s="96"/>
      <c r="ED235" s="96"/>
      <c r="EE235" s="96"/>
      <c r="EF235" s="96"/>
      <c r="EG235" s="96"/>
      <c r="EH235" s="96"/>
      <c r="EI235" s="96"/>
    </row>
    <row r="236" spans="1:139">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c r="DH236" s="96"/>
      <c r="DI236" s="96"/>
      <c r="DJ236" s="96"/>
      <c r="DK236" s="96"/>
      <c r="DL236" s="96"/>
      <c r="DM236" s="96"/>
      <c r="DN236" s="96"/>
      <c r="DO236" s="96"/>
      <c r="DP236" s="96"/>
      <c r="DQ236" s="96"/>
      <c r="DR236" s="96"/>
      <c r="DS236" s="96"/>
      <c r="DT236" s="96"/>
      <c r="DU236" s="96"/>
      <c r="DV236" s="96"/>
      <c r="DW236" s="96"/>
      <c r="DX236" s="96"/>
      <c r="DY236" s="96"/>
      <c r="DZ236" s="96"/>
      <c r="EA236" s="96"/>
      <c r="EB236" s="96"/>
      <c r="EC236" s="96"/>
      <c r="ED236" s="96"/>
      <c r="EE236" s="96"/>
      <c r="EF236" s="96"/>
      <c r="EG236" s="96"/>
      <c r="EH236" s="96"/>
      <c r="EI236" s="96"/>
    </row>
    <row r="237" spans="1:139">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R237" s="96"/>
      <c r="DS237" s="96"/>
      <c r="DT237" s="96"/>
      <c r="DU237" s="96"/>
      <c r="DV237" s="96"/>
      <c r="DW237" s="96"/>
      <c r="DX237" s="96"/>
      <c r="DY237" s="96"/>
      <c r="DZ237" s="96"/>
      <c r="EA237" s="96"/>
      <c r="EB237" s="96"/>
      <c r="EC237" s="96"/>
      <c r="ED237" s="96"/>
      <c r="EE237" s="96"/>
      <c r="EF237" s="96"/>
      <c r="EG237" s="96"/>
      <c r="EH237" s="96"/>
      <c r="EI237" s="96"/>
    </row>
    <row r="238" spans="1:139">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c r="CB238" s="96"/>
      <c r="CC238" s="96"/>
      <c r="CD238" s="96"/>
      <c r="CE238" s="96"/>
      <c r="CF238" s="96"/>
      <c r="CG238" s="96"/>
      <c r="CH238" s="96"/>
      <c r="CI238" s="96"/>
      <c r="CJ238" s="96"/>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c r="DH238" s="96"/>
      <c r="DI238" s="96"/>
      <c r="DJ238" s="96"/>
      <c r="DK238" s="96"/>
      <c r="DL238" s="96"/>
      <c r="DM238" s="96"/>
      <c r="DN238" s="96"/>
      <c r="DO238" s="96"/>
      <c r="DP238" s="96"/>
      <c r="DQ238" s="96"/>
      <c r="DR238" s="96"/>
      <c r="DS238" s="96"/>
      <c r="DT238" s="96"/>
      <c r="DU238" s="96"/>
      <c r="DV238" s="96"/>
      <c r="DW238" s="96"/>
      <c r="DX238" s="96"/>
      <c r="DY238" s="96"/>
      <c r="DZ238" s="96"/>
      <c r="EA238" s="96"/>
      <c r="EB238" s="96"/>
      <c r="EC238" s="96"/>
      <c r="ED238" s="96"/>
      <c r="EE238" s="96"/>
      <c r="EF238" s="96"/>
      <c r="EG238" s="96"/>
      <c r="EH238" s="96"/>
      <c r="EI238" s="96"/>
    </row>
    <row r="239" spans="1:139">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c r="CB239" s="96"/>
      <c r="CC239" s="96"/>
      <c r="CD239" s="96"/>
      <c r="CE239" s="96"/>
      <c r="CF239" s="96"/>
      <c r="CG239" s="96"/>
      <c r="CH239" s="96"/>
      <c r="CI239" s="96"/>
      <c r="CJ239" s="96"/>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c r="DH239" s="96"/>
      <c r="DI239" s="96"/>
      <c r="DJ239" s="96"/>
      <c r="DK239" s="96"/>
      <c r="DL239" s="96"/>
      <c r="DM239" s="96"/>
      <c r="DN239" s="96"/>
      <c r="DO239" s="96"/>
      <c r="DP239" s="96"/>
      <c r="DQ239" s="96"/>
      <c r="DR239" s="96"/>
      <c r="DS239" s="96"/>
      <c r="DT239" s="96"/>
      <c r="DU239" s="96"/>
      <c r="DV239" s="96"/>
      <c r="DW239" s="96"/>
      <c r="DX239" s="96"/>
      <c r="DY239" s="96"/>
      <c r="DZ239" s="96"/>
      <c r="EA239" s="96"/>
      <c r="EB239" s="96"/>
      <c r="EC239" s="96"/>
      <c r="ED239" s="96"/>
      <c r="EE239" s="96"/>
      <c r="EF239" s="96"/>
      <c r="EG239" s="96"/>
      <c r="EH239" s="96"/>
      <c r="EI239" s="96"/>
    </row>
    <row r="240" spans="1:139">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c r="CB240" s="96"/>
      <c r="CC240" s="96"/>
      <c r="CD240" s="96"/>
      <c r="CE240" s="96"/>
      <c r="CF240" s="96"/>
      <c r="CG240" s="96"/>
      <c r="CH240" s="96"/>
      <c r="CI240" s="96"/>
      <c r="CJ240" s="96"/>
      <c r="CK240" s="96"/>
      <c r="CL240" s="96"/>
      <c r="CM240" s="96"/>
      <c r="CN240" s="96"/>
      <c r="CO240" s="96"/>
      <c r="CP240" s="96"/>
      <c r="CQ240" s="96"/>
      <c r="CR240" s="96"/>
      <c r="CS240" s="96"/>
      <c r="CT240" s="96"/>
      <c r="CU240" s="96"/>
      <c r="CV240" s="96"/>
      <c r="CW240" s="96"/>
      <c r="CX240" s="96"/>
      <c r="CY240" s="96"/>
      <c r="CZ240" s="96"/>
      <c r="DA240" s="96"/>
      <c r="DB240" s="96"/>
      <c r="DC240" s="96"/>
      <c r="DD240" s="96"/>
      <c r="DE240" s="96"/>
      <c r="DF240" s="96"/>
      <c r="DG240" s="96"/>
      <c r="DH240" s="96"/>
      <c r="DI240" s="96"/>
      <c r="DJ240" s="96"/>
      <c r="DK240" s="96"/>
      <c r="DL240" s="96"/>
      <c r="DM240" s="96"/>
      <c r="DN240" s="96"/>
      <c r="DO240" s="96"/>
      <c r="DP240" s="96"/>
      <c r="DQ240" s="96"/>
      <c r="DR240" s="96"/>
      <c r="DS240" s="96"/>
      <c r="DT240" s="96"/>
      <c r="DU240" s="96"/>
      <c r="DV240" s="96"/>
      <c r="DW240" s="96"/>
      <c r="DX240" s="96"/>
      <c r="DY240" s="96"/>
      <c r="DZ240" s="96"/>
      <c r="EA240" s="96"/>
      <c r="EB240" s="96"/>
      <c r="EC240" s="96"/>
      <c r="ED240" s="96"/>
      <c r="EE240" s="96"/>
      <c r="EF240" s="96"/>
      <c r="EG240" s="96"/>
      <c r="EH240" s="96"/>
      <c r="EI240" s="96"/>
    </row>
    <row r="241" spans="1:139">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c r="DH241" s="96"/>
      <c r="DI241" s="96"/>
      <c r="DJ241" s="96"/>
      <c r="DK241" s="96"/>
      <c r="DL241" s="96"/>
      <c r="DM241" s="96"/>
      <c r="DN241" s="96"/>
      <c r="DO241" s="96"/>
      <c r="DP241" s="96"/>
      <c r="DQ241" s="96"/>
      <c r="DR241" s="96"/>
      <c r="DS241" s="96"/>
      <c r="DT241" s="96"/>
      <c r="DU241" s="96"/>
      <c r="DV241" s="96"/>
      <c r="DW241" s="96"/>
      <c r="DX241" s="96"/>
      <c r="DY241" s="96"/>
      <c r="DZ241" s="96"/>
      <c r="EA241" s="96"/>
      <c r="EB241" s="96"/>
      <c r="EC241" s="96"/>
      <c r="ED241" s="96"/>
      <c r="EE241" s="96"/>
      <c r="EF241" s="96"/>
      <c r="EG241" s="96"/>
      <c r="EH241" s="96"/>
      <c r="EI241" s="96"/>
    </row>
    <row r="242" spans="1:139">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c r="CJ242" s="96"/>
      <c r="CK242" s="96"/>
      <c r="CL242" s="96"/>
      <c r="CM242" s="96"/>
      <c r="CN242" s="96"/>
      <c r="CO242" s="96"/>
      <c r="CP242" s="96"/>
      <c r="CQ242" s="96"/>
      <c r="CR242" s="96"/>
      <c r="CS242" s="96"/>
      <c r="CT242" s="96"/>
      <c r="CU242" s="96"/>
      <c r="CV242" s="96"/>
      <c r="CW242" s="96"/>
      <c r="CX242" s="96"/>
      <c r="CY242" s="96"/>
      <c r="CZ242" s="96"/>
      <c r="DA242" s="96"/>
      <c r="DB242" s="96"/>
      <c r="DC242" s="96"/>
      <c r="DD242" s="96"/>
      <c r="DE242" s="96"/>
      <c r="DF242" s="96"/>
      <c r="DG242" s="96"/>
      <c r="DH242" s="96"/>
      <c r="DI242" s="96"/>
      <c r="DJ242" s="96"/>
      <c r="DK242" s="96"/>
      <c r="DL242" s="96"/>
      <c r="DM242" s="96"/>
      <c r="DN242" s="96"/>
      <c r="DO242" s="96"/>
      <c r="DP242" s="96"/>
      <c r="DQ242" s="96"/>
      <c r="DR242" s="96"/>
      <c r="DS242" s="96"/>
      <c r="DT242" s="96"/>
      <c r="DU242" s="96"/>
      <c r="DV242" s="96"/>
      <c r="DW242" s="96"/>
      <c r="DX242" s="96"/>
      <c r="DY242" s="96"/>
      <c r="DZ242" s="96"/>
      <c r="EA242" s="96"/>
      <c r="EB242" s="96"/>
      <c r="EC242" s="96"/>
      <c r="ED242" s="96"/>
      <c r="EE242" s="96"/>
      <c r="EF242" s="96"/>
      <c r="EG242" s="96"/>
      <c r="EH242" s="96"/>
      <c r="EI242" s="96"/>
    </row>
    <row r="243" spans="1:139">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c r="CJ243" s="96"/>
      <c r="CK243" s="96"/>
      <c r="CL243" s="96"/>
      <c r="CM243" s="96"/>
      <c r="CN243" s="96"/>
      <c r="CO243" s="96"/>
      <c r="CP243" s="96"/>
      <c r="CQ243" s="96"/>
      <c r="CR243" s="96"/>
      <c r="CS243" s="96"/>
      <c r="CT243" s="96"/>
      <c r="CU243" s="96"/>
      <c r="CV243" s="96"/>
      <c r="CW243" s="96"/>
      <c r="CX243" s="96"/>
      <c r="CY243" s="96"/>
      <c r="CZ243" s="96"/>
      <c r="DA243" s="96"/>
      <c r="DB243" s="96"/>
      <c r="DC243" s="96"/>
      <c r="DD243" s="96"/>
      <c r="DE243" s="96"/>
      <c r="DF243" s="96"/>
      <c r="DG243" s="96"/>
      <c r="DH243" s="96"/>
      <c r="DI243" s="96"/>
      <c r="DJ243" s="96"/>
      <c r="DK243" s="96"/>
      <c r="DL243" s="96"/>
      <c r="DM243" s="96"/>
      <c r="DN243" s="96"/>
      <c r="DO243" s="96"/>
      <c r="DP243" s="96"/>
      <c r="DQ243" s="96"/>
      <c r="DR243" s="96"/>
      <c r="DS243" s="96"/>
      <c r="DT243" s="96"/>
      <c r="DU243" s="96"/>
      <c r="DV243" s="96"/>
      <c r="DW243" s="96"/>
      <c r="DX243" s="96"/>
      <c r="DY243" s="96"/>
      <c r="DZ243" s="96"/>
      <c r="EA243" s="96"/>
      <c r="EB243" s="96"/>
      <c r="EC243" s="96"/>
      <c r="ED243" s="96"/>
      <c r="EE243" s="96"/>
      <c r="EF243" s="96"/>
      <c r="EG243" s="96"/>
      <c r="EH243" s="96"/>
      <c r="EI243" s="96"/>
    </row>
    <row r="244" spans="1:139">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c r="CJ244" s="96"/>
      <c r="CK244" s="96"/>
      <c r="CL244" s="96"/>
      <c r="CM244" s="96"/>
      <c r="CN244" s="96"/>
      <c r="CO244" s="96"/>
      <c r="CP244" s="96"/>
      <c r="CQ244" s="96"/>
      <c r="CR244" s="96"/>
      <c r="CS244" s="96"/>
      <c r="CT244" s="96"/>
      <c r="CU244" s="96"/>
      <c r="CV244" s="96"/>
      <c r="CW244" s="96"/>
      <c r="CX244" s="96"/>
      <c r="CY244" s="96"/>
      <c r="CZ244" s="96"/>
      <c r="DA244" s="96"/>
      <c r="DB244" s="96"/>
      <c r="DC244" s="96"/>
      <c r="DD244" s="96"/>
      <c r="DE244" s="96"/>
      <c r="DF244" s="96"/>
      <c r="DG244" s="96"/>
      <c r="DH244" s="96"/>
      <c r="DI244" s="96"/>
      <c r="DJ244" s="96"/>
      <c r="DK244" s="96"/>
      <c r="DL244" s="96"/>
      <c r="DM244" s="96"/>
      <c r="DN244" s="96"/>
      <c r="DO244" s="96"/>
      <c r="DP244" s="96"/>
      <c r="DQ244" s="96"/>
      <c r="DR244" s="96"/>
      <c r="DS244" s="96"/>
      <c r="DT244" s="96"/>
      <c r="DU244" s="96"/>
      <c r="DV244" s="96"/>
      <c r="DW244" s="96"/>
      <c r="DX244" s="96"/>
      <c r="DY244" s="96"/>
      <c r="DZ244" s="96"/>
      <c r="EA244" s="96"/>
      <c r="EB244" s="96"/>
      <c r="EC244" s="96"/>
      <c r="ED244" s="96"/>
      <c r="EE244" s="96"/>
      <c r="EF244" s="96"/>
      <c r="EG244" s="96"/>
      <c r="EH244" s="96"/>
      <c r="EI244" s="96"/>
    </row>
    <row r="245" spans="1:139">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c r="CB245" s="96"/>
      <c r="CC245" s="96"/>
      <c r="CD245" s="96"/>
      <c r="CE245" s="96"/>
      <c r="CF245" s="96"/>
      <c r="CG245" s="96"/>
      <c r="CH245" s="96"/>
      <c r="CI245" s="96"/>
      <c r="CJ245" s="96"/>
      <c r="CK245" s="96"/>
      <c r="CL245" s="96"/>
      <c r="CM245" s="96"/>
      <c r="CN245" s="96"/>
      <c r="CO245" s="96"/>
      <c r="CP245" s="96"/>
      <c r="CQ245" s="96"/>
      <c r="CR245" s="96"/>
      <c r="CS245" s="96"/>
      <c r="CT245" s="96"/>
      <c r="CU245" s="96"/>
      <c r="CV245" s="96"/>
      <c r="CW245" s="96"/>
      <c r="CX245" s="96"/>
      <c r="CY245" s="96"/>
      <c r="CZ245" s="96"/>
      <c r="DA245" s="96"/>
      <c r="DB245" s="96"/>
      <c r="DC245" s="96"/>
      <c r="DD245" s="96"/>
      <c r="DE245" s="96"/>
      <c r="DF245" s="96"/>
      <c r="DG245" s="96"/>
      <c r="DH245" s="96"/>
      <c r="DI245" s="96"/>
      <c r="DJ245" s="96"/>
      <c r="DK245" s="96"/>
      <c r="DL245" s="96"/>
      <c r="DM245" s="96"/>
      <c r="DN245" s="96"/>
      <c r="DO245" s="96"/>
      <c r="DP245" s="96"/>
      <c r="DQ245" s="96"/>
      <c r="DR245" s="96"/>
      <c r="DS245" s="96"/>
      <c r="DT245" s="96"/>
      <c r="DU245" s="96"/>
      <c r="DV245" s="96"/>
      <c r="DW245" s="96"/>
      <c r="DX245" s="96"/>
      <c r="DY245" s="96"/>
      <c r="DZ245" s="96"/>
      <c r="EA245" s="96"/>
      <c r="EB245" s="96"/>
      <c r="EC245" s="96"/>
      <c r="ED245" s="96"/>
      <c r="EE245" s="96"/>
      <c r="EF245" s="96"/>
      <c r="EG245" s="96"/>
      <c r="EH245" s="96"/>
      <c r="EI245" s="96"/>
    </row>
    <row r="246" spans="1:139">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c r="CB246" s="96"/>
      <c r="CC246" s="96"/>
      <c r="CD246" s="96"/>
      <c r="CE246" s="96"/>
      <c r="CF246" s="96"/>
      <c r="CG246" s="96"/>
      <c r="CH246" s="96"/>
      <c r="CI246" s="96"/>
      <c r="CJ246" s="96"/>
      <c r="CK246" s="96"/>
      <c r="CL246" s="96"/>
      <c r="CM246" s="96"/>
      <c r="CN246" s="96"/>
      <c r="CO246" s="96"/>
      <c r="CP246" s="96"/>
      <c r="CQ246" s="96"/>
      <c r="CR246" s="96"/>
      <c r="CS246" s="96"/>
      <c r="CT246" s="96"/>
      <c r="CU246" s="96"/>
      <c r="CV246" s="96"/>
      <c r="CW246" s="96"/>
      <c r="CX246" s="96"/>
      <c r="CY246" s="96"/>
      <c r="CZ246" s="96"/>
      <c r="DA246" s="96"/>
      <c r="DB246" s="96"/>
      <c r="DC246" s="96"/>
      <c r="DD246" s="96"/>
      <c r="DE246" s="96"/>
      <c r="DF246" s="96"/>
      <c r="DG246" s="96"/>
      <c r="DH246" s="96"/>
      <c r="DI246" s="96"/>
      <c r="DJ246" s="96"/>
      <c r="DK246" s="96"/>
      <c r="DL246" s="96"/>
      <c r="DM246" s="96"/>
      <c r="DN246" s="96"/>
      <c r="DO246" s="96"/>
      <c r="DP246" s="96"/>
      <c r="DQ246" s="96"/>
      <c r="DR246" s="96"/>
      <c r="DS246" s="96"/>
      <c r="DT246" s="96"/>
      <c r="DU246" s="96"/>
      <c r="DV246" s="96"/>
      <c r="DW246" s="96"/>
      <c r="DX246" s="96"/>
      <c r="DY246" s="96"/>
      <c r="DZ246" s="96"/>
      <c r="EA246" s="96"/>
      <c r="EB246" s="96"/>
      <c r="EC246" s="96"/>
      <c r="ED246" s="96"/>
      <c r="EE246" s="96"/>
      <c r="EF246" s="96"/>
      <c r="EG246" s="96"/>
      <c r="EH246" s="96"/>
      <c r="EI246" s="96"/>
    </row>
    <row r="247" spans="1:139">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c r="CB247" s="96"/>
      <c r="CC247" s="96"/>
      <c r="CD247" s="96"/>
      <c r="CE247" s="96"/>
      <c r="CF247" s="96"/>
      <c r="CG247" s="96"/>
      <c r="CH247" s="96"/>
      <c r="CI247" s="96"/>
      <c r="CJ247" s="96"/>
      <c r="CK247" s="96"/>
      <c r="CL247" s="96"/>
      <c r="CM247" s="96"/>
      <c r="CN247" s="96"/>
      <c r="CO247" s="96"/>
      <c r="CP247" s="96"/>
      <c r="CQ247" s="96"/>
      <c r="CR247" s="96"/>
      <c r="CS247" s="96"/>
      <c r="CT247" s="96"/>
      <c r="CU247" s="96"/>
      <c r="CV247" s="96"/>
      <c r="CW247" s="96"/>
      <c r="CX247" s="96"/>
      <c r="CY247" s="96"/>
      <c r="CZ247" s="96"/>
      <c r="DA247" s="96"/>
      <c r="DB247" s="96"/>
      <c r="DC247" s="96"/>
      <c r="DD247" s="96"/>
      <c r="DE247" s="96"/>
      <c r="DF247" s="96"/>
      <c r="DG247" s="96"/>
      <c r="DH247" s="96"/>
      <c r="DI247" s="96"/>
      <c r="DJ247" s="96"/>
      <c r="DK247" s="96"/>
      <c r="DL247" s="96"/>
      <c r="DM247" s="96"/>
      <c r="DN247" s="96"/>
      <c r="DO247" s="96"/>
      <c r="DP247" s="96"/>
      <c r="DQ247" s="96"/>
      <c r="DR247" s="96"/>
      <c r="DS247" s="96"/>
      <c r="DT247" s="96"/>
      <c r="DU247" s="96"/>
      <c r="DV247" s="96"/>
      <c r="DW247" s="96"/>
      <c r="DX247" s="96"/>
      <c r="DY247" s="96"/>
      <c r="DZ247" s="96"/>
      <c r="EA247" s="96"/>
      <c r="EB247" s="96"/>
      <c r="EC247" s="96"/>
      <c r="ED247" s="96"/>
      <c r="EE247" s="96"/>
      <c r="EF247" s="96"/>
      <c r="EG247" s="96"/>
      <c r="EH247" s="96"/>
      <c r="EI247" s="96"/>
    </row>
    <row r="248" spans="1:139">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c r="BM248" s="96"/>
      <c r="BN248" s="96"/>
      <c r="BO248" s="96"/>
      <c r="BP248" s="96"/>
      <c r="BQ248" s="96"/>
      <c r="BR248" s="96"/>
      <c r="BS248" s="96"/>
      <c r="BT248" s="96"/>
      <c r="BU248" s="96"/>
      <c r="BV248" s="96"/>
      <c r="BW248" s="96"/>
      <c r="BX248" s="96"/>
      <c r="BY248" s="96"/>
      <c r="BZ248" s="96"/>
      <c r="CA248" s="96"/>
      <c r="CB248" s="96"/>
      <c r="CC248" s="96"/>
      <c r="CD248" s="96"/>
      <c r="CE248" s="96"/>
      <c r="CF248" s="96"/>
      <c r="CG248" s="96"/>
      <c r="CH248" s="96"/>
      <c r="CI248" s="96"/>
      <c r="CJ248" s="96"/>
      <c r="CK248" s="96"/>
      <c r="CL248" s="96"/>
      <c r="CM248" s="96"/>
      <c r="CN248" s="96"/>
      <c r="CO248" s="96"/>
      <c r="CP248" s="96"/>
      <c r="CQ248" s="96"/>
      <c r="CR248" s="96"/>
      <c r="CS248" s="96"/>
      <c r="CT248" s="96"/>
      <c r="CU248" s="96"/>
      <c r="CV248" s="96"/>
      <c r="CW248" s="96"/>
      <c r="CX248" s="96"/>
      <c r="CY248" s="96"/>
      <c r="CZ248" s="96"/>
      <c r="DA248" s="96"/>
      <c r="DB248" s="96"/>
      <c r="DC248" s="96"/>
      <c r="DD248" s="96"/>
      <c r="DE248" s="96"/>
      <c r="DF248" s="96"/>
      <c r="DG248" s="96"/>
      <c r="DH248" s="96"/>
      <c r="DI248" s="96"/>
      <c r="DJ248" s="96"/>
      <c r="DK248" s="96"/>
      <c r="DL248" s="96"/>
      <c r="DM248" s="96"/>
      <c r="DN248" s="96"/>
      <c r="DO248" s="96"/>
      <c r="DP248" s="96"/>
      <c r="DQ248" s="96"/>
      <c r="DR248" s="96"/>
      <c r="DS248" s="96"/>
      <c r="DT248" s="96"/>
      <c r="DU248" s="96"/>
      <c r="DV248" s="96"/>
      <c r="DW248" s="96"/>
      <c r="DX248" s="96"/>
      <c r="DY248" s="96"/>
      <c r="DZ248" s="96"/>
      <c r="EA248" s="96"/>
      <c r="EB248" s="96"/>
      <c r="EC248" s="96"/>
      <c r="ED248" s="96"/>
      <c r="EE248" s="96"/>
      <c r="EF248" s="96"/>
      <c r="EG248" s="96"/>
      <c r="EH248" s="96"/>
      <c r="EI248" s="96"/>
    </row>
    <row r="249" spans="1:139">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c r="CJ249" s="96"/>
      <c r="CK249" s="96"/>
      <c r="CL249" s="96"/>
      <c r="CM249" s="96"/>
      <c r="CN249" s="96"/>
      <c r="CO249" s="96"/>
      <c r="CP249" s="96"/>
      <c r="CQ249" s="96"/>
      <c r="CR249" s="96"/>
      <c r="CS249" s="96"/>
      <c r="CT249" s="96"/>
      <c r="CU249" s="96"/>
      <c r="CV249" s="96"/>
      <c r="CW249" s="96"/>
      <c r="CX249" s="96"/>
      <c r="CY249" s="96"/>
      <c r="CZ249" s="96"/>
      <c r="DA249" s="96"/>
      <c r="DB249" s="96"/>
      <c r="DC249" s="96"/>
      <c r="DD249" s="96"/>
      <c r="DE249" s="96"/>
      <c r="DF249" s="96"/>
      <c r="DG249" s="96"/>
      <c r="DH249" s="96"/>
      <c r="DI249" s="96"/>
      <c r="DJ249" s="96"/>
      <c r="DK249" s="96"/>
      <c r="DL249" s="96"/>
      <c r="DM249" s="96"/>
      <c r="DN249" s="96"/>
      <c r="DO249" s="96"/>
      <c r="DP249" s="96"/>
      <c r="DQ249" s="96"/>
      <c r="DR249" s="96"/>
      <c r="DS249" s="96"/>
      <c r="DT249" s="96"/>
      <c r="DU249" s="96"/>
      <c r="DV249" s="96"/>
      <c r="DW249" s="96"/>
      <c r="DX249" s="96"/>
      <c r="DY249" s="96"/>
      <c r="DZ249" s="96"/>
      <c r="EA249" s="96"/>
      <c r="EB249" s="96"/>
      <c r="EC249" s="96"/>
      <c r="ED249" s="96"/>
      <c r="EE249" s="96"/>
      <c r="EF249" s="96"/>
      <c r="EG249" s="96"/>
      <c r="EH249" s="96"/>
      <c r="EI249" s="96"/>
    </row>
    <row r="250" spans="1:139">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c r="DH250" s="96"/>
      <c r="DI250" s="96"/>
      <c r="DJ250" s="96"/>
      <c r="DK250" s="96"/>
      <c r="DL250" s="96"/>
      <c r="DM250" s="96"/>
      <c r="DN250" s="96"/>
      <c r="DO250" s="96"/>
      <c r="DP250" s="96"/>
      <c r="DQ250" s="96"/>
      <c r="DR250" s="96"/>
      <c r="DS250" s="96"/>
      <c r="DT250" s="96"/>
      <c r="DU250" s="96"/>
      <c r="DV250" s="96"/>
      <c r="DW250" s="96"/>
      <c r="DX250" s="96"/>
      <c r="DY250" s="96"/>
      <c r="DZ250" s="96"/>
      <c r="EA250" s="96"/>
      <c r="EB250" s="96"/>
      <c r="EC250" s="96"/>
      <c r="ED250" s="96"/>
      <c r="EE250" s="96"/>
      <c r="EF250" s="96"/>
      <c r="EG250" s="96"/>
      <c r="EH250" s="96"/>
      <c r="EI250" s="96"/>
    </row>
    <row r="251" spans="1:139">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c r="CB251" s="96"/>
      <c r="CC251" s="96"/>
      <c r="CD251" s="96"/>
      <c r="CE251" s="96"/>
      <c r="CF251" s="96"/>
      <c r="CG251" s="96"/>
      <c r="CH251" s="96"/>
      <c r="CI251" s="96"/>
      <c r="CJ251" s="96"/>
      <c r="CK251" s="96"/>
      <c r="CL251" s="96"/>
      <c r="CM251" s="96"/>
      <c r="CN251" s="96"/>
      <c r="CO251" s="96"/>
      <c r="CP251" s="96"/>
      <c r="CQ251" s="96"/>
      <c r="CR251" s="96"/>
      <c r="CS251" s="96"/>
      <c r="CT251" s="96"/>
      <c r="CU251" s="96"/>
      <c r="CV251" s="96"/>
      <c r="CW251" s="96"/>
      <c r="CX251" s="96"/>
      <c r="CY251" s="96"/>
      <c r="CZ251" s="96"/>
      <c r="DA251" s="96"/>
      <c r="DB251" s="96"/>
      <c r="DC251" s="96"/>
      <c r="DD251" s="96"/>
      <c r="DE251" s="96"/>
      <c r="DF251" s="96"/>
      <c r="DG251" s="96"/>
      <c r="DH251" s="96"/>
      <c r="DI251" s="96"/>
      <c r="DJ251" s="96"/>
      <c r="DK251" s="96"/>
      <c r="DL251" s="96"/>
      <c r="DM251" s="96"/>
      <c r="DN251" s="96"/>
      <c r="DO251" s="96"/>
      <c r="DP251" s="96"/>
      <c r="DQ251" s="96"/>
      <c r="DR251" s="96"/>
      <c r="DS251" s="96"/>
      <c r="DT251" s="96"/>
      <c r="DU251" s="96"/>
      <c r="DV251" s="96"/>
      <c r="DW251" s="96"/>
      <c r="DX251" s="96"/>
      <c r="DY251" s="96"/>
      <c r="DZ251" s="96"/>
      <c r="EA251" s="96"/>
      <c r="EB251" s="96"/>
      <c r="EC251" s="96"/>
      <c r="ED251" s="96"/>
      <c r="EE251" s="96"/>
      <c r="EF251" s="96"/>
      <c r="EG251" s="96"/>
      <c r="EH251" s="96"/>
      <c r="EI251" s="96"/>
    </row>
    <row r="252" spans="1:139">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c r="CB252" s="96"/>
      <c r="CC252" s="96"/>
      <c r="CD252" s="96"/>
      <c r="CE252" s="96"/>
      <c r="CF252" s="96"/>
      <c r="CG252" s="96"/>
      <c r="CH252" s="96"/>
      <c r="CI252" s="96"/>
      <c r="CJ252" s="96"/>
      <c r="CK252" s="96"/>
      <c r="CL252" s="96"/>
      <c r="CM252" s="96"/>
      <c r="CN252" s="96"/>
      <c r="CO252" s="96"/>
      <c r="CP252" s="96"/>
      <c r="CQ252" s="96"/>
      <c r="CR252" s="96"/>
      <c r="CS252" s="96"/>
      <c r="CT252" s="96"/>
      <c r="CU252" s="96"/>
      <c r="CV252" s="96"/>
      <c r="CW252" s="96"/>
      <c r="CX252" s="96"/>
      <c r="CY252" s="96"/>
      <c r="CZ252" s="96"/>
      <c r="DA252" s="96"/>
      <c r="DB252" s="96"/>
      <c r="DC252" s="96"/>
      <c r="DD252" s="96"/>
      <c r="DE252" s="96"/>
      <c r="DF252" s="96"/>
      <c r="DG252" s="96"/>
      <c r="DH252" s="96"/>
      <c r="DI252" s="96"/>
      <c r="DJ252" s="96"/>
      <c r="DK252" s="96"/>
      <c r="DL252" s="96"/>
      <c r="DM252" s="96"/>
      <c r="DN252" s="96"/>
      <c r="DO252" s="96"/>
      <c r="DP252" s="96"/>
      <c r="DQ252" s="96"/>
      <c r="DR252" s="96"/>
      <c r="DS252" s="96"/>
      <c r="DT252" s="96"/>
      <c r="DU252" s="96"/>
      <c r="DV252" s="96"/>
      <c r="DW252" s="96"/>
      <c r="DX252" s="96"/>
      <c r="DY252" s="96"/>
      <c r="DZ252" s="96"/>
      <c r="EA252" s="96"/>
      <c r="EB252" s="96"/>
      <c r="EC252" s="96"/>
      <c r="ED252" s="96"/>
      <c r="EE252" s="96"/>
      <c r="EF252" s="96"/>
      <c r="EG252" s="96"/>
      <c r="EH252" s="96"/>
      <c r="EI252" s="96"/>
    </row>
    <row r="253" spans="1:139">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c r="CJ253" s="96"/>
      <c r="CK253" s="96"/>
      <c r="CL253" s="96"/>
      <c r="CM253" s="96"/>
      <c r="CN253" s="96"/>
      <c r="CO253" s="96"/>
      <c r="CP253" s="96"/>
      <c r="CQ253" s="96"/>
      <c r="CR253" s="96"/>
      <c r="CS253" s="96"/>
      <c r="CT253" s="96"/>
      <c r="CU253" s="96"/>
      <c r="CV253" s="96"/>
      <c r="CW253" s="96"/>
      <c r="CX253" s="96"/>
      <c r="CY253" s="96"/>
      <c r="CZ253" s="96"/>
      <c r="DA253" s="96"/>
      <c r="DB253" s="96"/>
      <c r="DC253" s="96"/>
      <c r="DD253" s="96"/>
      <c r="DE253" s="96"/>
      <c r="DF253" s="96"/>
      <c r="DG253" s="96"/>
      <c r="DH253" s="96"/>
      <c r="DI253" s="96"/>
      <c r="DJ253" s="96"/>
      <c r="DK253" s="96"/>
      <c r="DL253" s="96"/>
      <c r="DM253" s="96"/>
      <c r="DN253" s="96"/>
      <c r="DO253" s="96"/>
      <c r="DP253" s="96"/>
      <c r="DQ253" s="96"/>
      <c r="DR253" s="96"/>
      <c r="DS253" s="96"/>
      <c r="DT253" s="96"/>
      <c r="DU253" s="96"/>
      <c r="DV253" s="96"/>
      <c r="DW253" s="96"/>
      <c r="DX253" s="96"/>
      <c r="DY253" s="96"/>
      <c r="DZ253" s="96"/>
      <c r="EA253" s="96"/>
      <c r="EB253" s="96"/>
      <c r="EC253" s="96"/>
      <c r="ED253" s="96"/>
      <c r="EE253" s="96"/>
      <c r="EF253" s="96"/>
      <c r="EG253" s="96"/>
      <c r="EH253" s="96"/>
      <c r="EI253" s="96"/>
    </row>
    <row r="254" spans="1:139">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6"/>
      <c r="DZ254" s="96"/>
      <c r="EA254" s="96"/>
      <c r="EB254" s="96"/>
      <c r="EC254" s="96"/>
      <c r="ED254" s="96"/>
      <c r="EE254" s="96"/>
      <c r="EF254" s="96"/>
      <c r="EG254" s="96"/>
      <c r="EH254" s="96"/>
      <c r="EI254" s="96"/>
    </row>
    <row r="255" spans="1:139">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c r="CB255" s="96"/>
      <c r="CC255" s="96"/>
      <c r="CD255" s="96"/>
      <c r="CE255" s="96"/>
      <c r="CF255" s="96"/>
      <c r="CG255" s="96"/>
      <c r="CH255" s="96"/>
      <c r="CI255" s="96"/>
      <c r="CJ255" s="96"/>
      <c r="CK255" s="96"/>
      <c r="CL255" s="96"/>
      <c r="CM255" s="96"/>
      <c r="CN255" s="96"/>
      <c r="CO255" s="96"/>
      <c r="CP255" s="96"/>
      <c r="CQ255" s="96"/>
      <c r="CR255" s="96"/>
      <c r="CS255" s="96"/>
      <c r="CT255" s="96"/>
      <c r="CU255" s="96"/>
      <c r="CV255" s="96"/>
      <c r="CW255" s="96"/>
      <c r="CX255" s="96"/>
      <c r="CY255" s="96"/>
      <c r="CZ255" s="96"/>
      <c r="DA255" s="96"/>
      <c r="DB255" s="96"/>
      <c r="DC255" s="96"/>
      <c r="DD255" s="96"/>
      <c r="DE255" s="96"/>
      <c r="DF255" s="96"/>
      <c r="DG255" s="96"/>
      <c r="DH255" s="96"/>
      <c r="DI255" s="96"/>
      <c r="DJ255" s="96"/>
      <c r="DK255" s="96"/>
      <c r="DL255" s="96"/>
      <c r="DM255" s="96"/>
      <c r="DN255" s="96"/>
      <c r="DO255" s="96"/>
      <c r="DP255" s="96"/>
      <c r="DQ255" s="96"/>
      <c r="DR255" s="96"/>
      <c r="DS255" s="96"/>
      <c r="DT255" s="96"/>
      <c r="DU255" s="96"/>
      <c r="DV255" s="96"/>
      <c r="DW255" s="96"/>
      <c r="DX255" s="96"/>
      <c r="DY255" s="96"/>
      <c r="DZ255" s="96"/>
      <c r="EA255" s="96"/>
      <c r="EB255" s="96"/>
      <c r="EC255" s="96"/>
      <c r="ED255" s="96"/>
      <c r="EE255" s="96"/>
      <c r="EF255" s="96"/>
      <c r="EG255" s="96"/>
      <c r="EH255" s="96"/>
      <c r="EI255" s="96"/>
    </row>
    <row r="256" spans="1:139">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c r="DH256" s="96"/>
      <c r="DI256" s="96"/>
      <c r="DJ256" s="96"/>
      <c r="DK256" s="96"/>
      <c r="DL256" s="96"/>
      <c r="DM256" s="96"/>
      <c r="DN256" s="96"/>
      <c r="DO256" s="96"/>
      <c r="DP256" s="96"/>
      <c r="DQ256" s="96"/>
      <c r="DR256" s="96"/>
      <c r="DS256" s="96"/>
      <c r="DT256" s="96"/>
      <c r="DU256" s="96"/>
      <c r="DV256" s="96"/>
      <c r="DW256" s="96"/>
      <c r="DX256" s="96"/>
      <c r="DY256" s="96"/>
      <c r="DZ256" s="96"/>
      <c r="EA256" s="96"/>
      <c r="EB256" s="96"/>
      <c r="EC256" s="96"/>
      <c r="ED256" s="96"/>
      <c r="EE256" s="96"/>
      <c r="EF256" s="96"/>
      <c r="EG256" s="96"/>
      <c r="EH256" s="96"/>
      <c r="EI256" s="96"/>
    </row>
    <row r="257" spans="1:139">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c r="CJ257" s="96"/>
      <c r="CK257" s="96"/>
      <c r="CL257" s="96"/>
      <c r="CM257" s="96"/>
      <c r="CN257" s="96"/>
      <c r="CO257" s="96"/>
      <c r="CP257" s="96"/>
      <c r="CQ257" s="96"/>
      <c r="CR257" s="96"/>
      <c r="CS257" s="96"/>
      <c r="CT257" s="96"/>
      <c r="CU257" s="96"/>
      <c r="CV257" s="96"/>
      <c r="CW257" s="96"/>
      <c r="CX257" s="96"/>
      <c r="CY257" s="96"/>
      <c r="CZ257" s="96"/>
      <c r="DA257" s="96"/>
      <c r="DB257" s="96"/>
      <c r="DC257" s="96"/>
      <c r="DD257" s="96"/>
      <c r="DE257" s="96"/>
      <c r="DF257" s="96"/>
      <c r="DG257" s="96"/>
      <c r="DH257" s="96"/>
      <c r="DI257" s="96"/>
      <c r="DJ257" s="96"/>
      <c r="DK257" s="96"/>
      <c r="DL257" s="96"/>
      <c r="DM257" s="96"/>
      <c r="DN257" s="96"/>
      <c r="DO257" s="96"/>
      <c r="DP257" s="96"/>
      <c r="DQ257" s="96"/>
      <c r="DR257" s="96"/>
      <c r="DS257" s="96"/>
      <c r="DT257" s="96"/>
      <c r="DU257" s="96"/>
      <c r="DV257" s="96"/>
      <c r="DW257" s="96"/>
      <c r="DX257" s="96"/>
      <c r="DY257" s="96"/>
      <c r="DZ257" s="96"/>
      <c r="EA257" s="96"/>
      <c r="EB257" s="96"/>
      <c r="EC257" s="96"/>
      <c r="ED257" s="96"/>
      <c r="EE257" s="96"/>
      <c r="EF257" s="96"/>
      <c r="EG257" s="96"/>
      <c r="EH257" s="96"/>
      <c r="EI257" s="96"/>
    </row>
    <row r="258" spans="1:139">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96"/>
      <c r="DG258" s="96"/>
      <c r="DH258" s="96"/>
      <c r="DI258" s="96"/>
      <c r="DJ258" s="96"/>
      <c r="DK258" s="96"/>
      <c r="DL258" s="96"/>
      <c r="DM258" s="96"/>
      <c r="DN258" s="96"/>
      <c r="DO258" s="96"/>
      <c r="DP258" s="96"/>
      <c r="DQ258" s="96"/>
      <c r="DR258" s="96"/>
      <c r="DS258" s="96"/>
      <c r="DT258" s="96"/>
      <c r="DU258" s="96"/>
      <c r="DV258" s="96"/>
      <c r="DW258" s="96"/>
      <c r="DX258" s="96"/>
      <c r="DY258" s="96"/>
      <c r="DZ258" s="96"/>
      <c r="EA258" s="96"/>
      <c r="EB258" s="96"/>
      <c r="EC258" s="96"/>
      <c r="ED258" s="96"/>
      <c r="EE258" s="96"/>
      <c r="EF258" s="96"/>
      <c r="EG258" s="96"/>
      <c r="EH258" s="96"/>
      <c r="EI258" s="96"/>
    </row>
    <row r="259" spans="1:139">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c r="DH259" s="96"/>
      <c r="DI259" s="96"/>
      <c r="DJ259" s="96"/>
      <c r="DK259" s="96"/>
      <c r="DL259" s="96"/>
      <c r="DM259" s="96"/>
      <c r="DN259" s="96"/>
      <c r="DO259" s="96"/>
      <c r="DP259" s="96"/>
      <c r="DQ259" s="96"/>
      <c r="DR259" s="96"/>
      <c r="DS259" s="96"/>
      <c r="DT259" s="96"/>
      <c r="DU259" s="96"/>
      <c r="DV259" s="96"/>
      <c r="DW259" s="96"/>
      <c r="DX259" s="96"/>
      <c r="DY259" s="96"/>
      <c r="DZ259" s="96"/>
      <c r="EA259" s="96"/>
      <c r="EB259" s="96"/>
      <c r="EC259" s="96"/>
      <c r="ED259" s="96"/>
      <c r="EE259" s="96"/>
      <c r="EF259" s="96"/>
      <c r="EG259" s="96"/>
      <c r="EH259" s="96"/>
      <c r="EI259" s="96"/>
    </row>
    <row r="260" spans="1:139">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c r="DW260" s="96"/>
      <c r="DX260" s="96"/>
      <c r="DY260" s="96"/>
      <c r="DZ260" s="96"/>
      <c r="EA260" s="96"/>
      <c r="EB260" s="96"/>
      <c r="EC260" s="96"/>
      <c r="ED260" s="96"/>
      <c r="EE260" s="96"/>
      <c r="EF260" s="96"/>
      <c r="EG260" s="96"/>
      <c r="EH260" s="96"/>
      <c r="EI260" s="96"/>
    </row>
    <row r="261" spans="1:139">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96"/>
      <c r="CM261" s="96"/>
      <c r="CN261" s="96"/>
      <c r="CO261" s="96"/>
      <c r="CP261" s="96"/>
      <c r="CQ261" s="96"/>
      <c r="CR261" s="96"/>
      <c r="CS261" s="96"/>
      <c r="CT261" s="96"/>
      <c r="CU261" s="96"/>
      <c r="CV261" s="96"/>
      <c r="CW261" s="96"/>
      <c r="CX261" s="96"/>
      <c r="CY261" s="96"/>
      <c r="CZ261" s="96"/>
      <c r="DA261" s="96"/>
      <c r="DB261" s="96"/>
      <c r="DC261" s="96"/>
      <c r="DD261" s="96"/>
      <c r="DE261" s="96"/>
      <c r="DF261" s="96"/>
      <c r="DG261" s="96"/>
      <c r="DH261" s="96"/>
      <c r="DI261" s="96"/>
      <c r="DJ261" s="96"/>
      <c r="DK261" s="96"/>
      <c r="DL261" s="96"/>
      <c r="DM261" s="96"/>
      <c r="DN261" s="96"/>
      <c r="DO261" s="96"/>
      <c r="DP261" s="96"/>
      <c r="DQ261" s="96"/>
      <c r="DR261" s="96"/>
      <c r="DS261" s="96"/>
      <c r="DT261" s="96"/>
      <c r="DU261" s="96"/>
      <c r="DV261" s="96"/>
      <c r="DW261" s="96"/>
      <c r="DX261" s="96"/>
      <c r="DY261" s="96"/>
      <c r="DZ261" s="96"/>
      <c r="EA261" s="96"/>
      <c r="EB261" s="96"/>
      <c r="EC261" s="96"/>
      <c r="ED261" s="96"/>
      <c r="EE261" s="96"/>
      <c r="EF261" s="96"/>
      <c r="EG261" s="96"/>
      <c r="EH261" s="96"/>
      <c r="EI261" s="96"/>
    </row>
    <row r="262" spans="1:139">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6"/>
      <c r="BM262" s="96"/>
      <c r="BN262" s="96"/>
      <c r="BO262" s="96"/>
      <c r="BP262" s="96"/>
      <c r="BQ262" s="96"/>
      <c r="BR262" s="96"/>
      <c r="BS262" s="96"/>
      <c r="BT262" s="96"/>
      <c r="BU262" s="96"/>
      <c r="BV262" s="96"/>
      <c r="BW262" s="96"/>
      <c r="BX262" s="96"/>
      <c r="BY262" s="96"/>
      <c r="BZ262" s="96"/>
      <c r="CA262" s="96"/>
      <c r="CB262" s="96"/>
      <c r="CC262" s="96"/>
      <c r="CD262" s="96"/>
      <c r="CE262" s="96"/>
      <c r="CF262" s="96"/>
      <c r="CG262" s="96"/>
      <c r="CH262" s="96"/>
      <c r="CI262" s="96"/>
      <c r="CJ262" s="96"/>
      <c r="CK262" s="96"/>
      <c r="CL262" s="96"/>
      <c r="CM262" s="96"/>
      <c r="CN262" s="96"/>
      <c r="CO262" s="96"/>
      <c r="CP262" s="96"/>
      <c r="CQ262" s="96"/>
      <c r="CR262" s="96"/>
      <c r="CS262" s="96"/>
      <c r="CT262" s="96"/>
      <c r="CU262" s="96"/>
      <c r="CV262" s="96"/>
      <c r="CW262" s="96"/>
      <c r="CX262" s="96"/>
      <c r="CY262" s="96"/>
      <c r="CZ262" s="96"/>
      <c r="DA262" s="96"/>
      <c r="DB262" s="96"/>
      <c r="DC262" s="96"/>
      <c r="DD262" s="96"/>
      <c r="DE262" s="96"/>
      <c r="DF262" s="96"/>
      <c r="DG262" s="96"/>
      <c r="DH262" s="96"/>
      <c r="DI262" s="96"/>
      <c r="DJ262" s="96"/>
      <c r="DK262" s="96"/>
      <c r="DL262" s="96"/>
      <c r="DM262" s="96"/>
      <c r="DN262" s="96"/>
      <c r="DO262" s="96"/>
      <c r="DP262" s="96"/>
      <c r="DQ262" s="96"/>
      <c r="DR262" s="96"/>
      <c r="DS262" s="96"/>
      <c r="DT262" s="96"/>
      <c r="DU262" s="96"/>
      <c r="DV262" s="96"/>
      <c r="DW262" s="96"/>
      <c r="DX262" s="96"/>
      <c r="DY262" s="96"/>
      <c r="DZ262" s="96"/>
      <c r="EA262" s="96"/>
      <c r="EB262" s="96"/>
      <c r="EC262" s="96"/>
      <c r="ED262" s="96"/>
      <c r="EE262" s="96"/>
      <c r="EF262" s="96"/>
      <c r="EG262" s="96"/>
      <c r="EH262" s="96"/>
      <c r="EI262" s="96"/>
    </row>
    <row r="263" spans="1:139">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c r="BE263" s="96"/>
      <c r="BF263" s="96"/>
      <c r="BG263" s="96"/>
      <c r="BH263" s="96"/>
      <c r="BI263" s="96"/>
      <c r="BJ263" s="96"/>
      <c r="BK263" s="96"/>
      <c r="BL263" s="96"/>
      <c r="BM263" s="96"/>
      <c r="BN263" s="96"/>
      <c r="BO263" s="96"/>
      <c r="BP263" s="96"/>
      <c r="BQ263" s="96"/>
      <c r="BR263" s="96"/>
      <c r="BS263" s="96"/>
      <c r="BT263" s="96"/>
      <c r="BU263" s="96"/>
      <c r="BV263" s="96"/>
      <c r="BW263" s="96"/>
      <c r="BX263" s="96"/>
      <c r="BY263" s="96"/>
      <c r="BZ263" s="96"/>
      <c r="CA263" s="96"/>
      <c r="CB263" s="96"/>
      <c r="CC263" s="96"/>
      <c r="CD263" s="96"/>
      <c r="CE263" s="96"/>
      <c r="CF263" s="96"/>
      <c r="CG263" s="96"/>
      <c r="CH263" s="96"/>
      <c r="CI263" s="96"/>
      <c r="CJ263" s="96"/>
      <c r="CK263" s="96"/>
      <c r="CL263" s="96"/>
      <c r="CM263" s="96"/>
      <c r="CN263" s="96"/>
      <c r="CO263" s="96"/>
      <c r="CP263" s="96"/>
      <c r="CQ263" s="96"/>
      <c r="CR263" s="96"/>
      <c r="CS263" s="96"/>
      <c r="CT263" s="96"/>
      <c r="CU263" s="96"/>
      <c r="CV263" s="96"/>
      <c r="CW263" s="96"/>
      <c r="CX263" s="96"/>
      <c r="CY263" s="96"/>
      <c r="CZ263" s="96"/>
      <c r="DA263" s="96"/>
      <c r="DB263" s="96"/>
      <c r="DC263" s="96"/>
      <c r="DD263" s="96"/>
      <c r="DE263" s="96"/>
      <c r="DF263" s="96"/>
      <c r="DG263" s="96"/>
      <c r="DH263" s="96"/>
      <c r="DI263" s="96"/>
      <c r="DJ263" s="96"/>
      <c r="DK263" s="96"/>
      <c r="DL263" s="96"/>
      <c r="DM263" s="96"/>
      <c r="DN263" s="96"/>
      <c r="DO263" s="96"/>
      <c r="DP263" s="96"/>
      <c r="DQ263" s="96"/>
      <c r="DR263" s="96"/>
      <c r="DS263" s="96"/>
      <c r="DT263" s="96"/>
      <c r="DU263" s="96"/>
      <c r="DV263" s="96"/>
      <c r="DW263" s="96"/>
      <c r="DX263" s="96"/>
      <c r="DY263" s="96"/>
      <c r="DZ263" s="96"/>
      <c r="EA263" s="96"/>
      <c r="EB263" s="96"/>
      <c r="EC263" s="96"/>
      <c r="ED263" s="96"/>
      <c r="EE263" s="96"/>
      <c r="EF263" s="96"/>
      <c r="EG263" s="96"/>
      <c r="EH263" s="96"/>
      <c r="EI263" s="96"/>
    </row>
    <row r="264" spans="1:139">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6"/>
      <c r="DH264" s="96"/>
      <c r="DI264" s="96"/>
      <c r="DJ264" s="96"/>
      <c r="DK264" s="96"/>
      <c r="DL264" s="96"/>
      <c r="DM264" s="96"/>
      <c r="DN264" s="96"/>
      <c r="DO264" s="96"/>
      <c r="DP264" s="96"/>
      <c r="DQ264" s="96"/>
      <c r="DR264" s="96"/>
      <c r="DS264" s="96"/>
      <c r="DT264" s="96"/>
      <c r="DU264" s="96"/>
      <c r="DV264" s="96"/>
      <c r="DW264" s="96"/>
      <c r="DX264" s="96"/>
      <c r="DY264" s="96"/>
      <c r="DZ264" s="96"/>
      <c r="EA264" s="96"/>
      <c r="EB264" s="96"/>
      <c r="EC264" s="96"/>
      <c r="ED264" s="96"/>
      <c r="EE264" s="96"/>
      <c r="EF264" s="96"/>
      <c r="EG264" s="96"/>
      <c r="EH264" s="96"/>
      <c r="EI264" s="96"/>
    </row>
    <row r="265" spans="1:139">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96"/>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c r="CJ265" s="96"/>
      <c r="CK265" s="96"/>
      <c r="CL265" s="96"/>
      <c r="CM265" s="96"/>
      <c r="CN265" s="96"/>
      <c r="CO265" s="96"/>
      <c r="CP265" s="96"/>
      <c r="CQ265" s="96"/>
      <c r="CR265" s="96"/>
      <c r="CS265" s="96"/>
      <c r="CT265" s="96"/>
      <c r="CU265" s="96"/>
      <c r="CV265" s="96"/>
      <c r="CW265" s="96"/>
      <c r="CX265" s="96"/>
      <c r="CY265" s="96"/>
      <c r="CZ265" s="96"/>
      <c r="DA265" s="96"/>
      <c r="DB265" s="96"/>
      <c r="DC265" s="96"/>
      <c r="DD265" s="96"/>
      <c r="DE265" s="96"/>
      <c r="DF265" s="96"/>
      <c r="DG265" s="96"/>
      <c r="DH265" s="96"/>
      <c r="DI265" s="96"/>
      <c r="DJ265" s="96"/>
      <c r="DK265" s="96"/>
      <c r="DL265" s="96"/>
      <c r="DM265" s="96"/>
      <c r="DN265" s="96"/>
      <c r="DO265" s="96"/>
      <c r="DP265" s="96"/>
      <c r="DQ265" s="96"/>
      <c r="DR265" s="96"/>
      <c r="DS265" s="96"/>
      <c r="DT265" s="96"/>
      <c r="DU265" s="96"/>
      <c r="DV265" s="96"/>
      <c r="DW265" s="96"/>
      <c r="DX265" s="96"/>
      <c r="DY265" s="96"/>
      <c r="DZ265" s="96"/>
      <c r="EA265" s="96"/>
      <c r="EB265" s="96"/>
      <c r="EC265" s="96"/>
      <c r="ED265" s="96"/>
      <c r="EE265" s="96"/>
      <c r="EF265" s="96"/>
      <c r="EG265" s="96"/>
      <c r="EH265" s="96"/>
      <c r="EI265" s="96"/>
    </row>
    <row r="266" spans="1:139">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c r="CJ266" s="96"/>
      <c r="CK266" s="96"/>
      <c r="CL266" s="96"/>
      <c r="CM266" s="96"/>
      <c r="CN266" s="96"/>
      <c r="CO266" s="96"/>
      <c r="CP266" s="96"/>
      <c r="CQ266" s="96"/>
      <c r="CR266" s="96"/>
      <c r="CS266" s="96"/>
      <c r="CT266" s="96"/>
      <c r="CU266" s="96"/>
      <c r="CV266" s="96"/>
      <c r="CW266" s="96"/>
      <c r="CX266" s="96"/>
      <c r="CY266" s="96"/>
      <c r="CZ266" s="96"/>
      <c r="DA266" s="96"/>
      <c r="DB266" s="96"/>
      <c r="DC266" s="96"/>
      <c r="DD266" s="96"/>
      <c r="DE266" s="96"/>
      <c r="DF266" s="96"/>
      <c r="DG266" s="96"/>
      <c r="DH266" s="96"/>
      <c r="DI266" s="96"/>
      <c r="DJ266" s="96"/>
      <c r="DK266" s="96"/>
      <c r="DL266" s="96"/>
      <c r="DM266" s="96"/>
      <c r="DN266" s="96"/>
      <c r="DO266" s="96"/>
      <c r="DP266" s="96"/>
      <c r="DQ266" s="96"/>
      <c r="DR266" s="96"/>
      <c r="DS266" s="96"/>
      <c r="DT266" s="96"/>
      <c r="DU266" s="96"/>
      <c r="DV266" s="96"/>
      <c r="DW266" s="96"/>
      <c r="DX266" s="96"/>
      <c r="DY266" s="96"/>
      <c r="DZ266" s="96"/>
      <c r="EA266" s="96"/>
      <c r="EB266" s="96"/>
      <c r="EC266" s="96"/>
      <c r="ED266" s="96"/>
      <c r="EE266" s="96"/>
      <c r="EF266" s="96"/>
      <c r="EG266" s="96"/>
      <c r="EH266" s="96"/>
      <c r="EI266" s="96"/>
    </row>
    <row r="267" spans="1:139">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c r="CJ267" s="96"/>
      <c r="CK267" s="96"/>
      <c r="CL267" s="96"/>
      <c r="CM267" s="96"/>
      <c r="CN267" s="96"/>
      <c r="CO267" s="96"/>
      <c r="CP267" s="96"/>
      <c r="CQ267" s="96"/>
      <c r="CR267" s="96"/>
      <c r="CS267" s="96"/>
      <c r="CT267" s="96"/>
      <c r="CU267" s="96"/>
      <c r="CV267" s="96"/>
      <c r="CW267" s="96"/>
      <c r="CX267" s="96"/>
      <c r="CY267" s="96"/>
      <c r="CZ267" s="96"/>
      <c r="DA267" s="96"/>
      <c r="DB267" s="96"/>
      <c r="DC267" s="96"/>
      <c r="DD267" s="96"/>
      <c r="DE267" s="96"/>
      <c r="DF267" s="96"/>
      <c r="DG267" s="96"/>
      <c r="DH267" s="96"/>
      <c r="DI267" s="96"/>
      <c r="DJ267" s="96"/>
      <c r="DK267" s="96"/>
      <c r="DL267" s="96"/>
      <c r="DM267" s="96"/>
      <c r="DN267" s="96"/>
      <c r="DO267" s="96"/>
      <c r="DP267" s="96"/>
      <c r="DQ267" s="96"/>
      <c r="DR267" s="96"/>
      <c r="DS267" s="96"/>
      <c r="DT267" s="96"/>
      <c r="DU267" s="96"/>
      <c r="DV267" s="96"/>
      <c r="DW267" s="96"/>
      <c r="DX267" s="96"/>
      <c r="DY267" s="96"/>
      <c r="DZ267" s="96"/>
      <c r="EA267" s="96"/>
      <c r="EB267" s="96"/>
      <c r="EC267" s="96"/>
      <c r="ED267" s="96"/>
      <c r="EE267" s="96"/>
      <c r="EF267" s="96"/>
      <c r="EG267" s="96"/>
      <c r="EH267" s="96"/>
      <c r="EI267" s="96"/>
    </row>
  </sheetData>
  <sheetProtection algorithmName="SHA-512" hashValue="c8scwTFKv+sdFmOgX+ukGAWjSesFR/n94nhP5v2Btd2rGSMzCHXDzammP1sb8eb6TW0oy0++nzt9mlmk1F5b3w==" saltValue="ImP9DK+22dqv41KzZ3oMWg==" spinCount="100000" sheet="1" objects="1" scenarios="1"/>
  <protectedRanges>
    <protectedRange sqref="C4 D5 E4:H5" name="Range1"/>
  </protectedRanges>
  <dataConsolidate/>
  <mergeCells count="11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29:C29"/>
    <mergeCell ref="A31:D31"/>
    <mergeCell ref="A38:C38"/>
    <mergeCell ref="A39:C39"/>
    <mergeCell ref="A34:C34"/>
    <mergeCell ref="A32:C32"/>
    <mergeCell ref="A33:C33"/>
    <mergeCell ref="A35:L35"/>
    <mergeCell ref="L33:L34"/>
    <mergeCell ref="D34:E34"/>
    <mergeCell ref="D39:F39"/>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G59:K59"/>
    <mergeCell ref="G60:K60"/>
    <mergeCell ref="G40:K40"/>
    <mergeCell ref="G39:K39"/>
    <mergeCell ref="G41:K41"/>
    <mergeCell ref="G42:K42"/>
    <mergeCell ref="G44:K44"/>
    <mergeCell ref="G45:K45"/>
    <mergeCell ref="G46:K46"/>
    <mergeCell ref="G48:K48"/>
    <mergeCell ref="G49:K49"/>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Dataset'!$A$2:$A$13</xm:f>
          </x14:formula1>
          <xm:sqref>C4:I5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V13"/>
  <sheetViews>
    <sheetView zoomScale="80" zoomScaleNormal="80" workbookViewId="0">
      <pane ySplit="1" topLeftCell="A2" activePane="bottomLeft" state="frozen"/>
      <selection pane="bottomLeft" activeCell="B18" sqref="B18"/>
    </sheetView>
  </sheetViews>
  <sheetFormatPr defaultColWidth="17.44140625" defaultRowHeight="14.4"/>
  <cols>
    <col min="1" max="1" width="25.88671875" style="2" customWidth="1"/>
    <col min="2" max="3" width="17.44140625" style="2"/>
    <col min="4" max="7" width="0" style="2" hidden="1" customWidth="1"/>
    <col min="8" max="28" width="17.44140625" style="2"/>
    <col min="29" max="29" width="0" style="2" hidden="1" customWidth="1"/>
    <col min="30" max="70" width="17.44140625" style="2"/>
    <col min="72" max="72" width="17.44140625" style="2"/>
    <col min="74" max="16384" width="17.44140625" style="2"/>
  </cols>
  <sheetData>
    <row r="1" spans="1:74" s="3" customFormat="1" ht="129" customHeight="1">
      <c r="A1" s="115" t="s">
        <v>87</v>
      </c>
      <c r="B1" s="115" t="s">
        <v>88</v>
      </c>
      <c r="C1" s="115" t="s">
        <v>89</v>
      </c>
      <c r="D1" s="115"/>
      <c r="E1" s="115"/>
      <c r="F1" s="116"/>
      <c r="G1" s="116"/>
      <c r="H1" s="115" t="s">
        <v>90</v>
      </c>
      <c r="I1" s="115" t="s">
        <v>91</v>
      </c>
      <c r="J1" s="115" t="s">
        <v>92</v>
      </c>
      <c r="K1" s="115" t="s">
        <v>93</v>
      </c>
      <c r="L1" s="115" t="s">
        <v>94</v>
      </c>
      <c r="M1" s="115" t="s">
        <v>95</v>
      </c>
      <c r="N1" s="115" t="s">
        <v>96</v>
      </c>
      <c r="O1" s="115" t="s">
        <v>97</v>
      </c>
      <c r="P1" s="115" t="s">
        <v>98</v>
      </c>
      <c r="Q1" s="115" t="s">
        <v>99</v>
      </c>
      <c r="R1" s="115" t="s">
        <v>100</v>
      </c>
      <c r="S1" s="115" t="s">
        <v>101</v>
      </c>
      <c r="T1" s="115" t="s">
        <v>102</v>
      </c>
      <c r="U1" s="115" t="s">
        <v>103</v>
      </c>
      <c r="V1" s="115" t="s">
        <v>104</v>
      </c>
      <c r="W1" s="115" t="s">
        <v>105</v>
      </c>
      <c r="X1" s="115" t="s">
        <v>106</v>
      </c>
      <c r="Y1" s="115" t="s">
        <v>107</v>
      </c>
      <c r="Z1" s="115" t="s">
        <v>108</v>
      </c>
      <c r="AA1" s="115" t="s">
        <v>109</v>
      </c>
      <c r="AB1" s="115" t="s">
        <v>110</v>
      </c>
      <c r="AC1" s="117"/>
      <c r="AD1" s="115" t="s">
        <v>32</v>
      </c>
      <c r="AE1" s="115" t="s">
        <v>34</v>
      </c>
      <c r="AF1" s="115" t="s">
        <v>111</v>
      </c>
      <c r="AG1" s="115" t="s">
        <v>112</v>
      </c>
      <c r="AH1" s="115" t="s">
        <v>113</v>
      </c>
      <c r="AI1" s="115" t="s">
        <v>114</v>
      </c>
      <c r="AJ1" s="115" t="s">
        <v>115</v>
      </c>
      <c r="AK1" s="115" t="s">
        <v>116</v>
      </c>
      <c r="AL1" s="115" t="s">
        <v>117</v>
      </c>
      <c r="AM1" s="115" t="s">
        <v>118</v>
      </c>
      <c r="AN1" s="115" t="s">
        <v>119</v>
      </c>
      <c r="AO1" s="115" t="s">
        <v>120</v>
      </c>
      <c r="AP1" s="115" t="s">
        <v>121</v>
      </c>
      <c r="AQ1" s="115" t="s">
        <v>120</v>
      </c>
      <c r="AR1" s="115" t="s">
        <v>122</v>
      </c>
      <c r="AS1" s="115" t="s">
        <v>123</v>
      </c>
      <c r="AT1" s="115" t="s">
        <v>124</v>
      </c>
      <c r="AU1" s="115" t="s">
        <v>51</v>
      </c>
      <c r="AV1" s="115" t="s">
        <v>125</v>
      </c>
      <c r="AW1" s="115" t="s">
        <v>126</v>
      </c>
      <c r="AX1" s="115" t="s">
        <v>127</v>
      </c>
      <c r="AY1" s="115" t="s">
        <v>128</v>
      </c>
      <c r="AZ1" s="115" t="s">
        <v>129</v>
      </c>
      <c r="BA1" s="115" t="s">
        <v>130</v>
      </c>
      <c r="BB1" s="115" t="s">
        <v>131</v>
      </c>
      <c r="BC1" s="115" t="s">
        <v>132</v>
      </c>
      <c r="BD1" s="115" t="s">
        <v>133</v>
      </c>
      <c r="BE1" s="115" t="s">
        <v>134</v>
      </c>
      <c r="BF1" s="115" t="s">
        <v>135</v>
      </c>
      <c r="BG1" s="115" t="s">
        <v>136</v>
      </c>
      <c r="BH1" s="115" t="s">
        <v>137</v>
      </c>
      <c r="BI1" s="115" t="s">
        <v>138</v>
      </c>
      <c r="BJ1" s="115" t="s">
        <v>139</v>
      </c>
      <c r="BK1" s="115" t="s">
        <v>140</v>
      </c>
      <c r="BL1" s="115" t="s">
        <v>141</v>
      </c>
      <c r="BM1" s="115" t="s">
        <v>142</v>
      </c>
      <c r="BN1" s="115" t="s">
        <v>143</v>
      </c>
      <c r="BO1" s="115" t="s">
        <v>144</v>
      </c>
      <c r="BP1" s="115" t="s">
        <v>145</v>
      </c>
      <c r="BQ1" s="115" t="s">
        <v>146</v>
      </c>
      <c r="BR1" s="130" t="s">
        <v>147</v>
      </c>
      <c r="BS1" s="130" t="s">
        <v>148</v>
      </c>
      <c r="BT1" s="130" t="s">
        <v>149</v>
      </c>
      <c r="BU1" s="115" t="s">
        <v>150</v>
      </c>
      <c r="BV1" s="90" t="s">
        <v>151</v>
      </c>
    </row>
    <row r="2" spans="1:74" s="17" customFormat="1">
      <c r="A2" s="123" t="s">
        <v>152</v>
      </c>
      <c r="B2" s="127">
        <v>45198</v>
      </c>
      <c r="C2" s="119" t="s">
        <v>153</v>
      </c>
      <c r="D2" s="127"/>
      <c r="E2" s="119"/>
      <c r="F2" s="120"/>
      <c r="G2" s="120"/>
      <c r="H2" s="119" t="s">
        <v>154</v>
      </c>
      <c r="I2" s="121">
        <v>510</v>
      </c>
      <c r="J2" s="119" t="s">
        <v>155</v>
      </c>
      <c r="K2" s="119" t="s">
        <v>155</v>
      </c>
      <c r="L2" s="121">
        <v>60</v>
      </c>
      <c r="M2" s="121">
        <v>0</v>
      </c>
      <c r="N2" s="121">
        <v>0</v>
      </c>
      <c r="O2" s="121">
        <v>50</v>
      </c>
      <c r="P2" s="121">
        <v>400</v>
      </c>
      <c r="Q2" s="121">
        <v>0</v>
      </c>
      <c r="R2" s="119" t="s">
        <v>578</v>
      </c>
      <c r="S2" s="121">
        <v>120</v>
      </c>
      <c r="T2" s="119" t="s">
        <v>580</v>
      </c>
      <c r="U2" s="121">
        <v>80</v>
      </c>
      <c r="V2" s="128" t="s">
        <v>581</v>
      </c>
      <c r="W2" s="121">
        <v>75</v>
      </c>
      <c r="X2" s="128" t="s">
        <v>216</v>
      </c>
      <c r="Y2" s="121">
        <v>75</v>
      </c>
      <c r="Z2" s="119" t="s">
        <v>579</v>
      </c>
      <c r="AA2" s="121">
        <v>70</v>
      </c>
      <c r="AB2" s="121">
        <v>90</v>
      </c>
      <c r="AC2" s="121"/>
      <c r="AD2" s="124">
        <v>14</v>
      </c>
      <c r="AE2" s="124">
        <v>3</v>
      </c>
      <c r="AF2" s="119" t="s">
        <v>154</v>
      </c>
      <c r="AG2" s="119" t="s">
        <v>157</v>
      </c>
      <c r="AH2" s="119" t="s">
        <v>154</v>
      </c>
      <c r="AI2" s="119" t="s">
        <v>154</v>
      </c>
      <c r="AJ2" s="119" t="s">
        <v>158</v>
      </c>
      <c r="AK2" s="119" t="s">
        <v>159</v>
      </c>
      <c r="AL2" s="119" t="s">
        <v>160</v>
      </c>
      <c r="AM2" s="119" t="s">
        <v>160</v>
      </c>
      <c r="AN2" s="119" t="s">
        <v>161</v>
      </c>
      <c r="AO2" s="119"/>
      <c r="AP2" s="119" t="s">
        <v>161</v>
      </c>
      <c r="AQ2" s="119"/>
      <c r="AR2" s="124">
        <v>4</v>
      </c>
      <c r="AS2" s="119" t="s">
        <v>162</v>
      </c>
      <c r="AT2" s="119" t="s">
        <v>154</v>
      </c>
      <c r="AU2" s="119" t="s">
        <v>177</v>
      </c>
      <c r="AV2" s="119" t="s">
        <v>155</v>
      </c>
      <c r="AW2" s="119" t="s">
        <v>155</v>
      </c>
      <c r="AX2" s="119" t="s">
        <v>154</v>
      </c>
      <c r="AY2" s="119" t="s">
        <v>154</v>
      </c>
      <c r="AZ2" s="119" t="s">
        <v>155</v>
      </c>
      <c r="BA2" s="119" t="s">
        <v>154</v>
      </c>
      <c r="BB2" s="119" t="s">
        <v>164</v>
      </c>
      <c r="BC2" s="119" t="s">
        <v>165</v>
      </c>
      <c r="BD2" s="119" t="s">
        <v>154</v>
      </c>
      <c r="BE2" s="119" t="s">
        <v>154</v>
      </c>
      <c r="BF2" s="119" t="s">
        <v>155</v>
      </c>
      <c r="BG2" s="119" t="s">
        <v>154</v>
      </c>
      <c r="BH2" s="119" t="s">
        <v>154</v>
      </c>
      <c r="BI2" s="119" t="s">
        <v>166</v>
      </c>
      <c r="BJ2" s="119" t="s">
        <v>167</v>
      </c>
      <c r="BK2" s="119" t="s">
        <v>168</v>
      </c>
      <c r="BL2" s="119" t="s">
        <v>169</v>
      </c>
      <c r="BM2" s="119" t="s">
        <v>155</v>
      </c>
      <c r="BN2" s="119" t="s">
        <v>155</v>
      </c>
      <c r="BO2" s="119" t="s">
        <v>155</v>
      </c>
      <c r="BP2" s="119" t="s">
        <v>155</v>
      </c>
      <c r="BQ2" s="122" t="s">
        <v>155</v>
      </c>
      <c r="BR2" s="119" t="s">
        <v>170</v>
      </c>
      <c r="BS2" s="129" t="s">
        <v>209</v>
      </c>
      <c r="BT2" s="129"/>
      <c r="BU2" s="122"/>
    </row>
    <row r="3" spans="1:74" s="17" customFormat="1">
      <c r="A3" s="123" t="s">
        <v>172</v>
      </c>
      <c r="B3" s="127">
        <v>45199</v>
      </c>
      <c r="C3" s="119" t="s">
        <v>173</v>
      </c>
      <c r="D3" s="127"/>
      <c r="E3" s="119"/>
      <c r="F3" s="120"/>
      <c r="G3" s="120"/>
      <c r="H3" s="119" t="s">
        <v>154</v>
      </c>
      <c r="I3" s="121">
        <v>2350</v>
      </c>
      <c r="J3" s="119" t="s">
        <v>154</v>
      </c>
      <c r="K3" s="119" t="s">
        <v>154</v>
      </c>
      <c r="L3" s="121">
        <v>0</v>
      </c>
      <c r="M3" s="121">
        <v>2350</v>
      </c>
      <c r="N3" s="121">
        <v>0</v>
      </c>
      <c r="O3" s="121">
        <v>0</v>
      </c>
      <c r="P3" s="121">
        <v>0</v>
      </c>
      <c r="Q3" s="121">
        <v>0</v>
      </c>
      <c r="R3" s="119"/>
      <c r="S3" s="121"/>
      <c r="T3" s="119"/>
      <c r="U3" s="121"/>
      <c r="V3" s="128"/>
      <c r="W3" s="121"/>
      <c r="X3" s="128"/>
      <c r="Y3" s="121"/>
      <c r="Z3" s="119"/>
      <c r="AA3" s="121"/>
      <c r="AB3" s="121"/>
      <c r="AC3" s="121"/>
      <c r="AD3" s="124">
        <v>0</v>
      </c>
      <c r="AE3" s="124">
        <v>0</v>
      </c>
      <c r="AF3" s="119" t="s">
        <v>154</v>
      </c>
      <c r="AG3" s="119" t="s">
        <v>157</v>
      </c>
      <c r="AH3" s="119" t="s">
        <v>154</v>
      </c>
      <c r="AI3" s="119" t="s">
        <v>155</v>
      </c>
      <c r="AJ3" s="119" t="s">
        <v>217</v>
      </c>
      <c r="AK3" s="119" t="s">
        <v>160</v>
      </c>
      <c r="AL3" s="119" t="s">
        <v>175</v>
      </c>
      <c r="AM3" s="119" t="s">
        <v>175</v>
      </c>
      <c r="AN3" s="119" t="s">
        <v>175</v>
      </c>
      <c r="AO3" s="119"/>
      <c r="AP3" s="119" t="s">
        <v>163</v>
      </c>
      <c r="AQ3" s="119"/>
      <c r="AR3" s="124">
        <v>0</v>
      </c>
      <c r="AS3" s="119" t="s">
        <v>176</v>
      </c>
      <c r="AT3" s="119" t="s">
        <v>154</v>
      </c>
      <c r="AU3" s="119" t="s">
        <v>177</v>
      </c>
      <c r="AV3" s="119" t="s">
        <v>154</v>
      </c>
      <c r="AW3" s="119" t="s">
        <v>154</v>
      </c>
      <c r="AX3" s="119" t="s">
        <v>154</v>
      </c>
      <c r="AY3" s="119" t="s">
        <v>154</v>
      </c>
      <c r="AZ3" s="119" t="s">
        <v>154</v>
      </c>
      <c r="BA3" s="119" t="s">
        <v>154</v>
      </c>
      <c r="BB3" s="119" t="s">
        <v>178</v>
      </c>
      <c r="BC3" s="119" t="s">
        <v>165</v>
      </c>
      <c r="BD3" s="119" t="s">
        <v>154</v>
      </c>
      <c r="BE3" s="119" t="s">
        <v>155</v>
      </c>
      <c r="BF3" s="119" t="s">
        <v>155</v>
      </c>
      <c r="BG3" s="119" t="s">
        <v>155</v>
      </c>
      <c r="BH3" s="119" t="s">
        <v>155</v>
      </c>
      <c r="BI3" s="119" t="s">
        <v>179</v>
      </c>
      <c r="BJ3" s="119" t="s">
        <v>167</v>
      </c>
      <c r="BK3" s="119" t="s">
        <v>185</v>
      </c>
      <c r="BL3" s="119" t="s">
        <v>169</v>
      </c>
      <c r="BM3" s="119" t="s">
        <v>155</v>
      </c>
      <c r="BN3" s="119" t="s">
        <v>155</v>
      </c>
      <c r="BO3" s="119" t="s">
        <v>154</v>
      </c>
      <c r="BP3" s="119" t="s">
        <v>155</v>
      </c>
      <c r="BQ3" s="122" t="s">
        <v>155</v>
      </c>
      <c r="BR3" s="119" t="s">
        <v>171</v>
      </c>
      <c r="BS3" s="129"/>
      <c r="BT3" s="129"/>
      <c r="BU3" s="122"/>
    </row>
    <row r="4" spans="1:74" s="17" customFormat="1">
      <c r="A4" s="123" t="s">
        <v>180</v>
      </c>
      <c r="B4" s="127">
        <v>45193</v>
      </c>
      <c r="C4" s="119" t="s">
        <v>181</v>
      </c>
      <c r="D4" s="127"/>
      <c r="E4" s="119"/>
      <c r="F4" s="120"/>
      <c r="G4" s="120"/>
      <c r="H4" s="119" t="s">
        <v>154</v>
      </c>
      <c r="I4" s="121">
        <v>28</v>
      </c>
      <c r="J4" s="119" t="s">
        <v>154</v>
      </c>
      <c r="K4" s="119" t="s">
        <v>154</v>
      </c>
      <c r="L4" s="121">
        <v>0</v>
      </c>
      <c r="M4" s="121">
        <v>28</v>
      </c>
      <c r="N4" s="121">
        <v>0</v>
      </c>
      <c r="O4" s="121">
        <v>0</v>
      </c>
      <c r="P4" s="121">
        <v>0</v>
      </c>
      <c r="Q4" s="121">
        <v>0</v>
      </c>
      <c r="R4" s="119" t="s">
        <v>183</v>
      </c>
      <c r="S4" s="121">
        <v>2</v>
      </c>
      <c r="T4" s="119" t="s">
        <v>182</v>
      </c>
      <c r="U4" s="121">
        <v>4</v>
      </c>
      <c r="V4" s="128" t="s">
        <v>184</v>
      </c>
      <c r="W4" s="121">
        <v>22</v>
      </c>
      <c r="X4" s="128"/>
      <c r="Y4" s="121"/>
      <c r="Z4" s="119"/>
      <c r="AA4" s="121"/>
      <c r="AB4" s="121"/>
      <c r="AC4" s="121"/>
      <c r="AD4" s="124">
        <v>0</v>
      </c>
      <c r="AE4" s="124">
        <v>0</v>
      </c>
      <c r="AF4" s="119" t="s">
        <v>155</v>
      </c>
      <c r="AG4" s="119"/>
      <c r="AH4" s="119"/>
      <c r="AI4" s="119"/>
      <c r="AJ4" s="119"/>
      <c r="AK4" s="119"/>
      <c r="AL4" s="119"/>
      <c r="AM4" s="119"/>
      <c r="AN4" s="119"/>
      <c r="AO4" s="119"/>
      <c r="AP4" s="119"/>
      <c r="AQ4" s="119"/>
      <c r="AR4" s="124"/>
      <c r="AS4" s="119"/>
      <c r="AT4" s="119" t="s">
        <v>154</v>
      </c>
      <c r="AU4" s="119" t="s">
        <v>177</v>
      </c>
      <c r="AV4" s="119" t="s">
        <v>154</v>
      </c>
      <c r="AW4" s="119" t="s">
        <v>154</v>
      </c>
      <c r="AX4" s="119" t="s">
        <v>154</v>
      </c>
      <c r="AY4" s="119" t="s">
        <v>154</v>
      </c>
      <c r="AZ4" s="119" t="s">
        <v>154</v>
      </c>
      <c r="BA4" s="119" t="s">
        <v>154</v>
      </c>
      <c r="BB4" s="119" t="s">
        <v>164</v>
      </c>
      <c r="BC4" s="119" t="s">
        <v>165</v>
      </c>
      <c r="BD4" s="119" t="s">
        <v>154</v>
      </c>
      <c r="BE4" s="119" t="s">
        <v>155</v>
      </c>
      <c r="BF4" s="119" t="s">
        <v>155</v>
      </c>
      <c r="BG4" s="119" t="s">
        <v>155</v>
      </c>
      <c r="BH4" s="119" t="s">
        <v>154</v>
      </c>
      <c r="BI4" s="119" t="s">
        <v>166</v>
      </c>
      <c r="BJ4" s="119" t="s">
        <v>167</v>
      </c>
      <c r="BK4" s="119" t="s">
        <v>185</v>
      </c>
      <c r="BL4" s="119" t="s">
        <v>186</v>
      </c>
      <c r="BM4" s="119" t="s">
        <v>154</v>
      </c>
      <c r="BN4" s="119" t="s">
        <v>155</v>
      </c>
      <c r="BO4" s="119" t="s">
        <v>155</v>
      </c>
      <c r="BP4" s="119" t="s">
        <v>155</v>
      </c>
      <c r="BQ4" s="122" t="s">
        <v>155</v>
      </c>
      <c r="BR4" s="119" t="s">
        <v>171</v>
      </c>
      <c r="BS4" s="129"/>
      <c r="BT4" s="129"/>
      <c r="BU4" s="122"/>
    </row>
    <row r="5" spans="1:74" s="17" customFormat="1">
      <c r="A5" s="123" t="s">
        <v>187</v>
      </c>
      <c r="B5" s="127">
        <v>45195</v>
      </c>
      <c r="C5" s="119" t="s">
        <v>188</v>
      </c>
      <c r="D5" s="127"/>
      <c r="E5" s="119"/>
      <c r="F5" s="120"/>
      <c r="G5" s="120"/>
      <c r="H5" s="119" t="s">
        <v>154</v>
      </c>
      <c r="I5" s="121">
        <v>0</v>
      </c>
      <c r="J5" s="119" t="s">
        <v>154</v>
      </c>
      <c r="K5" s="119" t="s">
        <v>155</v>
      </c>
      <c r="L5" s="121">
        <v>0</v>
      </c>
      <c r="M5" s="121">
        <v>0</v>
      </c>
      <c r="N5" s="121">
        <v>0</v>
      </c>
      <c r="O5" s="121">
        <v>0</v>
      </c>
      <c r="P5" s="121">
        <v>0</v>
      </c>
      <c r="Q5" s="121">
        <v>0</v>
      </c>
      <c r="R5" s="119"/>
      <c r="S5" s="121"/>
      <c r="T5" s="119"/>
      <c r="U5" s="121"/>
      <c r="V5" s="128"/>
      <c r="W5" s="121"/>
      <c r="X5" s="128"/>
      <c r="Y5" s="121"/>
      <c r="Z5" s="119"/>
      <c r="AA5" s="121"/>
      <c r="AB5" s="121"/>
      <c r="AC5" s="121"/>
      <c r="AD5" s="124">
        <v>0</v>
      </c>
      <c r="AE5" s="124">
        <v>0</v>
      </c>
      <c r="AF5" s="119" t="s">
        <v>155</v>
      </c>
      <c r="AG5" s="119"/>
      <c r="AH5" s="119"/>
      <c r="AI5" s="119"/>
      <c r="AJ5" s="119"/>
      <c r="AK5" s="119"/>
      <c r="AL5" s="119"/>
      <c r="AM5" s="119"/>
      <c r="AN5" s="119"/>
      <c r="AO5" s="119"/>
      <c r="AP5" s="119"/>
      <c r="AQ5" s="119"/>
      <c r="AR5" s="124"/>
      <c r="AS5" s="119"/>
      <c r="AT5" s="119" t="s">
        <v>155</v>
      </c>
      <c r="AU5" s="119" t="s">
        <v>161</v>
      </c>
      <c r="AV5" s="119" t="s">
        <v>154</v>
      </c>
      <c r="AW5" s="119" t="s">
        <v>154</v>
      </c>
      <c r="AX5" s="119" t="s">
        <v>155</v>
      </c>
      <c r="AY5" s="119" t="s">
        <v>155</v>
      </c>
      <c r="AZ5" s="119" t="s">
        <v>155</v>
      </c>
      <c r="BA5" s="119" t="s">
        <v>154</v>
      </c>
      <c r="BB5" s="119" t="s">
        <v>189</v>
      </c>
      <c r="BC5" s="119" t="s">
        <v>190</v>
      </c>
      <c r="BD5" s="119" t="s">
        <v>154</v>
      </c>
      <c r="BE5" s="119" t="s">
        <v>155</v>
      </c>
      <c r="BF5" s="119" t="s">
        <v>154</v>
      </c>
      <c r="BG5" s="119" t="s">
        <v>155</v>
      </c>
      <c r="BH5" s="119" t="s">
        <v>155</v>
      </c>
      <c r="BI5" s="119" t="s">
        <v>191</v>
      </c>
      <c r="BJ5" s="119" t="s">
        <v>571</v>
      </c>
      <c r="BK5" s="119" t="s">
        <v>168</v>
      </c>
      <c r="BL5" s="119" t="s">
        <v>192</v>
      </c>
      <c r="BM5" s="119" t="s">
        <v>154</v>
      </c>
      <c r="BN5" s="119" t="s">
        <v>154</v>
      </c>
      <c r="BO5" s="119" t="s">
        <v>155</v>
      </c>
      <c r="BP5" s="119" t="s">
        <v>155</v>
      </c>
      <c r="BQ5" s="122" t="s">
        <v>154</v>
      </c>
      <c r="BR5" s="119" t="s">
        <v>171</v>
      </c>
      <c r="BS5" s="129"/>
      <c r="BT5" s="129"/>
      <c r="BU5" s="122"/>
    </row>
    <row r="6" spans="1:74" s="17" customFormat="1">
      <c r="A6" s="123" t="s">
        <v>1</v>
      </c>
      <c r="B6" s="127">
        <v>45193</v>
      </c>
      <c r="C6" s="119" t="s">
        <v>193</v>
      </c>
      <c r="D6" s="127"/>
      <c r="E6" s="119"/>
      <c r="F6" s="120"/>
      <c r="G6" s="120"/>
      <c r="H6" s="119" t="s">
        <v>154</v>
      </c>
      <c r="I6" s="121">
        <v>440</v>
      </c>
      <c r="J6" s="119" t="s">
        <v>154</v>
      </c>
      <c r="K6" s="119" t="s">
        <v>155</v>
      </c>
      <c r="L6" s="121">
        <v>114</v>
      </c>
      <c r="M6" s="121">
        <v>324</v>
      </c>
      <c r="N6" s="121">
        <v>0</v>
      </c>
      <c r="O6" s="121">
        <v>1</v>
      </c>
      <c r="P6" s="121">
        <v>1</v>
      </c>
      <c r="Q6" s="121">
        <v>0</v>
      </c>
      <c r="R6" s="119" t="s">
        <v>578</v>
      </c>
      <c r="S6" s="121">
        <v>108</v>
      </c>
      <c r="T6" s="119" t="s">
        <v>156</v>
      </c>
      <c r="U6" s="121">
        <v>88</v>
      </c>
      <c r="V6" s="128" t="s">
        <v>572</v>
      </c>
      <c r="W6" s="121">
        <v>78</v>
      </c>
      <c r="X6" s="128" t="s">
        <v>182</v>
      </c>
      <c r="Y6" s="121">
        <v>110</v>
      </c>
      <c r="Z6" s="119" t="s">
        <v>183</v>
      </c>
      <c r="AA6" s="121">
        <v>56</v>
      </c>
      <c r="AB6" s="121"/>
      <c r="AC6" s="121"/>
      <c r="AD6" s="124">
        <v>0</v>
      </c>
      <c r="AE6" s="124">
        <v>0</v>
      </c>
      <c r="AF6" s="119" t="s">
        <v>154</v>
      </c>
      <c r="AG6" s="119" t="s">
        <v>157</v>
      </c>
      <c r="AH6" s="119" t="s">
        <v>154</v>
      </c>
      <c r="AI6" s="119" t="s">
        <v>154</v>
      </c>
      <c r="AJ6" s="119" t="s">
        <v>158</v>
      </c>
      <c r="AK6" s="119" t="s">
        <v>159</v>
      </c>
      <c r="AL6" s="119" t="s">
        <v>174</v>
      </c>
      <c r="AM6" s="119" t="s">
        <v>174</v>
      </c>
      <c r="AN6" s="119" t="s">
        <v>202</v>
      </c>
      <c r="AO6" s="119"/>
      <c r="AP6" s="119" t="s">
        <v>163</v>
      </c>
      <c r="AQ6" s="119"/>
      <c r="AR6" s="124">
        <v>0</v>
      </c>
      <c r="AS6" s="119" t="s">
        <v>176</v>
      </c>
      <c r="AT6" s="119" t="s">
        <v>154</v>
      </c>
      <c r="AU6" s="119" t="s">
        <v>163</v>
      </c>
      <c r="AV6" s="119" t="s">
        <v>154</v>
      </c>
      <c r="AW6" s="119" t="s">
        <v>154</v>
      </c>
      <c r="AX6" s="119" t="s">
        <v>155</v>
      </c>
      <c r="AY6" s="119" t="s">
        <v>155</v>
      </c>
      <c r="AZ6" s="119" t="s">
        <v>154</v>
      </c>
      <c r="BA6" s="119" t="s">
        <v>154</v>
      </c>
      <c r="BB6" s="119" t="s">
        <v>164</v>
      </c>
      <c r="BC6" s="119" t="s">
        <v>165</v>
      </c>
      <c r="BD6" s="119" t="s">
        <v>155</v>
      </c>
      <c r="BE6" s="119" t="s">
        <v>155</v>
      </c>
      <c r="BF6" s="119" t="s">
        <v>154</v>
      </c>
      <c r="BG6" s="119" t="s">
        <v>154</v>
      </c>
      <c r="BH6" s="119" t="s">
        <v>155</v>
      </c>
      <c r="BI6" s="119" t="s">
        <v>166</v>
      </c>
      <c r="BJ6" s="119" t="s">
        <v>571</v>
      </c>
      <c r="BK6" s="119" t="s">
        <v>168</v>
      </c>
      <c r="BL6" s="119" t="s">
        <v>192</v>
      </c>
      <c r="BM6" s="119" t="s">
        <v>155</v>
      </c>
      <c r="BN6" s="119" t="s">
        <v>154</v>
      </c>
      <c r="BO6" s="119" t="s">
        <v>155</v>
      </c>
      <c r="BP6" s="119" t="s">
        <v>155</v>
      </c>
      <c r="BQ6" s="122" t="s">
        <v>155</v>
      </c>
      <c r="BR6" s="119" t="s">
        <v>171</v>
      </c>
      <c r="BS6" s="129" t="s">
        <v>170</v>
      </c>
      <c r="BT6" s="129"/>
      <c r="BU6" s="122"/>
    </row>
    <row r="7" spans="1:74" s="17" customFormat="1">
      <c r="A7" s="123" t="s">
        <v>468</v>
      </c>
      <c r="B7" s="127">
        <v>45199</v>
      </c>
      <c r="C7" s="119" t="s">
        <v>470</v>
      </c>
      <c r="D7" s="127"/>
      <c r="E7" s="119"/>
      <c r="F7" s="120"/>
      <c r="G7" s="120"/>
      <c r="H7" s="119" t="s">
        <v>154</v>
      </c>
      <c r="I7" s="121">
        <v>0</v>
      </c>
      <c r="J7" s="119" t="s">
        <v>154</v>
      </c>
      <c r="K7" s="119" t="s">
        <v>154</v>
      </c>
      <c r="L7" s="121">
        <v>0</v>
      </c>
      <c r="M7" s="121">
        <v>0</v>
      </c>
      <c r="N7" s="121">
        <v>0</v>
      </c>
      <c r="O7" s="121">
        <v>0</v>
      </c>
      <c r="P7" s="121">
        <v>0</v>
      </c>
      <c r="Q7" s="121">
        <v>0</v>
      </c>
      <c r="R7" s="119"/>
      <c r="S7" s="121"/>
      <c r="T7" s="119"/>
      <c r="U7" s="121"/>
      <c r="V7" s="128"/>
      <c r="W7" s="121"/>
      <c r="X7" s="128"/>
      <c r="Y7" s="121"/>
      <c r="Z7" s="119"/>
      <c r="AA7" s="121"/>
      <c r="AB7" s="121"/>
      <c r="AC7" s="121"/>
      <c r="AD7" s="124">
        <v>0</v>
      </c>
      <c r="AE7" s="124">
        <v>0</v>
      </c>
      <c r="AF7" s="119" t="s">
        <v>155</v>
      </c>
      <c r="AG7" s="119"/>
      <c r="AH7" s="119"/>
      <c r="AI7" s="119"/>
      <c r="AJ7" s="119"/>
      <c r="AK7" s="119"/>
      <c r="AL7" s="119"/>
      <c r="AM7" s="119"/>
      <c r="AN7" s="119"/>
      <c r="AO7" s="119"/>
      <c r="AP7" s="119"/>
      <c r="AQ7" s="119"/>
      <c r="AR7" s="124"/>
      <c r="AS7" s="119"/>
      <c r="AT7" s="119" t="s">
        <v>154</v>
      </c>
      <c r="AU7" s="119" t="s">
        <v>163</v>
      </c>
      <c r="AV7" s="119" t="s">
        <v>154</v>
      </c>
      <c r="AW7" s="119" t="s">
        <v>154</v>
      </c>
      <c r="AX7" s="119" t="s">
        <v>155</v>
      </c>
      <c r="AY7" s="119" t="s">
        <v>155</v>
      </c>
      <c r="AZ7" s="119" t="s">
        <v>155</v>
      </c>
      <c r="BA7" s="119" t="s">
        <v>155</v>
      </c>
      <c r="BB7" s="119" t="s">
        <v>175</v>
      </c>
      <c r="BC7" s="119" t="s">
        <v>165</v>
      </c>
      <c r="BD7" s="119" t="s">
        <v>155</v>
      </c>
      <c r="BE7" s="119" t="s">
        <v>155</v>
      </c>
      <c r="BF7" s="119" t="s">
        <v>204</v>
      </c>
      <c r="BG7" s="119" t="s">
        <v>155</v>
      </c>
      <c r="BH7" s="119" t="s">
        <v>155</v>
      </c>
      <c r="BI7" s="119" t="s">
        <v>203</v>
      </c>
      <c r="BJ7" s="119" t="s">
        <v>202</v>
      </c>
      <c r="BK7" s="119" t="s">
        <v>185</v>
      </c>
      <c r="BL7" s="119" t="s">
        <v>203</v>
      </c>
      <c r="BM7" s="119" t="s">
        <v>204</v>
      </c>
      <c r="BN7" s="119" t="s">
        <v>155</v>
      </c>
      <c r="BO7" s="119" t="s">
        <v>155</v>
      </c>
      <c r="BP7" s="119" t="s">
        <v>155</v>
      </c>
      <c r="BQ7" s="122" t="s">
        <v>155</v>
      </c>
      <c r="BR7" s="119" t="s">
        <v>171</v>
      </c>
      <c r="BS7" s="129"/>
      <c r="BT7" s="129"/>
      <c r="BU7" s="122"/>
    </row>
    <row r="8" spans="1:74" s="17" customFormat="1">
      <c r="A8" s="123" t="s">
        <v>200</v>
      </c>
      <c r="B8" s="127">
        <v>45199</v>
      </c>
      <c r="C8" s="119" t="s">
        <v>201</v>
      </c>
      <c r="D8" s="127"/>
      <c r="E8" s="119"/>
      <c r="F8" s="120"/>
      <c r="G8" s="120"/>
      <c r="H8" s="119" t="s">
        <v>154</v>
      </c>
      <c r="I8" s="121">
        <v>0</v>
      </c>
      <c r="J8" s="119" t="s">
        <v>155</v>
      </c>
      <c r="K8" s="119" t="s">
        <v>155</v>
      </c>
      <c r="L8" s="121">
        <v>0</v>
      </c>
      <c r="M8" s="121">
        <v>0</v>
      </c>
      <c r="N8" s="121">
        <v>0</v>
      </c>
      <c r="O8" s="121">
        <v>0</v>
      </c>
      <c r="P8" s="121">
        <v>0</v>
      </c>
      <c r="Q8" s="121">
        <v>0</v>
      </c>
      <c r="R8" s="119"/>
      <c r="S8" s="121">
        <v>0</v>
      </c>
      <c r="T8" s="119"/>
      <c r="U8" s="121">
        <v>0</v>
      </c>
      <c r="V8" s="128"/>
      <c r="W8" s="121">
        <v>0</v>
      </c>
      <c r="X8" s="128"/>
      <c r="Y8" s="121">
        <v>0</v>
      </c>
      <c r="Z8" s="119"/>
      <c r="AA8" s="121">
        <v>0</v>
      </c>
      <c r="AB8" s="121">
        <v>0</v>
      </c>
      <c r="AC8" s="121"/>
      <c r="AD8" s="124">
        <v>0</v>
      </c>
      <c r="AE8" s="124">
        <v>0</v>
      </c>
      <c r="AF8" s="119" t="s">
        <v>155</v>
      </c>
      <c r="AG8" s="119"/>
      <c r="AH8" s="119"/>
      <c r="AI8" s="119"/>
      <c r="AJ8" s="119"/>
      <c r="AK8" s="119"/>
      <c r="AL8" s="119"/>
      <c r="AM8" s="119"/>
      <c r="AN8" s="119"/>
      <c r="AO8" s="119"/>
      <c r="AP8" s="119"/>
      <c r="AQ8" s="119"/>
      <c r="AR8" s="124"/>
      <c r="AS8" s="119"/>
      <c r="AT8" s="119" t="s">
        <v>204</v>
      </c>
      <c r="AU8" s="119" t="s">
        <v>161</v>
      </c>
      <c r="AV8" s="119" t="s">
        <v>155</v>
      </c>
      <c r="AW8" s="119" t="s">
        <v>155</v>
      </c>
      <c r="AX8" s="119" t="s">
        <v>154</v>
      </c>
      <c r="AY8" s="119" t="s">
        <v>154</v>
      </c>
      <c r="AZ8" s="119" t="s">
        <v>155</v>
      </c>
      <c r="BA8" s="119" t="s">
        <v>154</v>
      </c>
      <c r="BB8" s="119" t="s">
        <v>178</v>
      </c>
      <c r="BC8" s="119" t="s">
        <v>165</v>
      </c>
      <c r="BD8" s="119" t="s">
        <v>154</v>
      </c>
      <c r="BE8" s="119" t="s">
        <v>155</v>
      </c>
      <c r="BF8" s="119" t="s">
        <v>155</v>
      </c>
      <c r="BG8" s="119" t="s">
        <v>155</v>
      </c>
      <c r="BH8" s="119" t="s">
        <v>155</v>
      </c>
      <c r="BI8" s="119" t="s">
        <v>203</v>
      </c>
      <c r="BJ8" s="119" t="s">
        <v>163</v>
      </c>
      <c r="BK8" s="119" t="s">
        <v>168</v>
      </c>
      <c r="BL8" s="119" t="s">
        <v>186</v>
      </c>
      <c r="BM8" s="119" t="s">
        <v>155</v>
      </c>
      <c r="BN8" s="119" t="s">
        <v>155</v>
      </c>
      <c r="BO8" s="119" t="s">
        <v>155</v>
      </c>
      <c r="BP8" s="119" t="s">
        <v>155</v>
      </c>
      <c r="BQ8" s="122" t="s">
        <v>155</v>
      </c>
      <c r="BR8" s="119" t="s">
        <v>171</v>
      </c>
      <c r="BS8" s="129"/>
      <c r="BT8" s="129"/>
      <c r="BU8" s="122"/>
    </row>
    <row r="9" spans="1:74" s="17" customFormat="1">
      <c r="A9" s="123" t="s">
        <v>205</v>
      </c>
      <c r="B9" s="127">
        <v>45199</v>
      </c>
      <c r="C9" s="119" t="s">
        <v>206</v>
      </c>
      <c r="D9" s="127"/>
      <c r="E9" s="119"/>
      <c r="F9" s="120"/>
      <c r="G9" s="120"/>
      <c r="H9" s="119" t="s">
        <v>154</v>
      </c>
      <c r="I9" s="121">
        <v>0</v>
      </c>
      <c r="J9" s="119" t="s">
        <v>154</v>
      </c>
      <c r="K9" s="119" t="s">
        <v>154</v>
      </c>
      <c r="L9" s="121">
        <v>0</v>
      </c>
      <c r="M9" s="121">
        <v>0</v>
      </c>
      <c r="N9" s="121">
        <v>0</v>
      </c>
      <c r="O9" s="121">
        <v>0</v>
      </c>
      <c r="P9" s="121">
        <v>0</v>
      </c>
      <c r="Q9" s="121">
        <v>0</v>
      </c>
      <c r="R9" s="119"/>
      <c r="S9" s="121">
        <v>0</v>
      </c>
      <c r="T9" s="119"/>
      <c r="U9" s="121">
        <v>0</v>
      </c>
      <c r="V9" s="128"/>
      <c r="W9" s="121">
        <v>0</v>
      </c>
      <c r="X9" s="128"/>
      <c r="Y9" s="121">
        <v>0</v>
      </c>
      <c r="Z9" s="119"/>
      <c r="AA9" s="121">
        <v>0</v>
      </c>
      <c r="AB9" s="121">
        <v>0</v>
      </c>
      <c r="AC9" s="121"/>
      <c r="AD9" s="124">
        <v>0</v>
      </c>
      <c r="AE9" s="124">
        <v>0</v>
      </c>
      <c r="AF9" s="119" t="s">
        <v>155</v>
      </c>
      <c r="AG9" s="119"/>
      <c r="AH9" s="119"/>
      <c r="AI9" s="119"/>
      <c r="AJ9" s="119"/>
      <c r="AK9" s="119"/>
      <c r="AL9" s="119"/>
      <c r="AM9" s="119"/>
      <c r="AN9" s="119"/>
      <c r="AO9" s="119"/>
      <c r="AP9" s="119"/>
      <c r="AQ9" s="119"/>
      <c r="AR9" s="124"/>
      <c r="AS9" s="119"/>
      <c r="AT9" s="119" t="s">
        <v>204</v>
      </c>
      <c r="AU9" s="119" t="s">
        <v>161</v>
      </c>
      <c r="AV9" s="119" t="s">
        <v>154</v>
      </c>
      <c r="AW9" s="119" t="s">
        <v>154</v>
      </c>
      <c r="AX9" s="119" t="s">
        <v>155</v>
      </c>
      <c r="AY9" s="119" t="s">
        <v>155</v>
      </c>
      <c r="AZ9" s="119" t="s">
        <v>155</v>
      </c>
      <c r="BA9" s="119" t="s">
        <v>154</v>
      </c>
      <c r="BB9" s="119" t="s">
        <v>178</v>
      </c>
      <c r="BC9" s="119" t="s">
        <v>165</v>
      </c>
      <c r="BD9" s="119" t="s">
        <v>154</v>
      </c>
      <c r="BE9" s="119" t="s">
        <v>155</v>
      </c>
      <c r="BF9" s="119" t="s">
        <v>155</v>
      </c>
      <c r="BG9" s="119" t="s">
        <v>155</v>
      </c>
      <c r="BH9" s="119" t="s">
        <v>155</v>
      </c>
      <c r="BI9" s="119" t="s">
        <v>203</v>
      </c>
      <c r="BJ9" s="119" t="s">
        <v>163</v>
      </c>
      <c r="BK9" s="119" t="s">
        <v>203</v>
      </c>
      <c r="BL9" s="119" t="s">
        <v>186</v>
      </c>
      <c r="BM9" s="119" t="s">
        <v>155</v>
      </c>
      <c r="BN9" s="119" t="s">
        <v>155</v>
      </c>
      <c r="BO9" s="119" t="s">
        <v>155</v>
      </c>
      <c r="BP9" s="119" t="s">
        <v>155</v>
      </c>
      <c r="BQ9" s="122" t="s">
        <v>155</v>
      </c>
      <c r="BR9" s="119" t="s">
        <v>171</v>
      </c>
      <c r="BS9" s="129"/>
      <c r="BT9" s="129"/>
      <c r="BU9" s="122"/>
    </row>
    <row r="10" spans="1:74" s="17" customFormat="1">
      <c r="A10" s="123" t="s">
        <v>207</v>
      </c>
      <c r="B10" s="127">
        <v>45186</v>
      </c>
      <c r="C10" s="119" t="s">
        <v>208</v>
      </c>
      <c r="D10" s="127"/>
      <c r="E10" s="119"/>
      <c r="F10" s="120"/>
      <c r="G10" s="120"/>
      <c r="H10" s="119" t="s">
        <v>154</v>
      </c>
      <c r="I10" s="121">
        <v>12</v>
      </c>
      <c r="J10" s="119" t="s">
        <v>154</v>
      </c>
      <c r="K10" s="119" t="s">
        <v>154</v>
      </c>
      <c r="L10" s="121">
        <v>0</v>
      </c>
      <c r="M10" s="121">
        <v>12</v>
      </c>
      <c r="N10" s="121">
        <v>0</v>
      </c>
      <c r="O10" s="121">
        <v>0</v>
      </c>
      <c r="P10" s="121">
        <v>0</v>
      </c>
      <c r="Q10" s="121">
        <v>0</v>
      </c>
      <c r="R10" s="119" t="s">
        <v>196</v>
      </c>
      <c r="S10" s="121">
        <v>8</v>
      </c>
      <c r="T10" s="119" t="s">
        <v>184</v>
      </c>
      <c r="U10" s="121">
        <v>4</v>
      </c>
      <c r="V10" s="128"/>
      <c r="W10" s="121"/>
      <c r="X10" s="128"/>
      <c r="Y10" s="121"/>
      <c r="Z10" s="119"/>
      <c r="AA10" s="121"/>
      <c r="AB10" s="121"/>
      <c r="AC10" s="121"/>
      <c r="AD10" s="124">
        <v>0</v>
      </c>
      <c r="AE10" s="124">
        <v>0</v>
      </c>
      <c r="AF10" s="119" t="s">
        <v>155</v>
      </c>
      <c r="AG10" s="119"/>
      <c r="AH10" s="119"/>
      <c r="AI10" s="119"/>
      <c r="AJ10" s="119"/>
      <c r="AK10" s="119"/>
      <c r="AL10" s="119"/>
      <c r="AM10" s="119"/>
      <c r="AN10" s="119"/>
      <c r="AO10" s="119"/>
      <c r="AP10" s="119"/>
      <c r="AQ10" s="119"/>
      <c r="AR10" s="124"/>
      <c r="AS10" s="119"/>
      <c r="AT10" s="119" t="s">
        <v>154</v>
      </c>
      <c r="AU10" s="119" t="s">
        <v>177</v>
      </c>
      <c r="AV10" s="119" t="s">
        <v>154</v>
      </c>
      <c r="AW10" s="119" t="s">
        <v>154</v>
      </c>
      <c r="AX10" s="119" t="s">
        <v>154</v>
      </c>
      <c r="AY10" s="119" t="s">
        <v>154</v>
      </c>
      <c r="AZ10" s="119" t="s">
        <v>155</v>
      </c>
      <c r="BA10" s="119" t="s">
        <v>155</v>
      </c>
      <c r="BB10" s="119" t="s">
        <v>189</v>
      </c>
      <c r="BC10" s="119" t="s">
        <v>165</v>
      </c>
      <c r="BD10" s="119" t="s">
        <v>154</v>
      </c>
      <c r="BE10" s="119" t="s">
        <v>154</v>
      </c>
      <c r="BF10" s="119" t="s">
        <v>155</v>
      </c>
      <c r="BG10" s="119" t="s">
        <v>155</v>
      </c>
      <c r="BH10" s="119" t="s">
        <v>154</v>
      </c>
      <c r="BI10" s="119" t="s">
        <v>179</v>
      </c>
      <c r="BJ10" s="119" t="s">
        <v>167</v>
      </c>
      <c r="BK10" s="119" t="s">
        <v>185</v>
      </c>
      <c r="BL10" s="119" t="s">
        <v>186</v>
      </c>
      <c r="BM10" s="119" t="s">
        <v>155</v>
      </c>
      <c r="BN10" s="119" t="s">
        <v>154</v>
      </c>
      <c r="BO10" s="119" t="s">
        <v>155</v>
      </c>
      <c r="BP10" s="119" t="s">
        <v>155</v>
      </c>
      <c r="BQ10" s="122" t="s">
        <v>155</v>
      </c>
      <c r="BR10" s="119" t="s">
        <v>171</v>
      </c>
      <c r="BS10" s="129"/>
      <c r="BT10" s="129"/>
      <c r="BU10" s="122"/>
    </row>
    <row r="11" spans="1:74" s="17" customFormat="1">
      <c r="A11" s="123" t="s">
        <v>212</v>
      </c>
      <c r="B11" s="127">
        <v>45193</v>
      </c>
      <c r="C11" s="119" t="s">
        <v>213</v>
      </c>
      <c r="D11" s="127"/>
      <c r="E11" s="119"/>
      <c r="F11" s="120"/>
      <c r="G11" s="120"/>
      <c r="H11" s="119" t="s">
        <v>154</v>
      </c>
      <c r="I11" s="121">
        <v>12</v>
      </c>
      <c r="J11" s="119" t="s">
        <v>154</v>
      </c>
      <c r="K11" s="119" t="s">
        <v>154</v>
      </c>
      <c r="L11" s="121">
        <v>0</v>
      </c>
      <c r="M11" s="121">
        <v>12</v>
      </c>
      <c r="N11" s="121">
        <v>0</v>
      </c>
      <c r="O11" s="121">
        <v>0</v>
      </c>
      <c r="P11" s="121">
        <v>0</v>
      </c>
      <c r="Q11" s="121">
        <v>0</v>
      </c>
      <c r="R11" s="119" t="s">
        <v>184</v>
      </c>
      <c r="S11" s="121">
        <v>9</v>
      </c>
      <c r="T11" s="119" t="s">
        <v>182</v>
      </c>
      <c r="U11" s="121">
        <v>3</v>
      </c>
      <c r="V11" s="128"/>
      <c r="W11" s="121"/>
      <c r="X11" s="128"/>
      <c r="Y11" s="121"/>
      <c r="Z11" s="119"/>
      <c r="AA11" s="121"/>
      <c r="AB11" s="121"/>
      <c r="AC11" s="121"/>
      <c r="AD11" s="124">
        <v>0</v>
      </c>
      <c r="AE11" s="124">
        <v>0</v>
      </c>
      <c r="AF11" s="119" t="s">
        <v>155</v>
      </c>
      <c r="AG11" s="119"/>
      <c r="AH11" s="119"/>
      <c r="AI11" s="119"/>
      <c r="AJ11" s="119"/>
      <c r="AK11" s="119"/>
      <c r="AL11" s="119"/>
      <c r="AM11" s="119"/>
      <c r="AN11" s="119"/>
      <c r="AO11" s="119"/>
      <c r="AP11" s="119"/>
      <c r="AQ11" s="119"/>
      <c r="AR11" s="124"/>
      <c r="AS11" s="119"/>
      <c r="AT11" s="119" t="s">
        <v>154</v>
      </c>
      <c r="AU11" s="119" t="s">
        <v>163</v>
      </c>
      <c r="AV11" s="119" t="s">
        <v>154</v>
      </c>
      <c r="AW11" s="119" t="s">
        <v>154</v>
      </c>
      <c r="AX11" s="119" t="s">
        <v>155</v>
      </c>
      <c r="AY11" s="119" t="s">
        <v>155</v>
      </c>
      <c r="AZ11" s="119" t="s">
        <v>155</v>
      </c>
      <c r="BA11" s="119" t="s">
        <v>154</v>
      </c>
      <c r="BB11" s="119" t="s">
        <v>164</v>
      </c>
      <c r="BC11" s="119" t="s">
        <v>165</v>
      </c>
      <c r="BD11" s="119" t="s">
        <v>154</v>
      </c>
      <c r="BE11" s="119" t="s">
        <v>155</v>
      </c>
      <c r="BF11" s="119" t="s">
        <v>154</v>
      </c>
      <c r="BG11" s="119" t="s">
        <v>155</v>
      </c>
      <c r="BH11" s="119" t="s">
        <v>155</v>
      </c>
      <c r="BI11" s="119" t="s">
        <v>166</v>
      </c>
      <c r="BJ11" s="119" t="s">
        <v>163</v>
      </c>
      <c r="BK11" s="119" t="s">
        <v>185</v>
      </c>
      <c r="BL11" s="119" t="s">
        <v>192</v>
      </c>
      <c r="BM11" s="119" t="s">
        <v>155</v>
      </c>
      <c r="BN11" s="119" t="s">
        <v>155</v>
      </c>
      <c r="BO11" s="119" t="s">
        <v>155</v>
      </c>
      <c r="BP11" s="119" t="s">
        <v>155</v>
      </c>
      <c r="BQ11" s="122" t="s">
        <v>155</v>
      </c>
      <c r="BR11" s="119" t="s">
        <v>171</v>
      </c>
      <c r="BS11" s="129"/>
      <c r="BT11" s="129"/>
      <c r="BU11" s="122"/>
    </row>
    <row r="12" spans="1:74" s="17" customFormat="1">
      <c r="A12" s="123" t="s">
        <v>214</v>
      </c>
      <c r="B12" s="127">
        <v>45199</v>
      </c>
      <c r="C12" s="119" t="s">
        <v>215</v>
      </c>
      <c r="D12" s="127"/>
      <c r="E12" s="119"/>
      <c r="F12" s="120"/>
      <c r="G12" s="120"/>
      <c r="H12" s="119" t="s">
        <v>154</v>
      </c>
      <c r="I12" s="121">
        <v>356</v>
      </c>
      <c r="J12" s="119" t="s">
        <v>154</v>
      </c>
      <c r="K12" s="119" t="s">
        <v>154</v>
      </c>
      <c r="L12" s="121">
        <v>1</v>
      </c>
      <c r="M12" s="121">
        <v>355</v>
      </c>
      <c r="N12" s="121">
        <v>0</v>
      </c>
      <c r="O12" s="121">
        <v>0</v>
      </c>
      <c r="P12" s="121">
        <v>0</v>
      </c>
      <c r="Q12" s="121">
        <v>0</v>
      </c>
      <c r="R12" s="119" t="s">
        <v>183</v>
      </c>
      <c r="S12" s="121">
        <v>98</v>
      </c>
      <c r="T12" s="119" t="s">
        <v>216</v>
      </c>
      <c r="U12" s="121">
        <v>52</v>
      </c>
      <c r="V12" s="128" t="s">
        <v>182</v>
      </c>
      <c r="W12" s="121">
        <v>48</v>
      </c>
      <c r="X12" s="128" t="s">
        <v>579</v>
      </c>
      <c r="Y12" s="121">
        <v>30</v>
      </c>
      <c r="Z12" s="119" t="s">
        <v>184</v>
      </c>
      <c r="AA12" s="121">
        <v>26</v>
      </c>
      <c r="AB12" s="121">
        <v>102</v>
      </c>
      <c r="AC12" s="121"/>
      <c r="AD12" s="124">
        <v>0</v>
      </c>
      <c r="AE12" s="124">
        <v>0</v>
      </c>
      <c r="AF12" s="119" t="s">
        <v>154</v>
      </c>
      <c r="AG12" s="119" t="s">
        <v>157</v>
      </c>
      <c r="AH12" s="119" t="s">
        <v>154</v>
      </c>
      <c r="AI12" s="119" t="s">
        <v>154</v>
      </c>
      <c r="AJ12" s="119" t="s">
        <v>217</v>
      </c>
      <c r="AK12" s="119" t="s">
        <v>159</v>
      </c>
      <c r="AL12" s="119" t="s">
        <v>174</v>
      </c>
      <c r="AM12" s="119" t="s">
        <v>174</v>
      </c>
      <c r="AN12" s="119" t="s">
        <v>202</v>
      </c>
      <c r="AO12" s="119"/>
      <c r="AP12" s="119" t="s">
        <v>161</v>
      </c>
      <c r="AQ12" s="119"/>
      <c r="AR12" s="124">
        <v>0</v>
      </c>
      <c r="AS12" s="119" t="s">
        <v>176</v>
      </c>
      <c r="AT12" s="119" t="s">
        <v>155</v>
      </c>
      <c r="AU12" s="119" t="s">
        <v>163</v>
      </c>
      <c r="AV12" s="119" t="s">
        <v>154</v>
      </c>
      <c r="AW12" s="119" t="s">
        <v>154</v>
      </c>
      <c r="AX12" s="119" t="s">
        <v>154</v>
      </c>
      <c r="AY12" s="119" t="s">
        <v>154</v>
      </c>
      <c r="AZ12" s="119" t="s">
        <v>155</v>
      </c>
      <c r="BA12" s="119" t="s">
        <v>154</v>
      </c>
      <c r="BB12" s="119" t="s">
        <v>178</v>
      </c>
      <c r="BC12" s="119" t="s">
        <v>165</v>
      </c>
      <c r="BD12" s="119" t="s">
        <v>155</v>
      </c>
      <c r="BE12" s="119" t="s">
        <v>155</v>
      </c>
      <c r="BF12" s="119" t="s">
        <v>155</v>
      </c>
      <c r="BG12" s="119" t="s">
        <v>155</v>
      </c>
      <c r="BH12" s="119" t="s">
        <v>155</v>
      </c>
      <c r="BI12" s="119" t="s">
        <v>203</v>
      </c>
      <c r="BJ12" s="119" t="s">
        <v>167</v>
      </c>
      <c r="BK12" s="119" t="s">
        <v>197</v>
      </c>
      <c r="BL12" s="119" t="s">
        <v>169</v>
      </c>
      <c r="BM12" s="119" t="s">
        <v>155</v>
      </c>
      <c r="BN12" s="119" t="s">
        <v>204</v>
      </c>
      <c r="BO12" s="119" t="s">
        <v>155</v>
      </c>
      <c r="BP12" s="119" t="s">
        <v>154</v>
      </c>
      <c r="BQ12" s="122" t="s">
        <v>155</v>
      </c>
      <c r="BR12" s="119" t="s">
        <v>171</v>
      </c>
      <c r="BS12" s="129"/>
      <c r="BT12" s="129"/>
      <c r="BU12" s="122"/>
    </row>
    <row r="13" spans="1:74" s="17" customFormat="1">
      <c r="A13" s="123" t="s">
        <v>218</v>
      </c>
      <c r="B13" s="127">
        <v>45195</v>
      </c>
      <c r="C13" s="119" t="s">
        <v>219</v>
      </c>
      <c r="D13" s="127"/>
      <c r="E13" s="119"/>
      <c r="F13" s="120"/>
      <c r="G13" s="120"/>
      <c r="H13" s="119" t="s">
        <v>154</v>
      </c>
      <c r="I13" s="121">
        <v>13</v>
      </c>
      <c r="J13" s="119" t="s">
        <v>154</v>
      </c>
      <c r="K13" s="119" t="s">
        <v>154</v>
      </c>
      <c r="L13" s="121">
        <v>0</v>
      </c>
      <c r="M13" s="121">
        <v>13</v>
      </c>
      <c r="N13" s="121">
        <v>0</v>
      </c>
      <c r="O13" s="121">
        <v>0</v>
      </c>
      <c r="P13" s="121">
        <v>0</v>
      </c>
      <c r="Q13" s="121">
        <v>0</v>
      </c>
      <c r="R13" s="119" t="s">
        <v>196</v>
      </c>
      <c r="S13" s="121">
        <v>10</v>
      </c>
      <c r="T13" s="119" t="s">
        <v>216</v>
      </c>
      <c r="U13" s="121">
        <v>3</v>
      </c>
      <c r="V13" s="128"/>
      <c r="W13" s="121"/>
      <c r="X13" s="128"/>
      <c r="Y13" s="121"/>
      <c r="Z13" s="119"/>
      <c r="AA13" s="121"/>
      <c r="AB13" s="121"/>
      <c r="AC13" s="121"/>
      <c r="AD13" s="124">
        <v>0</v>
      </c>
      <c r="AE13" s="124">
        <v>0</v>
      </c>
      <c r="AF13" s="119" t="s">
        <v>154</v>
      </c>
      <c r="AG13" s="119" t="s">
        <v>573</v>
      </c>
      <c r="AH13" s="119" t="s">
        <v>155</v>
      </c>
      <c r="AI13" s="119" t="s">
        <v>155</v>
      </c>
      <c r="AJ13" s="119" t="s">
        <v>158</v>
      </c>
      <c r="AK13" s="119" t="s">
        <v>160</v>
      </c>
      <c r="AL13" s="119" t="s">
        <v>160</v>
      </c>
      <c r="AM13" s="119" t="s">
        <v>160</v>
      </c>
      <c r="AN13" s="119" t="s">
        <v>202</v>
      </c>
      <c r="AO13" s="119"/>
      <c r="AP13" s="119" t="s">
        <v>202</v>
      </c>
      <c r="AQ13" s="119"/>
      <c r="AR13" s="124">
        <v>0</v>
      </c>
      <c r="AS13" s="119" t="s">
        <v>176</v>
      </c>
      <c r="AT13" s="119" t="s">
        <v>154</v>
      </c>
      <c r="AU13" s="119" t="s">
        <v>163</v>
      </c>
      <c r="AV13" s="119" t="s">
        <v>154</v>
      </c>
      <c r="AW13" s="119" t="s">
        <v>154</v>
      </c>
      <c r="AX13" s="119" t="s">
        <v>154</v>
      </c>
      <c r="AY13" s="119" t="s">
        <v>154</v>
      </c>
      <c r="AZ13" s="119" t="s">
        <v>154</v>
      </c>
      <c r="BA13" s="119" t="s">
        <v>154</v>
      </c>
      <c r="BB13" s="119" t="s">
        <v>178</v>
      </c>
      <c r="BC13" s="119" t="s">
        <v>165</v>
      </c>
      <c r="BD13" s="119" t="s">
        <v>154</v>
      </c>
      <c r="BE13" s="119" t="s">
        <v>154</v>
      </c>
      <c r="BF13" s="119" t="s">
        <v>154</v>
      </c>
      <c r="BG13" s="119" t="s">
        <v>155</v>
      </c>
      <c r="BH13" s="119" t="s">
        <v>155</v>
      </c>
      <c r="BI13" s="119" t="s">
        <v>166</v>
      </c>
      <c r="BJ13" s="119" t="s">
        <v>163</v>
      </c>
      <c r="BK13" s="119" t="s">
        <v>168</v>
      </c>
      <c r="BL13" s="119" t="s">
        <v>186</v>
      </c>
      <c r="BM13" s="119" t="s">
        <v>155</v>
      </c>
      <c r="BN13" s="119" t="s">
        <v>155</v>
      </c>
      <c r="BO13" s="119" t="s">
        <v>155</v>
      </c>
      <c r="BP13" s="119" t="s">
        <v>154</v>
      </c>
      <c r="BQ13" s="122" t="s">
        <v>155</v>
      </c>
      <c r="BR13" s="119" t="s">
        <v>171</v>
      </c>
      <c r="BS13" s="129"/>
      <c r="BT13" s="129"/>
      <c r="BU13" s="122"/>
    </row>
  </sheetData>
  <sheetProtection pivotTables="0"/>
  <sortState xmlns:xlrd2="http://schemas.microsoft.com/office/spreadsheetml/2017/richdata2" ref="A2:BU13">
    <sortCondition ref="A2:A13"/>
  </sortState>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zoomScale="85" zoomScaleNormal="85" workbookViewId="0"/>
  </sheetViews>
  <sheetFormatPr defaultColWidth="8.5546875" defaultRowHeight="13.2"/>
  <cols>
    <col min="1" max="1" width="113.5546875" style="20" customWidth="1"/>
    <col min="2" max="16384" width="8.5546875" style="20"/>
  </cols>
  <sheetData>
    <row r="1" spans="1:2" ht="22.2" thickBot="1">
      <c r="A1" s="28" t="s">
        <v>220</v>
      </c>
      <c r="B1" s="21"/>
    </row>
    <row r="2" spans="1:2" ht="15" thickTop="1">
      <c r="A2" s="22" t="s">
        <v>221</v>
      </c>
      <c r="B2" s="23"/>
    </row>
    <row r="3" spans="1:2" ht="14.4">
      <c r="A3" s="22" t="s">
        <v>222</v>
      </c>
      <c r="B3" s="23"/>
    </row>
    <row r="4" spans="1:2" ht="28.8">
      <c r="A4" s="22" t="s">
        <v>223</v>
      </c>
      <c r="B4" s="23"/>
    </row>
    <row r="5" spans="1:2" ht="14.4">
      <c r="A5" s="22" t="s">
        <v>224</v>
      </c>
      <c r="B5" s="23"/>
    </row>
    <row r="6" spans="1:2" ht="28.8">
      <c r="A6" s="24" t="s">
        <v>225</v>
      </c>
      <c r="B6" s="23"/>
    </row>
    <row r="7" spans="1:2" ht="14.4">
      <c r="A7" s="24" t="s">
        <v>226</v>
      </c>
      <c r="B7" s="23"/>
    </row>
    <row r="8" spans="1:2" ht="14.4">
      <c r="A8" s="24" t="s">
        <v>227</v>
      </c>
      <c r="B8" s="23"/>
    </row>
    <row r="9" spans="1:2" ht="28.8">
      <c r="A9" s="24" t="s">
        <v>228</v>
      </c>
      <c r="B9" s="23"/>
    </row>
    <row r="10" spans="1:2" ht="14.4">
      <c r="A10" s="24"/>
      <c r="B10" s="23"/>
    </row>
    <row r="11" spans="1:2" ht="14.4">
      <c r="A11" s="29" t="s">
        <v>229</v>
      </c>
      <c r="B11" s="23"/>
    </row>
    <row r="12" spans="1:2" ht="14.4">
      <c r="A12" s="25" t="s">
        <v>230</v>
      </c>
      <c r="B12" s="23"/>
    </row>
    <row r="13" spans="1:2" ht="14.4">
      <c r="A13" s="25" t="s">
        <v>231</v>
      </c>
      <c r="B13" s="23"/>
    </row>
    <row r="14" spans="1:2" ht="14.4">
      <c r="A14" s="25" t="s">
        <v>232</v>
      </c>
      <c r="B14" s="23"/>
    </row>
    <row r="15" spans="1:2" ht="13.8">
      <c r="A15" s="25"/>
      <c r="B15" s="23"/>
    </row>
    <row r="16" spans="1:2" ht="14.4">
      <c r="A16" s="29" t="s">
        <v>233</v>
      </c>
      <c r="B16" s="23"/>
    </row>
    <row r="17" spans="1:2" ht="14.4">
      <c r="A17" s="25" t="s">
        <v>234</v>
      </c>
      <c r="B17" s="23"/>
    </row>
    <row r="18" spans="1:2" ht="14.4">
      <c r="A18" s="25" t="s">
        <v>235</v>
      </c>
      <c r="B18" s="23"/>
    </row>
    <row r="19" spans="1:2" ht="14.4">
      <c r="A19" s="25" t="s">
        <v>236</v>
      </c>
      <c r="B19" s="23"/>
    </row>
    <row r="20" spans="1:2" ht="14.4">
      <c r="A20" s="25" t="s">
        <v>232</v>
      </c>
      <c r="B20" s="23"/>
    </row>
    <row r="21" spans="1:2" ht="13.8">
      <c r="A21" s="25"/>
      <c r="B21" s="23"/>
    </row>
    <row r="22" spans="1:2" ht="14.4">
      <c r="A22" s="24" t="s">
        <v>237</v>
      </c>
      <c r="B22" s="23"/>
    </row>
    <row r="23" spans="1:2" ht="14.4">
      <c r="A23" s="24"/>
      <c r="B23" s="23"/>
    </row>
    <row r="24" spans="1:2" ht="14.4">
      <c r="A24" s="29" t="s">
        <v>238</v>
      </c>
      <c r="B24" s="23"/>
    </row>
    <row r="25" spans="1:2" ht="14.4">
      <c r="A25" s="25" t="s">
        <v>239</v>
      </c>
      <c r="B25" s="23"/>
    </row>
    <row r="26" spans="1:2" ht="14.4">
      <c r="A26" s="25" t="s">
        <v>240</v>
      </c>
      <c r="B26" s="23"/>
    </row>
    <row r="27" spans="1:2" ht="14.4">
      <c r="A27" s="25" t="s">
        <v>241</v>
      </c>
      <c r="B27" s="23"/>
    </row>
    <row r="28" spans="1:2" ht="13.8">
      <c r="A28" s="25"/>
      <c r="B28" s="23"/>
    </row>
    <row r="29" spans="1:2" ht="28.8">
      <c r="A29" s="25" t="s">
        <v>242</v>
      </c>
      <c r="B29" s="23"/>
    </row>
    <row r="30" spans="1:2" ht="14.4">
      <c r="A30" s="25" t="s">
        <v>243</v>
      </c>
      <c r="B30" s="23"/>
    </row>
    <row r="31" spans="1:2" ht="14.4">
      <c r="A31" s="25" t="s">
        <v>244</v>
      </c>
      <c r="B31" s="23"/>
    </row>
    <row r="32" spans="1:2" ht="28.8">
      <c r="A32" s="25" t="s">
        <v>245</v>
      </c>
      <c r="B32" s="23"/>
    </row>
    <row r="33" spans="1:5" ht="28.8">
      <c r="A33" s="25" t="s">
        <v>246</v>
      </c>
      <c r="B33" s="23"/>
    </row>
    <row r="34" spans="1:5" ht="14.4">
      <c r="A34" s="25" t="s">
        <v>247</v>
      </c>
      <c r="B34" s="23"/>
    </row>
    <row r="35" spans="1:5" ht="14.4">
      <c r="A35" s="24" t="s">
        <v>248</v>
      </c>
      <c r="B35" s="23"/>
    </row>
    <row r="36" spans="1:5" ht="14.4">
      <c r="A36" s="24" t="s">
        <v>249</v>
      </c>
      <c r="B36" s="23"/>
    </row>
    <row r="37" spans="1:5" ht="14.4">
      <c r="A37" s="24" t="s">
        <v>250</v>
      </c>
      <c r="B37" s="23"/>
    </row>
    <row r="38" spans="1:5" ht="28.8">
      <c r="A38" s="24" t="s">
        <v>251</v>
      </c>
      <c r="B38" s="23"/>
    </row>
    <row r="39" spans="1:5" ht="14.4">
      <c r="A39" s="24" t="s">
        <v>252</v>
      </c>
      <c r="B39" s="23"/>
    </row>
    <row r="40" spans="1:5" ht="14.4">
      <c r="A40" s="95"/>
      <c r="B40" s="23"/>
    </row>
    <row r="41" spans="1:5">
      <c r="A41" s="92" t="s">
        <v>253</v>
      </c>
      <c r="B41" s="23"/>
    </row>
    <row r="42" spans="1:5" ht="14.4">
      <c r="A42" s="93" t="s">
        <v>254</v>
      </c>
      <c r="B42" s="169"/>
    </row>
    <row r="43" spans="1:5" ht="14.4">
      <c r="A43" s="93" t="s">
        <v>255</v>
      </c>
      <c r="B43" s="169"/>
    </row>
    <row r="44" spans="1:5" ht="14.4">
      <c r="A44" s="94" t="s">
        <v>256</v>
      </c>
      <c r="B44" s="169"/>
    </row>
    <row r="45" spans="1:5" ht="14.4">
      <c r="A45" s="93" t="s">
        <v>257</v>
      </c>
      <c r="B45" s="169"/>
    </row>
    <row r="46" spans="1:5" ht="14.4">
      <c r="A46" s="24"/>
      <c r="B46" s="23"/>
      <c r="C46" s="91"/>
      <c r="D46" s="91"/>
      <c r="E46" s="91"/>
    </row>
    <row r="47" spans="1:5" ht="14.4">
      <c r="A47" s="29" t="s">
        <v>258</v>
      </c>
      <c r="B47" s="23"/>
    </row>
    <row r="48" spans="1:5" ht="14.4">
      <c r="A48" s="25" t="s">
        <v>259</v>
      </c>
      <c r="B48" s="23"/>
    </row>
    <row r="49" spans="1:2" ht="14.4">
      <c r="A49" s="25" t="s">
        <v>260</v>
      </c>
      <c r="B49" s="23"/>
    </row>
    <row r="50" spans="1:2" ht="14.4">
      <c r="A50" s="25" t="s">
        <v>261</v>
      </c>
      <c r="B50" s="23"/>
    </row>
    <row r="51" spans="1:2" ht="14.4">
      <c r="A51" s="25" t="s">
        <v>262</v>
      </c>
      <c r="B51" s="23"/>
    </row>
    <row r="52" spans="1:2" ht="13.8">
      <c r="A52" s="25"/>
      <c r="B52" s="23"/>
    </row>
    <row r="53" spans="1:2" ht="14.4">
      <c r="A53" s="29" t="s">
        <v>73</v>
      </c>
      <c r="B53" s="23"/>
    </row>
    <row r="54" spans="1:2" ht="14.4">
      <c r="A54" s="25" t="s">
        <v>263</v>
      </c>
      <c r="B54" s="23"/>
    </row>
    <row r="55" spans="1:2" ht="14.4">
      <c r="A55" s="25" t="s">
        <v>264</v>
      </c>
      <c r="B55" s="23"/>
    </row>
    <row r="56" spans="1:2" ht="14.4">
      <c r="A56" s="25" t="s">
        <v>265</v>
      </c>
      <c r="B56" s="23"/>
    </row>
    <row r="57" spans="1:2" ht="14.4">
      <c r="A57" s="25" t="s">
        <v>266</v>
      </c>
      <c r="B57" s="23"/>
    </row>
    <row r="58" spans="1:2" ht="13.8">
      <c r="A58" s="25"/>
      <c r="B58" s="23"/>
    </row>
    <row r="59" spans="1:2" ht="14.4">
      <c r="A59" s="24" t="s">
        <v>267</v>
      </c>
      <c r="B59" s="23"/>
    </row>
    <row r="60" spans="1:2" ht="14.4">
      <c r="A60" s="24" t="s">
        <v>268</v>
      </c>
      <c r="B60" s="23"/>
    </row>
    <row r="61" spans="1:2" ht="14.4">
      <c r="A61" s="24" t="s">
        <v>269</v>
      </c>
      <c r="B61" s="23"/>
    </row>
    <row r="62" spans="1:2" ht="14.4">
      <c r="A62" s="24" t="s">
        <v>270</v>
      </c>
      <c r="B62" s="23"/>
    </row>
    <row r="63" spans="1:2" ht="14.4">
      <c r="A63" s="24" t="s">
        <v>271</v>
      </c>
      <c r="B63" s="23"/>
    </row>
    <row r="64" spans="1:2">
      <c r="A64" s="26"/>
      <c r="B64" s="27"/>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zoomScale="106" zoomScaleNormal="106" workbookViewId="0"/>
  </sheetViews>
  <sheetFormatPr defaultColWidth="8.5546875" defaultRowHeight="13.2"/>
  <cols>
    <col min="1" max="1" width="205.44140625" customWidth="1"/>
  </cols>
  <sheetData>
    <row r="1" spans="1:1" ht="23.4">
      <c r="A1" s="54" t="s">
        <v>272</v>
      </c>
    </row>
    <row r="2" spans="1:1" ht="23.4">
      <c r="A2" s="54" t="s">
        <v>273</v>
      </c>
    </row>
    <row r="3" spans="1:1" ht="13.8">
      <c r="A3" s="55" t="s">
        <v>274</v>
      </c>
    </row>
    <row r="4" spans="1:1" ht="14.4">
      <c r="A4" s="18"/>
    </row>
    <row r="5" spans="1:1" ht="14.4">
      <c r="A5" s="56" t="s">
        <v>275</v>
      </c>
    </row>
    <row r="6" spans="1:1" ht="28.8">
      <c r="A6" s="18" t="s">
        <v>276</v>
      </c>
    </row>
    <row r="7" spans="1:1" ht="14.4">
      <c r="A7" s="18"/>
    </row>
    <row r="8" spans="1:1" ht="28.8">
      <c r="A8" s="18" t="s">
        <v>277</v>
      </c>
    </row>
    <row r="9" spans="1:1" ht="43.2">
      <c r="A9" s="18" t="s">
        <v>278</v>
      </c>
    </row>
    <row r="10" spans="1:1" ht="15.6">
      <c r="A10" s="57" t="s">
        <v>279</v>
      </c>
    </row>
    <row r="11" spans="1:1" ht="13.8" thickBot="1">
      <c r="A11" s="58"/>
    </row>
    <row r="12" spans="1:1" ht="55.8" thickBot="1">
      <c r="A12" s="59" t="s">
        <v>280</v>
      </c>
    </row>
    <row r="13" spans="1:1" ht="14.4">
      <c r="A13" s="60"/>
    </row>
    <row r="14" spans="1:1" ht="14.4">
      <c r="A14" s="56" t="s">
        <v>281</v>
      </c>
    </row>
    <row r="15" spans="1:1" ht="14.4">
      <c r="A15" s="18" t="s">
        <v>282</v>
      </c>
    </row>
    <row r="16" spans="1:1" ht="28.8">
      <c r="A16" s="105" t="s">
        <v>283</v>
      </c>
    </row>
    <row r="17" spans="1:1" ht="14.4">
      <c r="A17" s="18"/>
    </row>
    <row r="18" spans="1:1" ht="14.4">
      <c r="A18" s="18"/>
    </row>
    <row r="19" spans="1:1" ht="14.4">
      <c r="A19" s="18" t="s">
        <v>284</v>
      </c>
    </row>
    <row r="20" spans="1:1" ht="28.8">
      <c r="A20" s="18" t="s">
        <v>285</v>
      </c>
    </row>
    <row r="21" spans="1:1" ht="14.4">
      <c r="A21" s="18"/>
    </row>
    <row r="22" spans="1:1" ht="14.4">
      <c r="A22" s="60" t="s">
        <v>286</v>
      </c>
    </row>
    <row r="23" spans="1:1" ht="14.4">
      <c r="A23" s="61" t="s">
        <v>287</v>
      </c>
    </row>
    <row r="24" spans="1:1" ht="14.4">
      <c r="A24" s="60" t="s">
        <v>288</v>
      </c>
    </row>
    <row r="25" spans="1:1" ht="14.4">
      <c r="A25" s="62" t="s">
        <v>289</v>
      </c>
    </row>
    <row r="26" spans="1:1" ht="14.4">
      <c r="A26" s="62" t="s">
        <v>290</v>
      </c>
    </row>
    <row r="27" spans="1:1" ht="14.4">
      <c r="A27" s="62" t="s">
        <v>291</v>
      </c>
    </row>
    <row r="28" spans="1:1" ht="14.4">
      <c r="A28" s="18" t="s">
        <v>292</v>
      </c>
    </row>
    <row r="29" spans="1:1" ht="28.8">
      <c r="A29" s="18" t="s">
        <v>293</v>
      </c>
    </row>
    <row r="30" spans="1:1" ht="28.8">
      <c r="A30" s="18" t="s">
        <v>294</v>
      </c>
    </row>
    <row r="31" spans="1:1" ht="14.4">
      <c r="A31" s="18" t="s">
        <v>295</v>
      </c>
    </row>
    <row r="32" spans="1:1" ht="14.4">
      <c r="A32" s="19" t="s">
        <v>296</v>
      </c>
    </row>
    <row r="33" spans="1:1" ht="14.4">
      <c r="A33" s="19" t="s">
        <v>297</v>
      </c>
    </row>
    <row r="34" spans="1:1" ht="14.4">
      <c r="A34" s="19" t="s">
        <v>298</v>
      </c>
    </row>
    <row r="35" spans="1:1" ht="14.4">
      <c r="A35" s="19" t="s">
        <v>299</v>
      </c>
    </row>
    <row r="36" spans="1:1" ht="14.4">
      <c r="A36" s="56" t="s">
        <v>300</v>
      </c>
    </row>
    <row r="37" spans="1:1" ht="43.2">
      <c r="A37" s="63" t="s">
        <v>301</v>
      </c>
    </row>
    <row r="38" spans="1:1" ht="14.4">
      <c r="A38" s="63" t="s">
        <v>302</v>
      </c>
    </row>
    <row r="39" spans="1:1" ht="14.4">
      <c r="A39" s="19" t="s">
        <v>303</v>
      </c>
    </row>
    <row r="40" spans="1:1" ht="57.6">
      <c r="A40" s="18" t="s">
        <v>304</v>
      </c>
    </row>
    <row r="41" spans="1:1" ht="14.4">
      <c r="A41" s="19" t="s">
        <v>305</v>
      </c>
    </row>
    <row r="42" spans="1:1" ht="43.2">
      <c r="A42" s="18" t="s">
        <v>306</v>
      </c>
    </row>
    <row r="43" spans="1:1" ht="14.4">
      <c r="A43" s="19" t="s">
        <v>307</v>
      </c>
    </row>
    <row r="44" spans="1:1" ht="14.4">
      <c r="A44" s="18" t="s">
        <v>308</v>
      </c>
    </row>
    <row r="45" spans="1:1" ht="14.4">
      <c r="A45" s="19" t="s">
        <v>309</v>
      </c>
    </row>
    <row r="46" spans="1:1" ht="14.4">
      <c r="A46" s="18" t="s">
        <v>310</v>
      </c>
    </row>
    <row r="47" spans="1:1" ht="14.4">
      <c r="A47" s="61"/>
    </row>
    <row r="48" spans="1:1" ht="14.4">
      <c r="A48" s="56" t="s">
        <v>311</v>
      </c>
    </row>
    <row r="49" spans="1:1" ht="43.2">
      <c r="A49" s="18" t="s">
        <v>312</v>
      </c>
    </row>
    <row r="50" spans="1:1" ht="86.4">
      <c r="A50" s="18" t="s">
        <v>313</v>
      </c>
    </row>
    <row r="51" spans="1:1" ht="14.4">
      <c r="A51" s="18"/>
    </row>
    <row r="52" spans="1:1" ht="57.6">
      <c r="A52" s="18" t="s">
        <v>314</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67" activePane="bottomLeft" state="frozen"/>
      <selection pane="bottomLeft"/>
    </sheetView>
  </sheetViews>
  <sheetFormatPr defaultColWidth="8.5546875" defaultRowHeight="14.4"/>
  <cols>
    <col min="1" max="1" width="86.44140625" style="65" bestFit="1" customWidth="1"/>
    <col min="2" max="2" width="26.5546875" style="65" customWidth="1"/>
    <col min="3" max="3" width="15.5546875" style="65" bestFit="1" customWidth="1"/>
    <col min="4" max="4" width="16" style="65" customWidth="1"/>
    <col min="5" max="5" width="15.44140625" style="65" customWidth="1"/>
    <col min="6" max="7" width="11.5546875" style="65" bestFit="1" customWidth="1"/>
    <col min="8" max="8" width="11.44140625" style="65" customWidth="1"/>
    <col min="9" max="9" width="19.5546875" style="65" customWidth="1"/>
    <col min="10" max="10" width="14.44140625" style="65" customWidth="1"/>
    <col min="11" max="16384" width="8.5546875" style="65"/>
  </cols>
  <sheetData>
    <row r="1" spans="1:9" ht="33.6">
      <c r="A1" s="64" t="s">
        <v>315</v>
      </c>
      <c r="B1" s="170"/>
      <c r="C1" s="170"/>
      <c r="D1" s="170"/>
      <c r="E1" s="170"/>
      <c r="F1" s="170"/>
      <c r="G1" s="170"/>
      <c r="H1" s="170"/>
      <c r="I1" s="170"/>
    </row>
    <row r="2" spans="1:9">
      <c r="A2" s="66" t="s">
        <v>316</v>
      </c>
      <c r="B2" s="66" t="s">
        <v>317</v>
      </c>
      <c r="C2" s="66" t="s">
        <v>318</v>
      </c>
      <c r="D2" s="170"/>
      <c r="E2" s="170"/>
      <c r="F2" s="170"/>
      <c r="G2" s="170"/>
      <c r="H2" s="170"/>
      <c r="I2" s="170"/>
    </row>
    <row r="3" spans="1:9">
      <c r="A3" s="67" t="s">
        <v>319</v>
      </c>
      <c r="B3" s="68"/>
      <c r="C3" s="171"/>
      <c r="D3" s="171"/>
      <c r="E3" s="171"/>
      <c r="F3" s="171"/>
      <c r="G3" s="171"/>
      <c r="H3" s="171"/>
      <c r="I3" s="171"/>
    </row>
    <row r="4" spans="1:9">
      <c r="A4" s="69" t="s">
        <v>320</v>
      </c>
      <c r="B4" s="70" t="s">
        <v>321</v>
      </c>
      <c r="C4" s="170"/>
      <c r="D4" s="170"/>
      <c r="E4" s="170"/>
      <c r="F4" s="170"/>
      <c r="G4" s="170"/>
      <c r="H4" s="170"/>
      <c r="I4" s="170"/>
    </row>
    <row r="5" spans="1:9">
      <c r="A5" s="69" t="s">
        <v>322</v>
      </c>
      <c r="B5" s="70" t="s">
        <v>323</v>
      </c>
      <c r="C5" s="170"/>
      <c r="D5" s="170"/>
      <c r="E5" s="170"/>
      <c r="F5" s="170"/>
      <c r="G5" s="170"/>
      <c r="H5" s="170"/>
      <c r="I5" s="170"/>
    </row>
    <row r="6" spans="1:9">
      <c r="A6" s="172" t="s">
        <v>324</v>
      </c>
      <c r="B6" s="71" t="s">
        <v>325</v>
      </c>
      <c r="C6" s="170"/>
      <c r="D6" s="170"/>
      <c r="E6" s="170"/>
      <c r="F6" s="170"/>
      <c r="G6" s="170"/>
      <c r="H6" s="170"/>
      <c r="I6" s="170"/>
    </row>
    <row r="7" spans="1:9">
      <c r="A7" s="170"/>
      <c r="B7" s="72"/>
      <c r="C7" s="170"/>
      <c r="D7" s="170"/>
      <c r="E7" s="170"/>
      <c r="F7" s="170"/>
      <c r="G7" s="170"/>
      <c r="H7" s="170"/>
      <c r="I7" s="170"/>
    </row>
    <row r="8" spans="1:9">
      <c r="A8" s="67" t="s">
        <v>326</v>
      </c>
      <c r="B8" s="68"/>
      <c r="C8" s="171"/>
      <c r="D8" s="171"/>
      <c r="E8" s="171"/>
      <c r="F8" s="171"/>
      <c r="G8" s="171"/>
      <c r="H8" s="171"/>
      <c r="I8" s="171"/>
    </row>
    <row r="9" spans="1:9">
      <c r="A9" s="73" t="s">
        <v>327</v>
      </c>
      <c r="B9" s="74" t="s">
        <v>328</v>
      </c>
      <c r="C9" s="69" t="s">
        <v>329</v>
      </c>
      <c r="D9" s="69" t="s">
        <v>204</v>
      </c>
      <c r="E9" s="170"/>
      <c r="F9" s="170"/>
      <c r="G9" s="170"/>
      <c r="H9" s="170"/>
      <c r="I9" s="170"/>
    </row>
    <row r="10" spans="1:9">
      <c r="A10" s="73" t="s">
        <v>330</v>
      </c>
      <c r="B10" s="74" t="s">
        <v>328</v>
      </c>
      <c r="C10" s="69" t="s">
        <v>329</v>
      </c>
      <c r="D10" s="69" t="s">
        <v>204</v>
      </c>
      <c r="E10" s="170"/>
      <c r="F10" s="170"/>
      <c r="G10" s="170"/>
      <c r="H10" s="170"/>
      <c r="I10" s="170"/>
    </row>
    <row r="11" spans="1:9">
      <c r="A11" s="73" t="s">
        <v>331</v>
      </c>
      <c r="B11" s="74" t="s">
        <v>332</v>
      </c>
      <c r="C11" s="69" t="s">
        <v>333</v>
      </c>
      <c r="D11" s="170"/>
      <c r="E11" s="170"/>
      <c r="F11" s="170"/>
      <c r="G11" s="170"/>
      <c r="H11" s="170"/>
      <c r="I11" s="170"/>
    </row>
    <row r="12" spans="1:9" ht="28.8">
      <c r="A12" s="75" t="s">
        <v>334</v>
      </c>
      <c r="B12" s="74" t="s">
        <v>325</v>
      </c>
      <c r="C12" s="69" t="s">
        <v>329</v>
      </c>
      <c r="D12" s="170"/>
      <c r="E12" s="170"/>
      <c r="F12" s="170"/>
      <c r="G12" s="170"/>
      <c r="H12" s="170"/>
      <c r="I12" s="170"/>
    </row>
    <row r="13" spans="1:9">
      <c r="A13" s="73" t="s">
        <v>335</v>
      </c>
      <c r="B13" s="74" t="s">
        <v>332</v>
      </c>
      <c r="C13" s="69" t="s">
        <v>333</v>
      </c>
      <c r="D13" s="170"/>
      <c r="E13" s="170"/>
      <c r="F13" s="170"/>
      <c r="G13" s="170"/>
      <c r="H13" s="170"/>
      <c r="I13" s="170"/>
    </row>
    <row r="14" spans="1:9">
      <c r="A14" s="76" t="s">
        <v>336</v>
      </c>
      <c r="B14" s="77" t="s">
        <v>332</v>
      </c>
      <c r="C14" s="76" t="s">
        <v>333</v>
      </c>
      <c r="D14" s="170"/>
      <c r="E14" s="170"/>
      <c r="F14" s="170"/>
      <c r="G14" s="170"/>
      <c r="H14" s="170"/>
      <c r="I14" s="170"/>
    </row>
    <row r="15" spans="1:9">
      <c r="A15" s="310" t="s">
        <v>337</v>
      </c>
      <c r="B15" s="311" t="s">
        <v>325</v>
      </c>
      <c r="C15" s="172"/>
      <c r="D15" s="78" t="s">
        <v>338</v>
      </c>
      <c r="E15" s="78" t="s">
        <v>339</v>
      </c>
      <c r="F15" s="78" t="s">
        <v>340</v>
      </c>
      <c r="G15" s="170"/>
      <c r="H15" s="170"/>
      <c r="I15" s="170"/>
    </row>
    <row r="16" spans="1:9">
      <c r="A16" s="310"/>
      <c r="B16" s="311"/>
      <c r="C16" s="79" t="s">
        <v>18</v>
      </c>
      <c r="D16" s="69" t="s">
        <v>329</v>
      </c>
      <c r="E16" s="69" t="s">
        <v>329</v>
      </c>
      <c r="F16" s="69" t="s">
        <v>329</v>
      </c>
      <c r="G16" s="170"/>
      <c r="H16" s="170"/>
      <c r="I16" s="170"/>
    </row>
    <row r="17" spans="1:9">
      <c r="A17" s="310"/>
      <c r="B17" s="311"/>
      <c r="C17" s="79" t="s">
        <v>20</v>
      </c>
      <c r="D17" s="69" t="s">
        <v>329</v>
      </c>
      <c r="E17" s="69" t="s">
        <v>329</v>
      </c>
      <c r="F17" s="69" t="s">
        <v>329</v>
      </c>
      <c r="G17" s="170"/>
      <c r="H17" s="170"/>
      <c r="I17" s="170"/>
    </row>
    <row r="18" spans="1:9" ht="45" customHeight="1">
      <c r="A18" s="310" t="s">
        <v>341</v>
      </c>
      <c r="B18" s="312" t="s">
        <v>342</v>
      </c>
      <c r="C18" s="69" t="s">
        <v>33</v>
      </c>
      <c r="D18" s="70" t="s">
        <v>26</v>
      </c>
      <c r="E18" s="70" t="s">
        <v>27</v>
      </c>
      <c r="F18" s="70" t="s">
        <v>28</v>
      </c>
      <c r="G18" s="70" t="s">
        <v>29</v>
      </c>
      <c r="H18" s="70" t="s">
        <v>30</v>
      </c>
      <c r="I18" s="69" t="s">
        <v>343</v>
      </c>
    </row>
    <row r="19" spans="1:9" ht="43.2">
      <c r="A19" s="310"/>
      <c r="B19" s="312"/>
      <c r="C19" s="76" t="s">
        <v>344</v>
      </c>
      <c r="D19" s="69" t="s">
        <v>329</v>
      </c>
      <c r="E19" s="69" t="s">
        <v>329</v>
      </c>
      <c r="F19" s="69" t="s">
        <v>329</v>
      </c>
      <c r="G19" s="69" t="s">
        <v>329</v>
      </c>
      <c r="H19" s="69" t="s">
        <v>329</v>
      </c>
      <c r="I19" s="69" t="s">
        <v>329</v>
      </c>
    </row>
    <row r="20" spans="1:9">
      <c r="A20" s="80" t="s">
        <v>345</v>
      </c>
      <c r="B20" s="81" t="s">
        <v>325</v>
      </c>
      <c r="C20" s="69" t="s">
        <v>329</v>
      </c>
      <c r="D20" s="170"/>
      <c r="E20" s="170"/>
      <c r="F20" s="170"/>
      <c r="G20" s="170"/>
      <c r="H20" s="170"/>
      <c r="I20" s="170"/>
    </row>
    <row r="21" spans="1:9">
      <c r="A21" s="80" t="s">
        <v>346</v>
      </c>
      <c r="B21" s="81" t="s">
        <v>325</v>
      </c>
      <c r="C21" s="69" t="s">
        <v>329</v>
      </c>
      <c r="D21" s="170"/>
      <c r="E21" s="170"/>
      <c r="F21" s="170"/>
      <c r="G21" s="170"/>
      <c r="H21" s="170"/>
      <c r="I21" s="170"/>
    </row>
    <row r="22" spans="1:9">
      <c r="A22" s="80" t="s">
        <v>347</v>
      </c>
      <c r="B22" s="81" t="s">
        <v>325</v>
      </c>
      <c r="C22" s="69" t="s">
        <v>329</v>
      </c>
      <c r="D22" s="170"/>
      <c r="E22" s="170"/>
      <c r="F22" s="170"/>
      <c r="G22" s="170"/>
      <c r="H22" s="170"/>
      <c r="I22" s="170"/>
    </row>
    <row r="24" spans="1:9">
      <c r="A24" s="67" t="s">
        <v>348</v>
      </c>
      <c r="B24" s="171"/>
      <c r="C24" s="171"/>
      <c r="D24" s="171"/>
      <c r="E24" s="171"/>
      <c r="F24" s="171"/>
      <c r="G24" s="171"/>
      <c r="H24" s="171"/>
      <c r="I24" s="171"/>
    </row>
    <row r="25" spans="1:9" ht="77.099999999999994" customHeight="1">
      <c r="A25" s="73" t="s">
        <v>349</v>
      </c>
      <c r="B25" s="82" t="s">
        <v>350</v>
      </c>
      <c r="C25" s="76" t="s">
        <v>333</v>
      </c>
      <c r="D25" s="170"/>
      <c r="E25" s="170"/>
      <c r="F25" s="170"/>
      <c r="G25" s="170"/>
      <c r="H25" s="170"/>
      <c r="I25" s="170"/>
    </row>
    <row r="26" spans="1:9" ht="28.8">
      <c r="A26" s="73" t="s">
        <v>351</v>
      </c>
      <c r="B26" s="77" t="s">
        <v>332</v>
      </c>
      <c r="C26" s="173" t="s">
        <v>157</v>
      </c>
      <c r="D26" s="173" t="s">
        <v>352</v>
      </c>
      <c r="E26" s="173" t="s">
        <v>175</v>
      </c>
      <c r="F26" s="170"/>
      <c r="G26" s="170"/>
      <c r="H26" s="170"/>
      <c r="I26" s="170"/>
    </row>
    <row r="27" spans="1:9">
      <c r="A27" s="73" t="s">
        <v>42</v>
      </c>
      <c r="B27" s="77" t="s">
        <v>332</v>
      </c>
      <c r="C27" s="173" t="s">
        <v>353</v>
      </c>
      <c r="D27" s="170"/>
      <c r="E27" s="170"/>
      <c r="F27" s="170"/>
      <c r="G27" s="170"/>
      <c r="H27" s="170"/>
      <c r="I27" s="170"/>
    </row>
    <row r="28" spans="1:9">
      <c r="A28" s="73" t="s">
        <v>114</v>
      </c>
      <c r="B28" s="77" t="s">
        <v>332</v>
      </c>
      <c r="C28" s="173" t="s">
        <v>353</v>
      </c>
      <c r="D28" s="170"/>
      <c r="E28" s="170"/>
      <c r="F28" s="170"/>
      <c r="G28" s="170"/>
      <c r="H28" s="170"/>
      <c r="I28" s="170"/>
    </row>
    <row r="29" spans="1:9" ht="43.2">
      <c r="A29" s="73" t="s">
        <v>115</v>
      </c>
      <c r="B29" s="77" t="s">
        <v>332</v>
      </c>
      <c r="C29" s="173" t="s">
        <v>158</v>
      </c>
      <c r="D29" s="173" t="s">
        <v>217</v>
      </c>
      <c r="E29" s="173" t="s">
        <v>354</v>
      </c>
      <c r="F29" s="173" t="s">
        <v>175</v>
      </c>
      <c r="G29" s="170"/>
      <c r="H29" s="170"/>
      <c r="I29" s="170"/>
    </row>
    <row r="30" spans="1:9" ht="43.2">
      <c r="A30" s="73" t="s">
        <v>355</v>
      </c>
      <c r="B30" s="77" t="s">
        <v>332</v>
      </c>
      <c r="C30" s="173" t="s">
        <v>159</v>
      </c>
      <c r="D30" s="173" t="s">
        <v>160</v>
      </c>
      <c r="E30" s="173" t="s">
        <v>174</v>
      </c>
      <c r="F30" s="173" t="s">
        <v>175</v>
      </c>
      <c r="G30" s="170"/>
      <c r="H30" s="170"/>
      <c r="I30" s="170"/>
    </row>
    <row r="31" spans="1:9" ht="43.2">
      <c r="A31" s="73" t="s">
        <v>117</v>
      </c>
      <c r="B31" s="77" t="s">
        <v>332</v>
      </c>
      <c r="C31" s="173" t="s">
        <v>159</v>
      </c>
      <c r="D31" s="173" t="s">
        <v>160</v>
      </c>
      <c r="E31" s="173" t="s">
        <v>174</v>
      </c>
      <c r="F31" s="173" t="s">
        <v>175</v>
      </c>
      <c r="G31" s="170"/>
      <c r="H31" s="170"/>
      <c r="I31" s="170"/>
    </row>
    <row r="32" spans="1:9" ht="43.2">
      <c r="A32" s="73" t="s">
        <v>356</v>
      </c>
      <c r="B32" s="77" t="s">
        <v>332</v>
      </c>
      <c r="C32" s="173" t="s">
        <v>159</v>
      </c>
      <c r="D32" s="173" t="s">
        <v>160</v>
      </c>
      <c r="E32" s="173" t="s">
        <v>174</v>
      </c>
      <c r="F32" s="173" t="s">
        <v>175</v>
      </c>
      <c r="G32" s="170"/>
      <c r="H32" s="170"/>
      <c r="I32" s="170"/>
    </row>
    <row r="33" spans="1:10">
      <c r="A33" s="73" t="s">
        <v>119</v>
      </c>
      <c r="B33" s="77" t="s">
        <v>332</v>
      </c>
      <c r="C33" s="173" t="s">
        <v>202</v>
      </c>
      <c r="D33" s="173" t="s">
        <v>161</v>
      </c>
      <c r="E33" s="173" t="s">
        <v>163</v>
      </c>
      <c r="F33" s="173" t="s">
        <v>357</v>
      </c>
      <c r="G33" s="173" t="s">
        <v>175</v>
      </c>
      <c r="H33" s="170"/>
      <c r="I33" s="170"/>
      <c r="J33" s="170"/>
    </row>
    <row r="34" spans="1:10" ht="43.2">
      <c r="A34" s="73" t="s">
        <v>120</v>
      </c>
      <c r="B34" s="74" t="s">
        <v>358</v>
      </c>
      <c r="C34" s="73" t="s">
        <v>359</v>
      </c>
      <c r="D34" s="173" t="s">
        <v>360</v>
      </c>
      <c r="E34" s="173" t="s">
        <v>361</v>
      </c>
      <c r="F34" s="173" t="s">
        <v>362</v>
      </c>
      <c r="G34" s="173" t="s">
        <v>363</v>
      </c>
      <c r="H34" s="173" t="s">
        <v>364</v>
      </c>
      <c r="I34" s="173" t="s">
        <v>365</v>
      </c>
      <c r="J34" s="170"/>
    </row>
    <row r="35" spans="1:10">
      <c r="A35" s="73" t="s">
        <v>121</v>
      </c>
      <c r="B35" s="77" t="s">
        <v>332</v>
      </c>
      <c r="C35" s="173" t="s">
        <v>202</v>
      </c>
      <c r="D35" s="173" t="s">
        <v>161</v>
      </c>
      <c r="E35" s="173" t="s">
        <v>163</v>
      </c>
      <c r="F35" s="173" t="s">
        <v>357</v>
      </c>
      <c r="G35" s="173" t="s">
        <v>175</v>
      </c>
      <c r="H35" s="170"/>
      <c r="I35" s="170"/>
      <c r="J35" s="170"/>
    </row>
    <row r="36" spans="1:10" ht="43.2">
      <c r="A36" s="73" t="s">
        <v>120</v>
      </c>
      <c r="B36" s="74" t="s">
        <v>358</v>
      </c>
      <c r="C36" s="73" t="s">
        <v>359</v>
      </c>
      <c r="D36" s="73" t="s">
        <v>360</v>
      </c>
      <c r="E36" s="73" t="s">
        <v>361</v>
      </c>
      <c r="F36" s="173" t="s">
        <v>362</v>
      </c>
      <c r="G36" s="173" t="s">
        <v>363</v>
      </c>
      <c r="H36" s="173" t="s">
        <v>364</v>
      </c>
      <c r="I36" s="173" t="s">
        <v>365</v>
      </c>
      <c r="J36" s="170"/>
    </row>
    <row r="37" spans="1:10">
      <c r="A37" s="73" t="s">
        <v>122</v>
      </c>
      <c r="B37" s="74" t="s">
        <v>325</v>
      </c>
      <c r="C37" s="173" t="s">
        <v>329</v>
      </c>
      <c r="D37" s="170"/>
      <c r="E37" s="170"/>
      <c r="F37" s="170"/>
      <c r="G37" s="170"/>
      <c r="H37" s="170"/>
      <c r="I37" s="170"/>
      <c r="J37" s="170"/>
    </row>
    <row r="38" spans="1:10" ht="28.8">
      <c r="A38" s="73" t="s">
        <v>366</v>
      </c>
      <c r="B38" s="74" t="s">
        <v>358</v>
      </c>
      <c r="C38" s="173" t="s">
        <v>367</v>
      </c>
      <c r="D38" s="173" t="s">
        <v>162</v>
      </c>
      <c r="E38" s="173" t="s">
        <v>368</v>
      </c>
      <c r="F38" s="173" t="s">
        <v>369</v>
      </c>
      <c r="G38" s="174"/>
      <c r="H38" s="174"/>
      <c r="I38" s="174"/>
      <c r="J38" s="174"/>
    </row>
    <row r="39" spans="1:10">
      <c r="A39" s="174"/>
      <c r="B39" s="174"/>
      <c r="C39" s="175"/>
      <c r="D39" s="175"/>
      <c r="E39" s="175"/>
      <c r="F39" s="175"/>
      <c r="G39" s="175"/>
      <c r="H39" s="175"/>
      <c r="I39" s="174"/>
      <c r="J39" s="174"/>
    </row>
    <row r="40" spans="1:10">
      <c r="A40" s="67" t="s">
        <v>49</v>
      </c>
      <c r="B40" s="171"/>
      <c r="C40" s="171"/>
      <c r="D40" s="171"/>
      <c r="E40" s="171"/>
      <c r="F40" s="171"/>
      <c r="G40" s="171"/>
      <c r="H40" s="171"/>
      <c r="I40" s="171"/>
      <c r="J40" s="174"/>
    </row>
    <row r="41" spans="1:10">
      <c r="A41" s="80" t="s">
        <v>370</v>
      </c>
      <c r="B41" s="77" t="s">
        <v>332</v>
      </c>
      <c r="C41" s="176" t="s">
        <v>353</v>
      </c>
      <c r="D41" s="175"/>
      <c r="E41" s="175"/>
      <c r="F41" s="175"/>
      <c r="G41" s="175"/>
      <c r="H41" s="175"/>
      <c r="I41" s="174"/>
      <c r="J41" s="174"/>
    </row>
    <row r="42" spans="1:10">
      <c r="A42" s="83" t="s">
        <v>51</v>
      </c>
      <c r="B42" s="77" t="s">
        <v>332</v>
      </c>
      <c r="C42" s="73" t="s">
        <v>177</v>
      </c>
      <c r="D42" s="73" t="s">
        <v>163</v>
      </c>
      <c r="E42" s="73" t="s">
        <v>161</v>
      </c>
      <c r="F42" s="73" t="s">
        <v>202</v>
      </c>
      <c r="G42" s="73" t="s">
        <v>203</v>
      </c>
      <c r="H42" s="175"/>
      <c r="I42" s="174"/>
      <c r="J42" s="174"/>
    </row>
    <row r="43" spans="1:10">
      <c r="A43" s="84" t="s">
        <v>125</v>
      </c>
      <c r="B43" s="77" t="s">
        <v>332</v>
      </c>
      <c r="C43" s="177" t="s">
        <v>333</v>
      </c>
      <c r="D43" s="170"/>
      <c r="E43" s="170"/>
      <c r="F43" s="170"/>
      <c r="G43" s="170"/>
      <c r="H43" s="170"/>
      <c r="I43" s="170"/>
      <c r="J43" s="170"/>
    </row>
    <row r="44" spans="1:10">
      <c r="A44" s="73" t="s">
        <v>126</v>
      </c>
      <c r="B44" s="77" t="s">
        <v>332</v>
      </c>
      <c r="C44" s="177" t="s">
        <v>333</v>
      </c>
      <c r="D44" s="170"/>
      <c r="E44" s="170"/>
      <c r="F44" s="170"/>
      <c r="G44" s="170"/>
      <c r="H44" s="170"/>
      <c r="I44" s="170"/>
      <c r="J44" s="170"/>
    </row>
    <row r="45" spans="1:10">
      <c r="A45" s="80" t="s">
        <v>127</v>
      </c>
      <c r="B45" s="77" t="s">
        <v>332</v>
      </c>
      <c r="C45" s="177" t="s">
        <v>333</v>
      </c>
      <c r="D45" s="170"/>
      <c r="E45" s="170"/>
      <c r="F45" s="170"/>
      <c r="G45" s="170"/>
      <c r="H45" s="170"/>
      <c r="I45" s="170"/>
      <c r="J45" s="170"/>
    </row>
    <row r="46" spans="1:10">
      <c r="A46" s="170" t="s">
        <v>128</v>
      </c>
      <c r="B46" s="77" t="s">
        <v>332</v>
      </c>
      <c r="C46" s="177" t="s">
        <v>333</v>
      </c>
      <c r="D46" s="170"/>
      <c r="E46" s="170"/>
      <c r="F46" s="170"/>
      <c r="G46" s="170"/>
      <c r="H46" s="170"/>
      <c r="I46" s="170"/>
      <c r="J46" s="170"/>
    </row>
    <row r="47" spans="1:10">
      <c r="A47" s="83" t="s">
        <v>129</v>
      </c>
      <c r="B47" s="77" t="s">
        <v>332</v>
      </c>
      <c r="C47" s="177" t="s">
        <v>333</v>
      </c>
      <c r="D47" s="170"/>
      <c r="E47" s="170"/>
      <c r="F47" s="170"/>
      <c r="G47" s="170"/>
      <c r="H47" s="170"/>
      <c r="I47" s="170"/>
      <c r="J47" s="170"/>
    </row>
    <row r="49" spans="1:13">
      <c r="A49" s="67" t="s">
        <v>371</v>
      </c>
      <c r="B49" s="171"/>
      <c r="C49" s="171"/>
      <c r="D49" s="171"/>
      <c r="E49" s="171"/>
      <c r="F49" s="171"/>
      <c r="G49" s="171"/>
      <c r="H49" s="171"/>
      <c r="I49" s="171"/>
      <c r="J49" s="170"/>
      <c r="K49" s="170"/>
      <c r="L49" s="170"/>
      <c r="M49" s="170"/>
    </row>
    <row r="50" spans="1:13">
      <c r="A50" s="73" t="s">
        <v>130</v>
      </c>
      <c r="B50" s="77" t="s">
        <v>332</v>
      </c>
      <c r="C50" s="173" t="s">
        <v>333</v>
      </c>
      <c r="D50" s="170"/>
      <c r="E50" s="170"/>
      <c r="F50" s="170"/>
      <c r="G50" s="170"/>
      <c r="H50" s="170"/>
      <c r="I50" s="170"/>
      <c r="J50" s="170"/>
      <c r="K50" s="170"/>
      <c r="L50" s="170"/>
      <c r="M50" s="170"/>
    </row>
    <row r="51" spans="1:13">
      <c r="A51" s="73" t="s">
        <v>372</v>
      </c>
      <c r="B51" s="77" t="s">
        <v>332</v>
      </c>
      <c r="C51" s="85" t="s">
        <v>178</v>
      </c>
      <c r="D51" s="178" t="s">
        <v>164</v>
      </c>
      <c r="E51" s="85" t="s">
        <v>189</v>
      </c>
      <c r="F51" s="85" t="s">
        <v>175</v>
      </c>
      <c r="G51" s="170"/>
      <c r="H51" s="170"/>
      <c r="I51" s="170"/>
      <c r="J51" s="170"/>
      <c r="K51" s="170"/>
      <c r="L51" s="170"/>
      <c r="M51" s="170"/>
    </row>
    <row r="52" spans="1:13" ht="28.8">
      <c r="A52" s="73" t="s">
        <v>373</v>
      </c>
      <c r="B52" s="77" t="s">
        <v>332</v>
      </c>
      <c r="C52" s="86" t="s">
        <v>165</v>
      </c>
      <c r="D52" s="86" t="s">
        <v>190</v>
      </c>
      <c r="E52" s="86" t="s">
        <v>374</v>
      </c>
      <c r="F52" s="174"/>
      <c r="G52" s="170"/>
      <c r="H52" s="170"/>
      <c r="I52" s="170"/>
      <c r="J52" s="170"/>
      <c r="K52" s="170"/>
      <c r="L52" s="170"/>
      <c r="M52" s="170"/>
    </row>
    <row r="54" spans="1:13">
      <c r="A54" s="67" t="s">
        <v>375</v>
      </c>
      <c r="B54" s="171"/>
      <c r="C54" s="171"/>
      <c r="D54" s="171"/>
      <c r="E54" s="171"/>
      <c r="F54" s="171"/>
      <c r="G54" s="171"/>
      <c r="H54" s="171"/>
      <c r="I54" s="171"/>
      <c r="J54" s="170"/>
      <c r="K54" s="170"/>
      <c r="L54" s="170"/>
      <c r="M54" s="170"/>
    </row>
    <row r="55" spans="1:13" ht="28.8">
      <c r="A55" s="76" t="s">
        <v>133</v>
      </c>
      <c r="B55" s="77" t="s">
        <v>332</v>
      </c>
      <c r="C55" s="179" t="s">
        <v>333</v>
      </c>
      <c r="D55" s="170"/>
      <c r="E55" s="170"/>
      <c r="F55" s="170"/>
      <c r="G55" s="170"/>
      <c r="H55" s="170"/>
      <c r="I55" s="170"/>
      <c r="J55" s="170"/>
      <c r="K55" s="170"/>
      <c r="L55" s="170"/>
      <c r="M55" s="170"/>
    </row>
    <row r="56" spans="1:13">
      <c r="A56" s="180" t="s">
        <v>134</v>
      </c>
      <c r="B56" s="77" t="s">
        <v>332</v>
      </c>
      <c r="C56" s="173" t="s">
        <v>333</v>
      </c>
      <c r="D56" s="170"/>
      <c r="E56" s="170"/>
      <c r="F56" s="170"/>
      <c r="G56" s="170"/>
      <c r="H56" s="170"/>
      <c r="I56" s="170"/>
      <c r="J56" s="170"/>
      <c r="K56" s="170"/>
      <c r="L56" s="170"/>
      <c r="M56" s="170"/>
    </row>
    <row r="57" spans="1:13">
      <c r="A57" s="76" t="s">
        <v>135</v>
      </c>
      <c r="B57" s="77" t="s">
        <v>332</v>
      </c>
      <c r="C57" s="173" t="s">
        <v>333</v>
      </c>
      <c r="D57" s="170"/>
      <c r="E57" s="170"/>
      <c r="F57" s="170"/>
      <c r="G57" s="170"/>
      <c r="H57" s="170"/>
      <c r="I57" s="170"/>
      <c r="J57" s="170"/>
      <c r="K57" s="170"/>
      <c r="L57" s="170"/>
      <c r="M57" s="170"/>
    </row>
    <row r="58" spans="1:13">
      <c r="A58" s="80" t="s">
        <v>136</v>
      </c>
      <c r="B58" s="77" t="s">
        <v>332</v>
      </c>
      <c r="C58" s="173" t="s">
        <v>333</v>
      </c>
      <c r="D58" s="170"/>
      <c r="E58" s="170"/>
      <c r="F58" s="170"/>
      <c r="G58" s="170"/>
      <c r="H58" s="170"/>
      <c r="I58" s="170"/>
      <c r="J58" s="170"/>
      <c r="K58" s="170"/>
      <c r="L58" s="170"/>
      <c r="M58" s="170"/>
    </row>
    <row r="59" spans="1:13">
      <c r="A59" s="80" t="s">
        <v>137</v>
      </c>
      <c r="B59" s="77" t="s">
        <v>332</v>
      </c>
      <c r="C59" s="176" t="s">
        <v>333</v>
      </c>
      <c r="D59" s="170"/>
      <c r="E59" s="170"/>
      <c r="F59" s="170"/>
      <c r="G59" s="170"/>
      <c r="H59" s="170"/>
      <c r="I59" s="170"/>
      <c r="J59" s="170"/>
      <c r="K59" s="170"/>
      <c r="L59" s="170"/>
      <c r="M59" s="170"/>
    </row>
    <row r="60" spans="1:13" ht="43.2">
      <c r="A60" s="87" t="s">
        <v>138</v>
      </c>
      <c r="B60" s="77" t="s">
        <v>332</v>
      </c>
      <c r="C60" s="73" t="s">
        <v>191</v>
      </c>
      <c r="D60" s="181" t="s">
        <v>166</v>
      </c>
      <c r="E60" s="181" t="s">
        <v>376</v>
      </c>
      <c r="F60" s="181" t="s">
        <v>179</v>
      </c>
      <c r="G60" s="181" t="s">
        <v>203</v>
      </c>
      <c r="H60" s="88"/>
      <c r="I60" s="89"/>
      <c r="J60" s="88"/>
      <c r="K60" s="88"/>
      <c r="L60" s="170"/>
      <c r="M60" s="170"/>
    </row>
    <row r="61" spans="1:13">
      <c r="A61" s="83" t="s">
        <v>377</v>
      </c>
      <c r="B61" s="77" t="s">
        <v>332</v>
      </c>
      <c r="C61" s="173" t="s">
        <v>167</v>
      </c>
      <c r="D61" s="172" t="s">
        <v>163</v>
      </c>
      <c r="E61" s="172" t="s">
        <v>378</v>
      </c>
      <c r="F61" s="172" t="s">
        <v>202</v>
      </c>
      <c r="G61" s="170"/>
      <c r="H61" s="170"/>
      <c r="I61" s="170"/>
      <c r="J61" s="170"/>
      <c r="K61" s="170"/>
      <c r="L61" s="170"/>
      <c r="M61" s="170"/>
    </row>
    <row r="62" spans="1:13">
      <c r="A62" s="80" t="s">
        <v>379</v>
      </c>
      <c r="B62" s="77" t="s">
        <v>332</v>
      </c>
      <c r="C62" s="177" t="s">
        <v>380</v>
      </c>
      <c r="D62" s="177" t="s">
        <v>168</v>
      </c>
      <c r="E62" s="182" t="s">
        <v>197</v>
      </c>
      <c r="F62" s="181" t="s">
        <v>203</v>
      </c>
      <c r="G62" s="170"/>
      <c r="H62" s="170"/>
      <c r="I62" s="170"/>
      <c r="J62" s="170"/>
      <c r="K62" s="170"/>
      <c r="L62" s="170"/>
      <c r="M62" s="170"/>
    </row>
    <row r="63" spans="1:13">
      <c r="A63" s="80" t="s">
        <v>141</v>
      </c>
      <c r="B63" s="77" t="s">
        <v>332</v>
      </c>
      <c r="C63" s="173" t="s">
        <v>192</v>
      </c>
      <c r="D63" s="173" t="s">
        <v>186</v>
      </c>
      <c r="E63" s="172" t="s">
        <v>169</v>
      </c>
      <c r="F63" s="181" t="s">
        <v>203</v>
      </c>
      <c r="G63" s="170"/>
      <c r="H63" s="170"/>
      <c r="I63" s="170"/>
      <c r="J63" s="170"/>
      <c r="K63" s="170"/>
      <c r="L63" s="170"/>
      <c r="M63" s="170"/>
    </row>
    <row r="64" spans="1:13">
      <c r="A64" s="69" t="s">
        <v>142</v>
      </c>
      <c r="B64" s="77" t="s">
        <v>332</v>
      </c>
      <c r="C64" s="172" t="s">
        <v>381</v>
      </c>
      <c r="D64" s="170"/>
      <c r="E64" s="170"/>
      <c r="F64" s="170"/>
      <c r="G64" s="170"/>
      <c r="H64" s="170"/>
      <c r="I64" s="170"/>
      <c r="J64" s="170"/>
      <c r="K64" s="170"/>
      <c r="L64" s="170"/>
      <c r="M64" s="170"/>
    </row>
    <row r="65" spans="1:9">
      <c r="A65" s="69" t="s">
        <v>143</v>
      </c>
      <c r="B65" s="77" t="s">
        <v>332</v>
      </c>
      <c r="C65" s="172" t="s">
        <v>381</v>
      </c>
      <c r="D65" s="170"/>
      <c r="E65" s="170"/>
      <c r="F65" s="170"/>
      <c r="G65" s="170"/>
      <c r="H65" s="170"/>
      <c r="I65" s="170"/>
    </row>
    <row r="66" spans="1:9">
      <c r="A66" s="69" t="s">
        <v>144</v>
      </c>
      <c r="B66" s="77" t="s">
        <v>332</v>
      </c>
      <c r="C66" s="172" t="s">
        <v>381</v>
      </c>
      <c r="D66" s="170"/>
      <c r="E66" s="170"/>
      <c r="F66" s="170"/>
      <c r="G66" s="170"/>
      <c r="H66" s="170"/>
      <c r="I66" s="170"/>
    </row>
    <row r="67" spans="1:9">
      <c r="A67" s="69" t="s">
        <v>145</v>
      </c>
      <c r="B67" s="77" t="s">
        <v>332</v>
      </c>
      <c r="C67" s="172" t="s">
        <v>381</v>
      </c>
      <c r="D67" s="170"/>
      <c r="E67" s="170"/>
      <c r="F67" s="170"/>
      <c r="G67" s="170"/>
      <c r="H67" s="170"/>
      <c r="I67" s="170"/>
    </row>
    <row r="68" spans="1:9">
      <c r="A68" s="69" t="s">
        <v>146</v>
      </c>
      <c r="B68" s="77" t="s">
        <v>332</v>
      </c>
      <c r="C68" s="172" t="s">
        <v>381</v>
      </c>
      <c r="D68" s="170"/>
      <c r="E68" s="170"/>
      <c r="F68" s="170"/>
      <c r="G68" s="170"/>
      <c r="H68" s="170"/>
      <c r="I68" s="170"/>
    </row>
    <row r="70" spans="1:9">
      <c r="A70" s="67" t="s">
        <v>382</v>
      </c>
      <c r="B70" s="171"/>
      <c r="C70" s="171"/>
      <c r="D70" s="171"/>
      <c r="E70" s="171"/>
      <c r="F70" s="171"/>
      <c r="G70" s="171"/>
      <c r="H70" s="171"/>
      <c r="I70" s="171"/>
    </row>
    <row r="71" spans="1:9" ht="43.2">
      <c r="A71" s="76" t="s">
        <v>383</v>
      </c>
      <c r="B71" s="74" t="s">
        <v>358</v>
      </c>
      <c r="C71" s="181" t="s">
        <v>170</v>
      </c>
      <c r="D71" s="181" t="s">
        <v>384</v>
      </c>
      <c r="E71" s="181" t="s">
        <v>209</v>
      </c>
      <c r="F71" s="76" t="s">
        <v>385</v>
      </c>
      <c r="G71" s="170"/>
      <c r="H71" s="170"/>
      <c r="I71" s="170"/>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65"/>
  <sheetViews>
    <sheetView topLeftCell="H6" workbookViewId="0">
      <selection activeCell="J11" sqref="J11"/>
    </sheetView>
  </sheetViews>
  <sheetFormatPr defaultColWidth="23.6640625" defaultRowHeight="13.2"/>
  <cols>
    <col min="1" max="5" width="0" style="166" hidden="1" customWidth="1"/>
    <col min="6" max="6" width="0" style="135" hidden="1" customWidth="1"/>
    <col min="7" max="7" width="0" style="145" hidden="1" customWidth="1"/>
    <col min="8" max="8" width="23.6640625" style="164"/>
    <col min="9" max="11" width="23.6640625" style="126"/>
    <col min="12" max="16384" width="23.6640625" style="125"/>
  </cols>
  <sheetData>
    <row r="1" spans="1:11" ht="15" thickBot="1">
      <c r="A1" s="131" t="s">
        <v>386</v>
      </c>
      <c r="B1" s="131" t="s">
        <v>5</v>
      </c>
      <c r="C1" s="131" t="s">
        <v>6</v>
      </c>
      <c r="D1" s="131" t="s">
        <v>7</v>
      </c>
      <c r="E1" s="132" t="s">
        <v>387</v>
      </c>
      <c r="F1" s="133" t="s">
        <v>388</v>
      </c>
      <c r="G1" s="134" t="s">
        <v>389</v>
      </c>
      <c r="H1" s="135"/>
      <c r="I1" s="125"/>
      <c r="J1" s="125"/>
      <c r="K1" s="125"/>
    </row>
    <row r="2" spans="1:11" ht="15" thickTop="1">
      <c r="A2" s="136" t="s">
        <v>152</v>
      </c>
      <c r="B2" s="136" t="s">
        <v>390</v>
      </c>
      <c r="C2" s="136" t="s">
        <v>152</v>
      </c>
      <c r="D2" s="137" t="s">
        <v>391</v>
      </c>
      <c r="E2" s="138" t="s">
        <v>392</v>
      </c>
      <c r="F2" s="139" t="s">
        <v>153</v>
      </c>
      <c r="G2" s="134" t="s">
        <v>152</v>
      </c>
      <c r="H2" s="135"/>
      <c r="I2" s="125"/>
      <c r="J2" s="125"/>
      <c r="K2" s="125"/>
    </row>
    <row r="3" spans="1:11" ht="14.4">
      <c r="A3" s="140" t="s">
        <v>172</v>
      </c>
      <c r="B3" s="136" t="s">
        <v>393</v>
      </c>
      <c r="C3" s="140" t="s">
        <v>172</v>
      </c>
      <c r="D3" s="141" t="s">
        <v>391</v>
      </c>
      <c r="E3" s="142" t="s">
        <v>392</v>
      </c>
      <c r="F3" s="143" t="s">
        <v>173</v>
      </c>
      <c r="G3" s="134" t="s">
        <v>394</v>
      </c>
      <c r="H3" s="135"/>
      <c r="I3" s="125"/>
      <c r="J3" s="125"/>
      <c r="K3" s="125"/>
    </row>
    <row r="4" spans="1:11" ht="14.4">
      <c r="A4" s="136" t="s">
        <v>180</v>
      </c>
      <c r="B4" s="136" t="s">
        <v>395</v>
      </c>
      <c r="C4" s="136" t="s">
        <v>396</v>
      </c>
      <c r="D4" s="137" t="s">
        <v>397</v>
      </c>
      <c r="E4" s="138" t="s">
        <v>398</v>
      </c>
      <c r="F4" s="144" t="s">
        <v>399</v>
      </c>
      <c r="G4" s="134"/>
      <c r="H4" s="135"/>
      <c r="I4" s="125"/>
      <c r="J4" s="125"/>
      <c r="K4" s="125"/>
    </row>
    <row r="5" spans="1:11" ht="14.4">
      <c r="A5" s="140" t="s">
        <v>400</v>
      </c>
      <c r="B5" s="136" t="s">
        <v>395</v>
      </c>
      <c r="C5" s="140" t="s">
        <v>396</v>
      </c>
      <c r="D5" s="141" t="s">
        <v>397</v>
      </c>
      <c r="E5" s="142" t="s">
        <v>398</v>
      </c>
      <c r="F5" s="143" t="s">
        <v>401</v>
      </c>
      <c r="H5" s="135"/>
      <c r="I5" s="125"/>
      <c r="J5" s="125"/>
      <c r="K5" s="125"/>
    </row>
    <row r="6" spans="1:11" ht="14.4">
      <c r="A6" s="140" t="s">
        <v>1</v>
      </c>
      <c r="B6" s="136" t="s">
        <v>402</v>
      </c>
      <c r="C6" s="140" t="s">
        <v>403</v>
      </c>
      <c r="D6" s="141" t="s">
        <v>403</v>
      </c>
      <c r="E6" s="142" t="s">
        <v>398</v>
      </c>
      <c r="F6" s="143" t="s">
        <v>193</v>
      </c>
      <c r="G6" s="134" t="s">
        <v>404</v>
      </c>
      <c r="H6" s="135"/>
      <c r="I6" s="125"/>
      <c r="J6" s="125"/>
      <c r="K6" s="125"/>
    </row>
    <row r="7" spans="1:11" ht="14.4">
      <c r="A7" s="136" t="s">
        <v>405</v>
      </c>
      <c r="B7" s="136" t="s">
        <v>406</v>
      </c>
      <c r="C7" s="136" t="s">
        <v>407</v>
      </c>
      <c r="D7" s="137" t="s">
        <v>408</v>
      </c>
      <c r="E7" s="138" t="s">
        <v>392</v>
      </c>
      <c r="F7" s="139" t="s">
        <v>409</v>
      </c>
      <c r="H7" s="135"/>
      <c r="I7" s="125"/>
      <c r="J7" s="125"/>
      <c r="K7" s="125"/>
    </row>
    <row r="8" spans="1:11" ht="14.4">
      <c r="A8" s="140" t="s">
        <v>410</v>
      </c>
      <c r="B8" s="136" t="s">
        <v>411</v>
      </c>
      <c r="C8" s="140" t="s">
        <v>407</v>
      </c>
      <c r="D8" s="141" t="s">
        <v>408</v>
      </c>
      <c r="E8" s="142" t="s">
        <v>392</v>
      </c>
      <c r="F8" s="146" t="s">
        <v>412</v>
      </c>
      <c r="G8" s="134"/>
      <c r="H8" s="135"/>
      <c r="I8" s="125"/>
      <c r="J8" s="125"/>
      <c r="K8" s="125"/>
    </row>
    <row r="9" spans="1:11" ht="14.4">
      <c r="A9" s="140" t="s">
        <v>574</v>
      </c>
      <c r="B9" s="147" t="s">
        <v>575</v>
      </c>
      <c r="C9" s="185" t="s">
        <v>576</v>
      </c>
      <c r="D9" s="185" t="s">
        <v>437</v>
      </c>
      <c r="E9" s="142" t="s">
        <v>398</v>
      </c>
      <c r="F9" s="146" t="s">
        <v>577</v>
      </c>
      <c r="G9" s="149" t="s">
        <v>410</v>
      </c>
      <c r="H9" s="135"/>
      <c r="I9" s="125"/>
      <c r="J9" s="125"/>
      <c r="K9" s="125"/>
    </row>
    <row r="10" spans="1:11" ht="14.4">
      <c r="A10" s="136" t="s">
        <v>413</v>
      </c>
      <c r="B10" s="136" t="s">
        <v>414</v>
      </c>
      <c r="C10" s="136" t="s">
        <v>413</v>
      </c>
      <c r="D10" s="137" t="s">
        <v>415</v>
      </c>
      <c r="E10" s="138" t="s">
        <v>398</v>
      </c>
      <c r="F10" s="144" t="s">
        <v>416</v>
      </c>
      <c r="H10" s="135"/>
      <c r="I10" s="125"/>
      <c r="J10" s="125"/>
      <c r="K10" s="125"/>
    </row>
    <row r="11" spans="1:11" ht="14.4">
      <c r="A11" s="140" t="s">
        <v>417</v>
      </c>
      <c r="B11" s="136" t="s">
        <v>418</v>
      </c>
      <c r="C11" s="140" t="s">
        <v>391</v>
      </c>
      <c r="D11" s="141" t="s">
        <v>391</v>
      </c>
      <c r="E11" s="142" t="s">
        <v>392</v>
      </c>
      <c r="F11" s="146" t="s">
        <v>419</v>
      </c>
      <c r="G11" s="134" t="s">
        <v>420</v>
      </c>
      <c r="H11" s="135"/>
      <c r="I11" s="125"/>
      <c r="J11" s="125"/>
      <c r="K11" s="125"/>
    </row>
    <row r="12" spans="1:11" ht="14.4">
      <c r="A12" s="136" t="s">
        <v>421</v>
      </c>
      <c r="B12" s="136" t="s">
        <v>421</v>
      </c>
      <c r="C12" s="136" t="s">
        <v>421</v>
      </c>
      <c r="D12" s="137" t="s">
        <v>422</v>
      </c>
      <c r="E12" s="138" t="s">
        <v>423</v>
      </c>
      <c r="F12" s="144" t="s">
        <v>188</v>
      </c>
      <c r="G12" s="134" t="s">
        <v>187</v>
      </c>
      <c r="H12" s="135"/>
      <c r="I12" s="125"/>
      <c r="J12" s="125"/>
      <c r="K12" s="125"/>
    </row>
    <row r="13" spans="1:11" ht="14.4">
      <c r="A13" s="136" t="s">
        <v>424</v>
      </c>
      <c r="B13" s="136" t="s">
        <v>425</v>
      </c>
      <c r="C13" s="136" t="s">
        <v>426</v>
      </c>
      <c r="D13" s="137" t="s">
        <v>427</v>
      </c>
      <c r="E13" s="138" t="s">
        <v>392</v>
      </c>
      <c r="F13" s="144" t="s">
        <v>428</v>
      </c>
      <c r="G13" s="134" t="s">
        <v>424</v>
      </c>
      <c r="H13" s="135"/>
      <c r="I13" s="125"/>
      <c r="J13" s="125"/>
      <c r="K13" s="125"/>
    </row>
    <row r="14" spans="1:11" ht="14.4">
      <c r="A14" s="140" t="s">
        <v>429</v>
      </c>
      <c r="B14" s="136" t="s">
        <v>430</v>
      </c>
      <c r="C14" s="140" t="s">
        <v>431</v>
      </c>
      <c r="D14" s="141" t="s">
        <v>431</v>
      </c>
      <c r="E14" s="142" t="s">
        <v>423</v>
      </c>
      <c r="F14" s="143" t="s">
        <v>432</v>
      </c>
      <c r="G14" s="134" t="s">
        <v>433</v>
      </c>
      <c r="H14" s="135"/>
      <c r="I14" s="125"/>
      <c r="J14" s="125"/>
      <c r="K14" s="125"/>
    </row>
    <row r="15" spans="1:11" ht="14.4">
      <c r="A15" s="136" t="s">
        <v>434</v>
      </c>
      <c r="B15" s="136" t="s">
        <v>435</v>
      </c>
      <c r="C15" s="136" t="s">
        <v>434</v>
      </c>
      <c r="D15" s="137" t="s">
        <v>427</v>
      </c>
      <c r="E15" s="138" t="s">
        <v>392</v>
      </c>
      <c r="F15" s="144" t="s">
        <v>436</v>
      </c>
      <c r="G15" s="134" t="s">
        <v>434</v>
      </c>
      <c r="H15" s="135"/>
      <c r="I15" s="125"/>
      <c r="J15" s="125"/>
      <c r="K15" s="125"/>
    </row>
    <row r="16" spans="1:11" ht="14.4">
      <c r="A16" s="140" t="s">
        <v>437</v>
      </c>
      <c r="B16" s="136" t="s">
        <v>438</v>
      </c>
      <c r="C16" s="140" t="s">
        <v>437</v>
      </c>
      <c r="D16" s="141" t="s">
        <v>437</v>
      </c>
      <c r="E16" s="142" t="s">
        <v>398</v>
      </c>
      <c r="F16" s="143" t="s">
        <v>439</v>
      </c>
      <c r="H16" s="135"/>
      <c r="I16" s="125"/>
      <c r="J16" s="125"/>
      <c r="K16" s="125"/>
    </row>
    <row r="17" spans="1:11" ht="14.4">
      <c r="A17" s="136" t="s">
        <v>440</v>
      </c>
      <c r="B17" s="136" t="s">
        <v>441</v>
      </c>
      <c r="C17" s="136" t="s">
        <v>440</v>
      </c>
      <c r="D17" s="137" t="s">
        <v>442</v>
      </c>
      <c r="E17" s="138" t="s">
        <v>398</v>
      </c>
      <c r="F17" s="144" t="s">
        <v>443</v>
      </c>
      <c r="G17" s="150"/>
      <c r="H17" s="135"/>
      <c r="I17" s="125"/>
      <c r="J17" s="125"/>
      <c r="K17" s="125"/>
    </row>
    <row r="18" spans="1:11" ht="14.4">
      <c r="A18" s="136" t="s">
        <v>444</v>
      </c>
      <c r="B18" s="136" t="s">
        <v>172</v>
      </c>
      <c r="C18" s="136" t="s">
        <v>172</v>
      </c>
      <c r="D18" s="137" t="s">
        <v>391</v>
      </c>
      <c r="E18" s="138" t="s">
        <v>392</v>
      </c>
      <c r="F18" s="144" t="s">
        <v>445</v>
      </c>
      <c r="G18" s="134" t="s">
        <v>444</v>
      </c>
      <c r="H18" s="135"/>
      <c r="I18" s="125"/>
      <c r="J18" s="125"/>
      <c r="K18" s="125"/>
    </row>
    <row r="19" spans="1:11" ht="14.4">
      <c r="A19" s="136" t="s">
        <v>446</v>
      </c>
      <c r="B19" s="136" t="s">
        <v>447</v>
      </c>
      <c r="C19" s="136" t="s">
        <v>448</v>
      </c>
      <c r="D19" s="137" t="s">
        <v>449</v>
      </c>
      <c r="E19" s="138" t="s">
        <v>392</v>
      </c>
      <c r="F19" s="144" t="s">
        <v>450</v>
      </c>
      <c r="H19" s="135"/>
      <c r="I19" s="125"/>
      <c r="J19" s="125"/>
      <c r="K19" s="125"/>
    </row>
    <row r="20" spans="1:11" ht="14.4">
      <c r="A20" s="140" t="s">
        <v>446</v>
      </c>
      <c r="B20" s="136" t="s">
        <v>447</v>
      </c>
      <c r="C20" s="140" t="s">
        <v>451</v>
      </c>
      <c r="D20" s="141" t="s">
        <v>452</v>
      </c>
      <c r="E20" s="142" t="s">
        <v>392</v>
      </c>
      <c r="F20" s="143" t="s">
        <v>450</v>
      </c>
      <c r="G20" s="150"/>
      <c r="H20" s="135"/>
      <c r="I20" s="125"/>
      <c r="J20" s="125"/>
      <c r="K20" s="125"/>
    </row>
    <row r="21" spans="1:11" ht="14.4">
      <c r="A21" s="151" t="s">
        <v>453</v>
      </c>
      <c r="B21" s="136" t="s">
        <v>454</v>
      </c>
      <c r="C21" s="136" t="s">
        <v>452</v>
      </c>
      <c r="D21" s="137" t="s">
        <v>452</v>
      </c>
      <c r="E21" s="138" t="s">
        <v>392</v>
      </c>
      <c r="F21" s="144" t="s">
        <v>455</v>
      </c>
      <c r="H21" s="135"/>
      <c r="I21" s="125"/>
      <c r="J21" s="125"/>
      <c r="K21" s="125"/>
    </row>
    <row r="22" spans="1:11" ht="14.4">
      <c r="A22" s="152" t="s">
        <v>456</v>
      </c>
      <c r="B22" s="136" t="s">
        <v>457</v>
      </c>
      <c r="C22" s="140" t="s">
        <v>452</v>
      </c>
      <c r="D22" s="141" t="s">
        <v>452</v>
      </c>
      <c r="E22" s="142" t="s">
        <v>392</v>
      </c>
      <c r="F22" s="143" t="s">
        <v>458</v>
      </c>
      <c r="G22" s="134" t="s">
        <v>456</v>
      </c>
      <c r="H22" s="135"/>
      <c r="I22" s="125"/>
      <c r="J22" s="125"/>
      <c r="K22" s="125"/>
    </row>
    <row r="23" spans="1:11" ht="14.4">
      <c r="A23" s="136" t="s">
        <v>459</v>
      </c>
      <c r="B23" s="136" t="s">
        <v>460</v>
      </c>
      <c r="C23" s="136" t="s">
        <v>415</v>
      </c>
      <c r="D23" s="137" t="s">
        <v>415</v>
      </c>
      <c r="E23" s="138" t="s">
        <v>398</v>
      </c>
      <c r="F23" s="144" t="s">
        <v>461</v>
      </c>
      <c r="H23" s="135"/>
      <c r="I23" s="125"/>
      <c r="J23" s="125"/>
      <c r="K23" s="125"/>
    </row>
    <row r="24" spans="1:11" ht="14.4">
      <c r="A24" s="136" t="s">
        <v>462</v>
      </c>
      <c r="B24" s="136"/>
      <c r="C24" s="136" t="s">
        <v>415</v>
      </c>
      <c r="D24" s="137" t="s">
        <v>415</v>
      </c>
      <c r="E24" s="138" t="s">
        <v>398</v>
      </c>
      <c r="F24" s="144" t="s">
        <v>463</v>
      </c>
      <c r="G24" s="134"/>
      <c r="H24" s="135"/>
      <c r="I24" s="125"/>
      <c r="J24" s="125"/>
      <c r="K24" s="125"/>
    </row>
    <row r="25" spans="1:11" ht="14.4">
      <c r="A25" s="140" t="s">
        <v>194</v>
      </c>
      <c r="B25" s="136" t="s">
        <v>464</v>
      </c>
      <c r="C25" s="136" t="s">
        <v>415</v>
      </c>
      <c r="D25" s="137" t="s">
        <v>415</v>
      </c>
      <c r="E25" s="138" t="s">
        <v>398</v>
      </c>
      <c r="F25" s="143" t="s">
        <v>195</v>
      </c>
      <c r="G25" s="149" t="s">
        <v>194</v>
      </c>
      <c r="H25" s="135"/>
      <c r="I25" s="125"/>
      <c r="J25" s="125"/>
      <c r="K25" s="125"/>
    </row>
    <row r="26" spans="1:11" ht="14.4">
      <c r="A26" s="140" t="s">
        <v>198</v>
      </c>
      <c r="B26" s="136" t="s">
        <v>465</v>
      </c>
      <c r="C26" s="140" t="s">
        <v>466</v>
      </c>
      <c r="D26" s="141" t="s">
        <v>467</v>
      </c>
      <c r="E26" s="142" t="s">
        <v>423</v>
      </c>
      <c r="F26" s="143" t="s">
        <v>199</v>
      </c>
      <c r="G26" s="134" t="s">
        <v>198</v>
      </c>
      <c r="H26" s="135"/>
      <c r="I26" s="125"/>
      <c r="J26" s="125"/>
      <c r="K26" s="125"/>
    </row>
    <row r="27" spans="1:11" ht="14.4">
      <c r="A27" s="140" t="s">
        <v>468</v>
      </c>
      <c r="B27" s="136" t="s">
        <v>468</v>
      </c>
      <c r="C27" s="140" t="s">
        <v>468</v>
      </c>
      <c r="D27" s="141" t="s">
        <v>469</v>
      </c>
      <c r="E27" s="142" t="s">
        <v>392</v>
      </c>
      <c r="F27" s="143" t="s">
        <v>470</v>
      </c>
      <c r="G27" s="134" t="s">
        <v>468</v>
      </c>
      <c r="H27" s="135"/>
      <c r="I27" s="125"/>
      <c r="J27" s="125"/>
      <c r="K27" s="125"/>
    </row>
    <row r="28" spans="1:11" ht="14.4">
      <c r="A28" s="140" t="s">
        <v>442</v>
      </c>
      <c r="B28" s="136" t="s">
        <v>471</v>
      </c>
      <c r="C28" s="140" t="s">
        <v>442</v>
      </c>
      <c r="D28" s="141" t="s">
        <v>442</v>
      </c>
      <c r="E28" s="142" t="s">
        <v>398</v>
      </c>
      <c r="F28" s="143" t="s">
        <v>472</v>
      </c>
      <c r="G28" s="134"/>
      <c r="H28" s="135"/>
      <c r="I28" s="125"/>
      <c r="J28" s="125"/>
      <c r="K28" s="125"/>
    </row>
    <row r="29" spans="1:11" ht="14.4">
      <c r="A29" s="140" t="s">
        <v>473</v>
      </c>
      <c r="B29" s="136" t="s">
        <v>474</v>
      </c>
      <c r="C29" s="140" t="s">
        <v>473</v>
      </c>
      <c r="D29" s="141" t="s">
        <v>473</v>
      </c>
      <c r="E29" s="142" t="s">
        <v>398</v>
      </c>
      <c r="F29" s="143" t="s">
        <v>475</v>
      </c>
      <c r="G29" s="134" t="s">
        <v>473</v>
      </c>
      <c r="H29" s="135"/>
      <c r="I29" s="125"/>
      <c r="J29" s="125"/>
      <c r="K29" s="125"/>
    </row>
    <row r="30" spans="1:11" ht="14.4">
      <c r="A30" s="136" t="s">
        <v>476</v>
      </c>
      <c r="B30" s="136" t="s">
        <v>477</v>
      </c>
      <c r="C30" s="136" t="s">
        <v>476</v>
      </c>
      <c r="D30" s="137" t="s">
        <v>415</v>
      </c>
      <c r="E30" s="138" t="s">
        <v>398</v>
      </c>
      <c r="F30" s="144" t="s">
        <v>478</v>
      </c>
      <c r="H30" s="135"/>
      <c r="I30" s="125"/>
      <c r="J30" s="125"/>
      <c r="K30" s="125"/>
    </row>
    <row r="31" spans="1:11" ht="14.4">
      <c r="A31" s="136" t="s">
        <v>479</v>
      </c>
      <c r="B31" s="136" t="s">
        <v>479</v>
      </c>
      <c r="C31" s="136" t="s">
        <v>480</v>
      </c>
      <c r="D31" s="137" t="s">
        <v>480</v>
      </c>
      <c r="E31" s="138" t="s">
        <v>423</v>
      </c>
      <c r="F31" s="144" t="s">
        <v>481</v>
      </c>
      <c r="G31" s="134" t="s">
        <v>479</v>
      </c>
      <c r="H31" s="135"/>
      <c r="I31" s="125"/>
      <c r="J31" s="125"/>
      <c r="K31" s="125"/>
    </row>
    <row r="32" spans="1:11" ht="14.4">
      <c r="A32" s="153" t="s">
        <v>200</v>
      </c>
      <c r="B32" s="136" t="s">
        <v>482</v>
      </c>
      <c r="C32" s="140" t="s">
        <v>483</v>
      </c>
      <c r="D32" s="141" t="s">
        <v>408</v>
      </c>
      <c r="E32" s="142" t="s">
        <v>392</v>
      </c>
      <c r="F32" s="143" t="s">
        <v>201</v>
      </c>
      <c r="G32" s="134" t="s">
        <v>200</v>
      </c>
      <c r="H32" s="135"/>
      <c r="I32" s="125"/>
      <c r="J32" s="125"/>
      <c r="K32" s="125"/>
    </row>
    <row r="33" spans="1:11" ht="14.4">
      <c r="A33" s="152" t="s">
        <v>205</v>
      </c>
      <c r="B33" s="136" t="s">
        <v>482</v>
      </c>
      <c r="C33" s="136" t="s">
        <v>483</v>
      </c>
      <c r="D33" s="137" t="s">
        <v>408</v>
      </c>
      <c r="E33" s="138" t="s">
        <v>392</v>
      </c>
      <c r="F33" s="144" t="s">
        <v>206</v>
      </c>
      <c r="G33" s="134" t="s">
        <v>205</v>
      </c>
      <c r="H33" s="135"/>
      <c r="I33" s="125"/>
      <c r="J33" s="125"/>
      <c r="K33" s="125"/>
    </row>
    <row r="34" spans="1:11" ht="14.4">
      <c r="A34" s="140" t="s">
        <v>484</v>
      </c>
      <c r="B34" s="136" t="s">
        <v>485</v>
      </c>
      <c r="C34" s="140" t="s">
        <v>391</v>
      </c>
      <c r="D34" s="141" t="s">
        <v>391</v>
      </c>
      <c r="E34" s="142" t="s">
        <v>392</v>
      </c>
      <c r="F34" s="143" t="s">
        <v>486</v>
      </c>
      <c r="G34" s="134"/>
      <c r="H34" s="135"/>
      <c r="I34" s="125"/>
      <c r="J34" s="125"/>
      <c r="K34" s="125"/>
    </row>
    <row r="35" spans="1:11" ht="14.4">
      <c r="A35" s="136" t="s">
        <v>487</v>
      </c>
      <c r="B35" s="136" t="s">
        <v>487</v>
      </c>
      <c r="C35" s="136" t="s">
        <v>212</v>
      </c>
      <c r="D35" s="137" t="s">
        <v>212</v>
      </c>
      <c r="E35" s="138" t="s">
        <v>398</v>
      </c>
      <c r="F35" s="144" t="s">
        <v>488</v>
      </c>
      <c r="H35" s="135"/>
      <c r="I35" s="125"/>
      <c r="J35" s="125"/>
      <c r="K35" s="125"/>
    </row>
    <row r="36" spans="1:11" ht="14.4">
      <c r="A36" s="140" t="s">
        <v>448</v>
      </c>
      <c r="B36" s="136"/>
      <c r="C36" s="140" t="s">
        <v>448</v>
      </c>
      <c r="D36" s="141" t="s">
        <v>449</v>
      </c>
      <c r="E36" s="142" t="s">
        <v>392</v>
      </c>
      <c r="F36" s="143" t="s">
        <v>489</v>
      </c>
      <c r="G36" s="134" t="s">
        <v>490</v>
      </c>
      <c r="H36" s="135"/>
      <c r="I36" s="125"/>
      <c r="J36" s="125"/>
      <c r="K36" s="125"/>
    </row>
    <row r="37" spans="1:11" ht="14.4">
      <c r="A37" s="140" t="s">
        <v>491</v>
      </c>
      <c r="B37" s="136" t="s">
        <v>390</v>
      </c>
      <c r="C37" s="140" t="s">
        <v>152</v>
      </c>
      <c r="D37" s="141" t="s">
        <v>391</v>
      </c>
      <c r="E37" s="142" t="s">
        <v>392</v>
      </c>
      <c r="F37" s="143" t="s">
        <v>492</v>
      </c>
      <c r="G37" s="134" t="s">
        <v>493</v>
      </c>
      <c r="H37" s="135"/>
      <c r="I37" s="125"/>
      <c r="J37" s="125"/>
      <c r="K37" s="125"/>
    </row>
    <row r="38" spans="1:11" ht="14.4">
      <c r="A38" s="136" t="s">
        <v>494</v>
      </c>
      <c r="B38" s="136"/>
      <c r="C38" s="136" t="s">
        <v>495</v>
      </c>
      <c r="D38" s="137" t="s">
        <v>495</v>
      </c>
      <c r="E38" s="138" t="s">
        <v>392</v>
      </c>
      <c r="F38" s="144" t="s">
        <v>496</v>
      </c>
      <c r="H38" s="135"/>
      <c r="I38" s="125"/>
      <c r="J38" s="125"/>
      <c r="K38" s="125"/>
    </row>
    <row r="39" spans="1:11" ht="14.4">
      <c r="A39" s="140" t="s">
        <v>497</v>
      </c>
      <c r="B39" s="136"/>
      <c r="C39" s="140" t="s">
        <v>495</v>
      </c>
      <c r="D39" s="141" t="s">
        <v>495</v>
      </c>
      <c r="E39" s="142" t="s">
        <v>392</v>
      </c>
      <c r="F39" s="143" t="s">
        <v>498</v>
      </c>
      <c r="G39" s="134" t="s">
        <v>495</v>
      </c>
      <c r="H39" s="135"/>
      <c r="I39" s="125"/>
      <c r="J39" s="125"/>
      <c r="K39" s="125"/>
    </row>
    <row r="40" spans="1:11" ht="14.4">
      <c r="A40" s="136" t="s">
        <v>499</v>
      </c>
      <c r="B40" s="136"/>
      <c r="C40" s="136" t="s">
        <v>391</v>
      </c>
      <c r="D40" s="137" t="s">
        <v>391</v>
      </c>
      <c r="E40" s="138" t="s">
        <v>392</v>
      </c>
      <c r="F40" s="144" t="s">
        <v>500</v>
      </c>
      <c r="G40" s="134" t="s">
        <v>501</v>
      </c>
      <c r="H40" s="135"/>
      <c r="I40" s="125"/>
      <c r="J40" s="125"/>
      <c r="K40" s="125"/>
    </row>
    <row r="41" spans="1:11" ht="14.4">
      <c r="A41" s="136" t="s">
        <v>502</v>
      </c>
      <c r="B41" s="136" t="s">
        <v>503</v>
      </c>
      <c r="C41" s="136" t="s">
        <v>502</v>
      </c>
      <c r="D41" s="137" t="s">
        <v>449</v>
      </c>
      <c r="E41" s="138" t="s">
        <v>392</v>
      </c>
      <c r="F41" s="144" t="s">
        <v>504</v>
      </c>
      <c r="G41" s="134" t="s">
        <v>502</v>
      </c>
      <c r="H41" s="135"/>
      <c r="I41" s="125"/>
      <c r="J41" s="125"/>
      <c r="K41" s="125"/>
    </row>
    <row r="42" spans="1:11" ht="14.4">
      <c r="A42" s="140" t="s">
        <v>505</v>
      </c>
      <c r="B42" s="136" t="s">
        <v>506</v>
      </c>
      <c r="C42" s="140" t="s">
        <v>507</v>
      </c>
      <c r="D42" s="141" t="s">
        <v>508</v>
      </c>
      <c r="E42" s="142" t="s">
        <v>392</v>
      </c>
      <c r="F42" s="143" t="s">
        <v>509</v>
      </c>
      <c r="G42" s="134" t="s">
        <v>507</v>
      </c>
      <c r="H42" s="135"/>
      <c r="I42" s="125"/>
      <c r="J42" s="125"/>
      <c r="K42" s="125"/>
    </row>
    <row r="43" spans="1:11" ht="14.4">
      <c r="A43" s="136" t="s">
        <v>510</v>
      </c>
      <c r="B43" s="136" t="s">
        <v>390</v>
      </c>
      <c r="C43" s="136" t="s">
        <v>152</v>
      </c>
      <c r="D43" s="137" t="s">
        <v>391</v>
      </c>
      <c r="E43" s="138" t="s">
        <v>392</v>
      </c>
      <c r="F43" s="144" t="s">
        <v>511</v>
      </c>
      <c r="G43" s="134" t="s">
        <v>512</v>
      </c>
      <c r="H43" s="135"/>
      <c r="I43" s="125"/>
      <c r="J43" s="125"/>
      <c r="K43" s="125"/>
    </row>
    <row r="44" spans="1:11" ht="14.4">
      <c r="A44" s="136" t="s">
        <v>513</v>
      </c>
      <c r="B44" s="136" t="s">
        <v>514</v>
      </c>
      <c r="C44" s="136" t="s">
        <v>515</v>
      </c>
      <c r="D44" s="137" t="s">
        <v>515</v>
      </c>
      <c r="E44" s="138" t="s">
        <v>423</v>
      </c>
      <c r="F44" s="144" t="s">
        <v>516</v>
      </c>
      <c r="G44" s="134" t="s">
        <v>515</v>
      </c>
      <c r="H44" s="135"/>
      <c r="I44" s="125"/>
      <c r="J44" s="125"/>
      <c r="K44" s="125"/>
    </row>
    <row r="45" spans="1:11" ht="14.4">
      <c r="A45" s="136" t="s">
        <v>517</v>
      </c>
      <c r="B45" s="136" t="s">
        <v>518</v>
      </c>
      <c r="C45" s="136" t="s">
        <v>515</v>
      </c>
      <c r="D45" s="137" t="s">
        <v>515</v>
      </c>
      <c r="E45" s="138" t="s">
        <v>423</v>
      </c>
      <c r="F45" s="144" t="s">
        <v>519</v>
      </c>
      <c r="G45" s="134" t="s">
        <v>520</v>
      </c>
      <c r="H45" s="135"/>
      <c r="I45" s="125"/>
      <c r="J45" s="125"/>
      <c r="K45" s="125"/>
    </row>
    <row r="46" spans="1:11" ht="14.4">
      <c r="A46" s="140" t="s">
        <v>207</v>
      </c>
      <c r="B46" s="136" t="s">
        <v>521</v>
      </c>
      <c r="C46" s="140" t="s">
        <v>207</v>
      </c>
      <c r="D46" s="141" t="s">
        <v>397</v>
      </c>
      <c r="E46" s="142" t="s">
        <v>398</v>
      </c>
      <c r="F46" s="143" t="s">
        <v>208</v>
      </c>
      <c r="G46" s="134" t="s">
        <v>207</v>
      </c>
      <c r="H46" s="135"/>
      <c r="I46" s="125"/>
      <c r="J46" s="125"/>
      <c r="K46" s="125"/>
    </row>
    <row r="47" spans="1:11">
      <c r="A47" s="154" t="s">
        <v>522</v>
      </c>
      <c r="B47" s="148" t="s">
        <v>523</v>
      </c>
      <c r="C47" s="154" t="s">
        <v>522</v>
      </c>
      <c r="D47" s="154" t="s">
        <v>522</v>
      </c>
      <c r="E47" s="142" t="s">
        <v>392</v>
      </c>
      <c r="F47" s="146" t="s">
        <v>524</v>
      </c>
      <c r="H47" s="135"/>
      <c r="I47" s="125"/>
      <c r="J47" s="125"/>
      <c r="K47" s="125"/>
    </row>
    <row r="48" spans="1:11">
      <c r="A48" s="148" t="s">
        <v>525</v>
      </c>
      <c r="B48" s="154"/>
      <c r="C48" s="148" t="s">
        <v>525</v>
      </c>
      <c r="D48" s="148" t="s">
        <v>449</v>
      </c>
      <c r="E48" s="142" t="s">
        <v>392</v>
      </c>
      <c r="F48" s="146" t="s">
        <v>526</v>
      </c>
      <c r="G48" s="155" t="s">
        <v>525</v>
      </c>
      <c r="H48" s="135"/>
      <c r="I48" s="125"/>
      <c r="J48" s="125"/>
      <c r="K48" s="125"/>
    </row>
    <row r="49" spans="1:11" ht="14.4">
      <c r="A49" s="136" t="s">
        <v>527</v>
      </c>
      <c r="B49" s="136" t="s">
        <v>528</v>
      </c>
      <c r="C49" s="136" t="s">
        <v>529</v>
      </c>
      <c r="D49" s="137" t="s">
        <v>452</v>
      </c>
      <c r="E49" s="138" t="s">
        <v>392</v>
      </c>
      <c r="F49" s="144" t="s">
        <v>530</v>
      </c>
      <c r="G49" s="134" t="s">
        <v>531</v>
      </c>
      <c r="H49" s="135"/>
      <c r="I49" s="125"/>
      <c r="J49" s="125"/>
      <c r="K49" s="125"/>
    </row>
    <row r="50" spans="1:11" ht="14.4">
      <c r="A50" s="140" t="s">
        <v>532</v>
      </c>
      <c r="B50" s="136" t="s">
        <v>528</v>
      </c>
      <c r="C50" s="140" t="s">
        <v>529</v>
      </c>
      <c r="D50" s="141" t="s">
        <v>452</v>
      </c>
      <c r="E50" s="142" t="s">
        <v>392</v>
      </c>
      <c r="F50" s="143" t="s">
        <v>533</v>
      </c>
      <c r="G50" s="134" t="s">
        <v>534</v>
      </c>
      <c r="H50" s="135"/>
      <c r="I50" s="125"/>
      <c r="J50" s="125"/>
      <c r="K50" s="125"/>
    </row>
    <row r="51" spans="1:11" ht="14.4">
      <c r="A51" s="136" t="s">
        <v>535</v>
      </c>
      <c r="B51" s="136" t="s">
        <v>536</v>
      </c>
      <c r="C51" s="136" t="s">
        <v>535</v>
      </c>
      <c r="D51" s="137" t="s">
        <v>391</v>
      </c>
      <c r="E51" s="138" t="s">
        <v>392</v>
      </c>
      <c r="F51" s="144" t="s">
        <v>537</v>
      </c>
      <c r="G51" s="134" t="s">
        <v>535</v>
      </c>
      <c r="H51" s="135"/>
      <c r="I51" s="125"/>
      <c r="J51" s="125"/>
      <c r="K51" s="125"/>
    </row>
    <row r="52" spans="1:11" ht="14.4">
      <c r="A52" s="140" t="s">
        <v>538</v>
      </c>
      <c r="B52" s="136" t="s">
        <v>539</v>
      </c>
      <c r="C52" s="140" t="s">
        <v>540</v>
      </c>
      <c r="D52" s="141" t="s">
        <v>427</v>
      </c>
      <c r="E52" s="142" t="s">
        <v>392</v>
      </c>
      <c r="F52" s="143" t="s">
        <v>541</v>
      </c>
      <c r="G52" s="134" t="s">
        <v>542</v>
      </c>
      <c r="H52" s="135"/>
      <c r="I52" s="125"/>
      <c r="J52" s="125"/>
      <c r="K52" s="125"/>
    </row>
    <row r="53" spans="1:11" ht="14.4">
      <c r="A53" s="136" t="s">
        <v>543</v>
      </c>
      <c r="B53" s="154"/>
      <c r="C53" s="140" t="s">
        <v>407</v>
      </c>
      <c r="D53" s="141" t="s">
        <v>408</v>
      </c>
      <c r="E53" s="142" t="s">
        <v>392</v>
      </c>
      <c r="F53" s="146" t="s">
        <v>544</v>
      </c>
      <c r="G53" s="156" t="s">
        <v>543</v>
      </c>
      <c r="H53" s="135"/>
      <c r="I53" s="125"/>
      <c r="J53" s="125"/>
      <c r="K53" s="125"/>
    </row>
    <row r="54" spans="1:11" ht="14.4">
      <c r="A54" s="140" t="s">
        <v>212</v>
      </c>
      <c r="B54" s="136" t="s">
        <v>545</v>
      </c>
      <c r="C54" s="140" t="s">
        <v>212</v>
      </c>
      <c r="D54" s="141" t="s">
        <v>212</v>
      </c>
      <c r="E54" s="142" t="s">
        <v>398</v>
      </c>
      <c r="F54" s="143" t="s">
        <v>213</v>
      </c>
      <c r="G54" s="134" t="s">
        <v>212</v>
      </c>
      <c r="H54" s="135"/>
      <c r="I54" s="125"/>
      <c r="J54" s="125"/>
      <c r="K54" s="125"/>
    </row>
    <row r="55" spans="1:11" ht="14.4">
      <c r="A55" s="136" t="s">
        <v>546</v>
      </c>
      <c r="B55" s="136" t="s">
        <v>547</v>
      </c>
      <c r="C55" s="136" t="s">
        <v>546</v>
      </c>
      <c r="D55" s="137" t="s">
        <v>415</v>
      </c>
      <c r="E55" s="138" t="s">
        <v>398</v>
      </c>
      <c r="F55" s="144" t="s">
        <v>548</v>
      </c>
      <c r="G55" s="134" t="s">
        <v>546</v>
      </c>
      <c r="H55" s="135"/>
      <c r="I55" s="125"/>
      <c r="J55" s="125"/>
      <c r="K55" s="125"/>
    </row>
    <row r="56" spans="1:11" ht="14.4">
      <c r="A56" s="140" t="s">
        <v>549</v>
      </c>
      <c r="B56" s="136" t="s">
        <v>390</v>
      </c>
      <c r="C56" s="140" t="s">
        <v>152</v>
      </c>
      <c r="D56" s="141" t="s">
        <v>391</v>
      </c>
      <c r="E56" s="142" t="s">
        <v>392</v>
      </c>
      <c r="F56" s="143" t="s">
        <v>550</v>
      </c>
      <c r="H56" s="135"/>
      <c r="I56" s="125"/>
      <c r="J56" s="125"/>
      <c r="K56" s="125"/>
    </row>
    <row r="57" spans="1:11" ht="14.4">
      <c r="A57" s="157" t="s">
        <v>214</v>
      </c>
      <c r="B57" s="136" t="s">
        <v>485</v>
      </c>
      <c r="C57" s="157" t="s">
        <v>391</v>
      </c>
      <c r="D57" s="158" t="s">
        <v>391</v>
      </c>
      <c r="E57" s="159" t="s">
        <v>392</v>
      </c>
      <c r="F57" s="160" t="s">
        <v>215</v>
      </c>
      <c r="G57" s="134" t="s">
        <v>551</v>
      </c>
      <c r="H57" s="135"/>
      <c r="I57" s="125"/>
      <c r="J57" s="125"/>
      <c r="K57" s="125"/>
    </row>
    <row r="58" spans="1:11" ht="14.4">
      <c r="A58" s="140" t="s">
        <v>552</v>
      </c>
      <c r="B58" s="161" t="s">
        <v>553</v>
      </c>
      <c r="C58" s="140" t="s">
        <v>172</v>
      </c>
      <c r="D58" s="162" t="s">
        <v>391</v>
      </c>
      <c r="E58" s="163" t="s">
        <v>392</v>
      </c>
      <c r="F58" s="143" t="s">
        <v>554</v>
      </c>
      <c r="G58" s="134" t="s">
        <v>555</v>
      </c>
    </row>
    <row r="59" spans="1:11" ht="14.4">
      <c r="A59" s="140" t="s">
        <v>556</v>
      </c>
      <c r="B59" s="161"/>
      <c r="C59" s="140" t="s">
        <v>556</v>
      </c>
      <c r="D59" s="141" t="s">
        <v>556</v>
      </c>
      <c r="E59" s="163" t="s">
        <v>423</v>
      </c>
      <c r="F59" s="143" t="s">
        <v>557</v>
      </c>
    </row>
    <row r="60" spans="1:11" ht="14.4">
      <c r="A60" s="161" t="s">
        <v>218</v>
      </c>
      <c r="B60" s="136" t="s">
        <v>558</v>
      </c>
      <c r="C60" s="161" t="s">
        <v>218</v>
      </c>
      <c r="D60" s="165" t="s">
        <v>495</v>
      </c>
      <c r="E60" s="159" t="s">
        <v>392</v>
      </c>
      <c r="F60" s="144" t="s">
        <v>219</v>
      </c>
      <c r="G60" s="134" t="s">
        <v>218</v>
      </c>
    </row>
    <row r="61" spans="1:11" ht="14.4">
      <c r="A61" s="140" t="s">
        <v>508</v>
      </c>
      <c r="B61" s="161" t="s">
        <v>559</v>
      </c>
      <c r="C61" s="140" t="s">
        <v>508</v>
      </c>
      <c r="D61" s="141" t="s">
        <v>508</v>
      </c>
      <c r="E61" s="142" t="s">
        <v>392</v>
      </c>
      <c r="F61" s="143" t="s">
        <v>560</v>
      </c>
      <c r="G61" s="134" t="s">
        <v>508</v>
      </c>
    </row>
    <row r="62" spans="1:11" ht="14.4">
      <c r="A62" s="140" t="s">
        <v>561</v>
      </c>
      <c r="B62" s="161"/>
      <c r="C62" s="140" t="s">
        <v>483</v>
      </c>
      <c r="D62" s="141" t="s">
        <v>408</v>
      </c>
      <c r="E62" s="142" t="s">
        <v>392</v>
      </c>
      <c r="F62" s="143" t="s">
        <v>562</v>
      </c>
      <c r="G62" s="134" t="s">
        <v>561</v>
      </c>
    </row>
    <row r="63" spans="1:11" ht="14.4">
      <c r="A63" s="140" t="s">
        <v>563</v>
      </c>
      <c r="B63" s="161" t="s">
        <v>564</v>
      </c>
      <c r="C63" s="140" t="s">
        <v>565</v>
      </c>
      <c r="D63" s="141" t="s">
        <v>391</v>
      </c>
      <c r="E63" s="142" t="s">
        <v>392</v>
      </c>
      <c r="F63" s="143" t="s">
        <v>566</v>
      </c>
      <c r="G63" s="134" t="s">
        <v>563</v>
      </c>
    </row>
    <row r="64" spans="1:11" ht="14.4">
      <c r="A64" s="140" t="s">
        <v>210</v>
      </c>
      <c r="B64" s="161"/>
      <c r="C64" s="140" t="s">
        <v>391</v>
      </c>
      <c r="D64" s="141" t="s">
        <v>391</v>
      </c>
      <c r="E64" s="142" t="s">
        <v>392</v>
      </c>
      <c r="F64" s="143" t="s">
        <v>211</v>
      </c>
      <c r="G64" s="134" t="s">
        <v>210</v>
      </c>
    </row>
    <row r="65" spans="1:7" ht="14.4">
      <c r="A65" s="140" t="s">
        <v>567</v>
      </c>
      <c r="B65" s="161" t="s">
        <v>568</v>
      </c>
      <c r="C65" s="140" t="s">
        <v>569</v>
      </c>
      <c r="D65" s="141" t="s">
        <v>469</v>
      </c>
      <c r="E65" s="142" t="s">
        <v>392</v>
      </c>
      <c r="F65" s="143" t="s">
        <v>570</v>
      </c>
      <c r="G65" s="134" t="s">
        <v>567</v>
      </c>
    </row>
  </sheetData>
  <sheetProtection algorithmName="SHA-512" hashValue="Ull7G6Z3l1yf4iCvVOo7YFl8qtuLFSi0sO1KJM9JPfv5drfnOTCBk0kI5N9oOeUbjYwFyVbOt7isRnuejNQOjg==" saltValue="/lgPinTpHRANpUGTPDlCiA==" spinCount="100000" sheet="1" objects="1" scenarios="1"/>
  <autoFilter ref="A1:G65" xr:uid="{F30DFDC2-23F9-4A83-B16C-2C47EE961E06}">
    <sortState xmlns:xlrd2="http://schemas.microsoft.com/office/spreadsheetml/2017/richdata2" ref="A4:G55">
      <sortCondition descending="1" ref="E1:E65"/>
    </sortState>
  </autoFilter>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topLeftCell="A27" zoomScale="115" zoomScaleNormal="115" workbookViewId="0">
      <selection activeCell="D13" sqref="D13"/>
    </sheetView>
  </sheetViews>
  <sheetFormatPr defaultColWidth="9.44140625" defaultRowHeight="14.4"/>
  <cols>
    <col min="1" max="1" width="28.44140625" style="107" customWidth="1"/>
    <col min="2" max="2" width="47.44140625" style="111" customWidth="1"/>
    <col min="3" max="16384" width="9.44140625" style="107"/>
  </cols>
  <sheetData>
    <row r="2" spans="1:1" ht="170.25" customHeight="1">
      <c r="A2" s="110" t="s">
        <v>152</v>
      </c>
    </row>
    <row r="3" spans="1:1" ht="170.25" customHeight="1">
      <c r="A3" s="110" t="s">
        <v>525</v>
      </c>
    </row>
    <row r="4" spans="1:1" ht="170.25" customHeight="1">
      <c r="A4" s="109" t="s">
        <v>563</v>
      </c>
    </row>
    <row r="5" spans="1:1" ht="170.25" customHeight="1">
      <c r="A5" s="110" t="s">
        <v>453</v>
      </c>
    </row>
    <row r="6" spans="1:1" ht="170.25" customHeight="1">
      <c r="A6" s="110" t="s">
        <v>462</v>
      </c>
    </row>
    <row r="7" spans="1:1" ht="170.25" customHeight="1">
      <c r="A7" s="110" t="s">
        <v>205</v>
      </c>
    </row>
    <row r="8" spans="1:1" ht="170.25" customHeight="1">
      <c r="A8" s="110" t="s">
        <v>200</v>
      </c>
    </row>
    <row r="9" spans="1:1" ht="170.25" customHeight="1">
      <c r="A9" s="109" t="s">
        <v>505</v>
      </c>
    </row>
    <row r="10" spans="1:1" ht="170.25" customHeight="1">
      <c r="A10" s="110" t="s">
        <v>510</v>
      </c>
    </row>
    <row r="11" spans="1:1" ht="170.25" customHeight="1">
      <c r="A11" s="109" t="s">
        <v>207</v>
      </c>
    </row>
    <row r="12" spans="1:1" ht="170.25" customHeight="1">
      <c r="A12" s="110" t="s">
        <v>187</v>
      </c>
    </row>
    <row r="13" spans="1:1" ht="170.25" customHeight="1">
      <c r="A13" s="183" t="s">
        <v>468</v>
      </c>
    </row>
    <row r="14" spans="1:1" ht="170.25" customHeight="1">
      <c r="A14" s="123" t="s">
        <v>440</v>
      </c>
    </row>
    <row r="15" spans="1:1" ht="170.25" customHeight="1">
      <c r="A15" s="109" t="s">
        <v>212</v>
      </c>
    </row>
    <row r="16" spans="1:1" ht="170.25" customHeight="1">
      <c r="A16" s="110" t="s">
        <v>546</v>
      </c>
    </row>
    <row r="17" spans="1:1" ht="170.25" customHeight="1">
      <c r="A17" s="109" t="s">
        <v>549</v>
      </c>
    </row>
    <row r="18" spans="1:1" ht="170.25" customHeight="1">
      <c r="A18" s="110" t="s">
        <v>214</v>
      </c>
    </row>
    <row r="19" spans="1:1" ht="170.25" customHeight="1">
      <c r="A19" s="109" t="s">
        <v>552</v>
      </c>
    </row>
    <row r="20" spans="1:1" ht="170.25" customHeight="1">
      <c r="A20" s="108" t="s">
        <v>508</v>
      </c>
    </row>
    <row r="21" spans="1:1" ht="170.25" customHeight="1">
      <c r="A21" s="107" t="s">
        <v>172</v>
      </c>
    </row>
    <row r="22" spans="1:1" ht="170.25" customHeight="1">
      <c r="A22" s="109" t="s">
        <v>1</v>
      </c>
    </row>
    <row r="23" spans="1:1" ht="170.25" customHeight="1">
      <c r="A23" s="107" t="s">
        <v>473</v>
      </c>
    </row>
    <row r="24" spans="1:1" ht="170.25" customHeight="1">
      <c r="A24" s="107" t="s">
        <v>448</v>
      </c>
    </row>
    <row r="25" spans="1:1" ht="170.25" customHeight="1">
      <c r="A25" s="114" t="s">
        <v>194</v>
      </c>
    </row>
    <row r="26" spans="1:1" ht="170.25" customHeight="1">
      <c r="A26" s="107" t="s">
        <v>218</v>
      </c>
    </row>
    <row r="27" spans="1:1" ht="170.25" customHeight="1">
      <c r="A27" s="114" t="s">
        <v>543</v>
      </c>
    </row>
    <row r="28" spans="1:1" ht="170.25" customHeight="1">
      <c r="A28" s="114" t="s">
        <v>180</v>
      </c>
    </row>
    <row r="29" spans="1:1" ht="170.25" customHeight="1">
      <c r="A29" s="184" t="s">
        <v>567</v>
      </c>
    </row>
    <row r="30" spans="1:1" ht="170.25" customHeight="1">
      <c r="A30" s="114" t="s">
        <v>198</v>
      </c>
    </row>
    <row r="31" spans="1:1" ht="170.25" customHeight="1">
      <c r="A31" s="184" t="s">
        <v>210</v>
      </c>
    </row>
    <row r="32" spans="1:1" ht="170.25" customHeight="1">
      <c r="A32" s="184" t="s">
        <v>561</v>
      </c>
    </row>
    <row r="33" spans="1:1" ht="170.25" customHeight="1">
      <c r="A33" s="183" t="s">
        <v>456</v>
      </c>
    </row>
    <row r="34" spans="1:1" ht="170.25" customHeight="1">
      <c r="A34" s="109" t="s">
        <v>574</v>
      </c>
    </row>
    <row r="35" spans="1:1" ht="170.25" customHeight="1">
      <c r="A35" s="183" t="s">
        <v>437</v>
      </c>
    </row>
    <row r="36" spans="1:1" ht="170.25" customHeight="1">
      <c r="A36" s="123"/>
    </row>
    <row r="37" spans="1:1" ht="170.25" customHeight="1"/>
    <row r="38" spans="1:1" ht="170.25" customHeight="1"/>
    <row r="39" spans="1:1" ht="170.25" customHeight="1"/>
    <row r="40" spans="1:1" ht="170.25" customHeight="1"/>
    <row r="41" spans="1:1" ht="170.25" customHeight="1"/>
    <row r="42" spans="1:1" ht="170.25" customHeight="1"/>
    <row r="43" spans="1:1" ht="170.25" customHeight="1"/>
    <row r="44" spans="1:1" ht="170.25" customHeight="1"/>
    <row r="45" spans="1:1" ht="170.25" customHeight="1"/>
    <row r="46" spans="1:1" ht="170.25" customHeight="1"/>
    <row r="47" spans="1:1" ht="170.25" customHeight="1"/>
    <row r="48" spans="1:1" ht="170.25" customHeight="1"/>
    <row r="49" ht="170.25" customHeight="1"/>
    <row r="50" ht="170.25" customHeight="1"/>
    <row r="51" ht="170.25" customHeight="1"/>
  </sheetData>
  <sheetProtection algorithmName="SHA-512" hashValue="38sqvUX2VRnjHDwEwCDZDY56ONHK/n9O1vcHzk7BojSk+f7+46giPIzJkerf7vN47nw67zgjmsdSmuOrx2nQAQ==" saltValue="VSDSb9IqFmOwTvkpyDEsjQ=="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152710a-68c3-40de-8d43-c9315c672361" xsi:nil="true"/>
    <lcf76f155ced4ddcb4097134ff3c332f xmlns="1948818d-24cc-49e6-9f2f-91948e873d3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7" ma:contentTypeDescription="Create a new document." ma:contentTypeScope="" ma:versionID="1fdbe285529006c154cfa6fd51fc787b">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c2a601f35e113d4a051629ee19ae5de6"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6bf5896-0078-4a05-8f1a-a9cf4f3b4798}" ma:internalName="TaxCatchAll" ma:showField="CatchAllData" ma:web="6152710a-68c3-40de-8d43-c9315c6723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665CEC-B97B-4FE3-B820-F8CAF12DD3B1}">
  <ds:schemaRefs>
    <ds:schemaRef ds:uri="http://schemas.microsoft.com/office/2006/documentManagement/types"/>
    <ds:schemaRef ds:uri="http://purl.org/dc/elements/1.1/"/>
    <ds:schemaRef ds:uri="http://schemas.microsoft.com/office/2006/metadata/properties"/>
    <ds:schemaRef ds:uri="http://www.w3.org/XML/1998/namespace"/>
    <ds:schemaRef ds:uri="6152710a-68c3-40de-8d43-c9315c672361"/>
    <ds:schemaRef ds:uri="http://purl.org/dc/dcmitype/"/>
    <ds:schemaRef ds:uri="http://schemas.openxmlformats.org/package/2006/metadata/core-properties"/>
    <ds:schemaRef ds:uri="http://purl.org/dc/terms/"/>
    <ds:schemaRef ds:uri="http://schemas.microsoft.com/office/infopath/2007/PartnerControls"/>
    <ds:schemaRef ds:uri="1948818d-24cc-49e6-9f2f-91948e873d3b"/>
  </ds:schemaRefs>
</ds:datastoreItem>
</file>

<file path=customXml/itemProps2.xml><?xml version="1.0" encoding="utf-8"?>
<ds:datastoreItem xmlns:ds="http://schemas.openxmlformats.org/officeDocument/2006/customXml" ds:itemID="{4A92031C-6B21-4B0B-9EEC-3CFD00015E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05E139-AA4A-4A63-AB6B-554D8F955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Detention Profiles</vt:lpstr>
      <vt:lpstr>DC Full Dataset</vt:lpstr>
      <vt:lpstr>Terms &amp; Definitions</vt:lpstr>
      <vt:lpstr>DC Methodology</vt:lpstr>
      <vt:lpstr>DC Assessment Form</vt:lpstr>
      <vt:lpstr>DC Location Info</vt:lpstr>
      <vt:lpstr>index map</vt:lpstr>
      <vt:lpstr>maps</vt:lpstr>
      <vt:lpstr>'Detention Profiles'!Print_Area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DTM Libya</dc:creator>
  <cp:keywords/>
  <dc:description/>
  <cp:lastModifiedBy>AHMED Waqas</cp:lastModifiedBy>
  <cp:revision/>
  <dcterms:created xsi:type="dcterms:W3CDTF">2014-03-28T11:34:11Z</dcterms:created>
  <dcterms:modified xsi:type="dcterms:W3CDTF">2023-10-16T18:51:21Z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ediaServiceImageTags">
    <vt:lpwstr/>
  </property>
  <property fmtid="{D5CDD505-2E9C-101B-9397-08002B2CF9AE}" pid="4" name="MSIP_Label_65b15e2b-c6d2-488b-8aea-978109a77633_Enabled">
    <vt:lpwstr>true</vt:lpwstr>
  </property>
  <property fmtid="{D5CDD505-2E9C-101B-9397-08002B2CF9AE}" pid="5" name="MSIP_Label_65b15e2b-c6d2-488b-8aea-978109a77633_SetDate">
    <vt:lpwstr>2023-06-05T11:31:03Z</vt:lpwstr>
  </property>
  <property fmtid="{D5CDD505-2E9C-101B-9397-08002B2CF9AE}" pid="6" name="MSIP_Label_65b15e2b-c6d2-488b-8aea-978109a77633_Method">
    <vt:lpwstr>Privileged</vt:lpwstr>
  </property>
  <property fmtid="{D5CDD505-2E9C-101B-9397-08002B2CF9AE}" pid="7" name="MSIP_Label_65b15e2b-c6d2-488b-8aea-978109a77633_Name">
    <vt:lpwstr>IOMLb0010IN123173</vt:lpwstr>
  </property>
  <property fmtid="{D5CDD505-2E9C-101B-9397-08002B2CF9AE}" pid="8" name="MSIP_Label_65b15e2b-c6d2-488b-8aea-978109a77633_SiteId">
    <vt:lpwstr>1588262d-23fb-43b4-bd6e-bce49c8e6186</vt:lpwstr>
  </property>
  <property fmtid="{D5CDD505-2E9C-101B-9397-08002B2CF9AE}" pid="9" name="MSIP_Label_65b15e2b-c6d2-488b-8aea-978109a77633_ActionId">
    <vt:lpwstr>6a2b3605-80d2-4fcb-a462-925694250d1a</vt:lpwstr>
  </property>
  <property fmtid="{D5CDD505-2E9C-101B-9397-08002B2CF9AE}" pid="10" name="MSIP_Label_65b15e2b-c6d2-488b-8aea-978109a77633_ContentBits">
    <vt:lpwstr>0</vt:lpwstr>
  </property>
</Properties>
</file>