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auritania/"/>
    </mc:Choice>
  </mc:AlternateContent>
  <xr:revisionPtr revIDLastSave="0" documentId="8_{9B500D3A-21A0-4851-9C73-886412EDE912}" xr6:coauthVersionLast="46" xr6:coauthVersionMax="46" xr10:uidLastSave="{00000000-0000-0000-0000-000000000000}"/>
  <bookViews>
    <workbookView xWindow="28680" yWindow="-120" windowWidth="29040" windowHeight="15840" xr2:uid="{03E0CB65-C50D-40EB-9E87-FA6F4E61E6C5}"/>
  </bookViews>
  <sheets>
    <sheet name="Baseline_Assess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1" l="1"/>
  <c r="AG11" i="1"/>
  <c r="AF11" i="1"/>
  <c r="AE11" i="1"/>
  <c r="AI10" i="1"/>
  <c r="AH9" i="1"/>
  <c r="AG9" i="1"/>
  <c r="AI8" i="1"/>
  <c r="AH7" i="1"/>
  <c r="AG7" i="1"/>
  <c r="AF7" i="1"/>
  <c r="AE7" i="1"/>
  <c r="AI7" i="1" s="1"/>
  <c r="AH6" i="1"/>
  <c r="AG6" i="1"/>
  <c r="AH5" i="1"/>
  <c r="AG5" i="1"/>
  <c r="AF5" i="1"/>
  <c r="AE5" i="1"/>
  <c r="AH4" i="1"/>
  <c r="AG4" i="1"/>
  <c r="AF4" i="1"/>
  <c r="AE4" i="1"/>
  <c r="AH3" i="1"/>
  <c r="AG3" i="1"/>
  <c r="AE3" i="1"/>
  <c r="AH2" i="1"/>
  <c r="AG2" i="1"/>
  <c r="AF2" i="1"/>
  <c r="AE2" i="1"/>
  <c r="AI11" i="1" l="1"/>
  <c r="AI4" i="1"/>
  <c r="AI9" i="1"/>
  <c r="AI3" i="1"/>
  <c r="AI6" i="1"/>
  <c r="AI2" i="1"/>
  <c r="AI5" i="1"/>
</calcChain>
</file>

<file path=xl/sharedStrings.xml><?xml version="1.0" encoding="utf-8"?>
<sst xmlns="http://schemas.openxmlformats.org/spreadsheetml/2006/main" count="264" uniqueCount="83">
  <si>
    <t>Zones</t>
  </si>
  <si>
    <t>Type d'interview</t>
  </si>
  <si>
    <t>Présence Migrants</t>
  </si>
  <si>
    <t>Migrants</t>
  </si>
  <si>
    <t>Saharaoui</t>
  </si>
  <si>
    <t>Sénégal</t>
  </si>
  <si>
    <t>Mali</t>
  </si>
  <si>
    <t>Togo</t>
  </si>
  <si>
    <t>Cameroun</t>
  </si>
  <si>
    <t>Guinée Bissa</t>
  </si>
  <si>
    <t>Guinée Conakry</t>
  </si>
  <si>
    <t>SierraLeone</t>
  </si>
  <si>
    <t>LIBERIA</t>
  </si>
  <si>
    <t>Niger</t>
  </si>
  <si>
    <t>Maroc</t>
  </si>
  <si>
    <t>Gambie</t>
  </si>
  <si>
    <t>Ghana</t>
  </si>
  <si>
    <t>Nigeria</t>
  </si>
  <si>
    <t>Côte d'ivoire</t>
  </si>
  <si>
    <t>Autres</t>
  </si>
  <si>
    <t>Total</t>
  </si>
  <si>
    <t>Départs depuis ce quartier dans les 30 derniers jours</t>
  </si>
  <si>
    <t>Si oui départ, combien?</t>
  </si>
  <si>
    <t>Si oui départ, vers où?</t>
  </si>
  <si>
    <t>Hommes</t>
  </si>
  <si>
    <t>Femmes</t>
  </si>
  <si>
    <t>Garçons</t>
  </si>
  <si>
    <t>Filles</t>
  </si>
  <si>
    <t>Relations migrants avec communauté d'accueil</t>
  </si>
  <si>
    <t>Activités communes dans le quartier</t>
  </si>
  <si>
    <t>Si activité commune, quel type</t>
  </si>
  <si>
    <t>Activités culturelles</t>
  </si>
  <si>
    <t>Activités religieuses</t>
  </si>
  <si>
    <t>Activités sociales ou associatives</t>
  </si>
  <si>
    <t>Activités sportive</t>
  </si>
  <si>
    <t>Autres activité</t>
  </si>
  <si>
    <t>Autres spécifier</t>
  </si>
  <si>
    <t>Premier besoin</t>
  </si>
  <si>
    <t>Second besoin</t>
  </si>
  <si>
    <t>Troisième besoin</t>
  </si>
  <si>
    <t>KHAIRANE</t>
  </si>
  <si>
    <t>Atélier/Réunion</t>
  </si>
  <si>
    <t>Oui</t>
  </si>
  <si>
    <t>Retour dans leur pays d'origine,Dans un autre quartier de la ville, vers le Maroc, vers l'Europe,ves l'Algerie</t>
  </si>
  <si>
    <t>Ne sais pas</t>
  </si>
  <si>
    <t>Non</t>
  </si>
  <si>
    <t>Santé</t>
  </si>
  <si>
    <t>Nourriture</t>
  </si>
  <si>
    <t>Protection</t>
  </si>
  <si>
    <t>LAREIGUIB</t>
  </si>
  <si>
    <t>Retour dans leur pays d'origine,Dans un autre quartier de la ville, vers le Maroc,vers l'Algerie,Dans un autre pays de la region d'Afrique de l'ouest et du centre</t>
  </si>
  <si>
    <t>Bonne</t>
  </si>
  <si>
    <t>Sociales ou associatives,sportive,Culturelles et Religieuses</t>
  </si>
  <si>
    <t>Aide juridique</t>
  </si>
  <si>
    <t>SALA</t>
  </si>
  <si>
    <t>Retour dans leur pays d'origine,Dans un autre quartier de la ville</t>
  </si>
  <si>
    <t>Education</t>
  </si>
  <si>
    <t>DARSALAM</t>
  </si>
  <si>
    <t>Eau,assainissement</t>
  </si>
  <si>
    <t>CANSADO</t>
  </si>
  <si>
    <t>oui</t>
  </si>
  <si>
    <t>Ne connait pas le nombre</t>
  </si>
  <si>
    <t>Sociales ou associatives,sportive et Religieuses</t>
  </si>
  <si>
    <t>SOCOGIM-EST</t>
  </si>
  <si>
    <t>Retour dans leur pays d'origine,Dans un autre quartier de la ville, vers le Maroc,vers l'Algerie</t>
  </si>
  <si>
    <t>SOCOGIM-OUEST</t>
  </si>
  <si>
    <t>Retour dans leur pays d'origine,Dans un autre quartier de la ville, vers le Maroc, vers l'Europe</t>
  </si>
  <si>
    <t>BAGDAD</t>
  </si>
  <si>
    <t>Securité</t>
  </si>
  <si>
    <t>TARHIL</t>
  </si>
  <si>
    <t>THIARKA</t>
  </si>
  <si>
    <t>Eau ,assainissement</t>
  </si>
  <si>
    <t>Region</t>
  </si>
  <si>
    <t>Nouadhibou</t>
  </si>
  <si>
    <t>MR0400</t>
  </si>
  <si>
    <t>MR040001</t>
  </si>
  <si>
    <t>Dakhlet-Nouadhibou</t>
  </si>
  <si>
    <t>MR04</t>
  </si>
  <si>
    <t>Region PCODE</t>
  </si>
  <si>
    <t>Département</t>
  </si>
  <si>
    <t>Département PCODE</t>
  </si>
  <si>
    <t>Commune</t>
  </si>
  <si>
    <t>Commune 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</si>
</sst>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0" fillId="0" borderId="0" xfId="1" applyNumberFormat="1" applyFont="1"/>
    <xf numFmtId="1" fontId="0" fillId="0" borderId="0" xfId="1" applyNumberFormat="1" applyFont="1"/>
    <xf numFmtId="9" fontId="0" fillId="0" borderId="0" xfId="1" applyFont="1"/>
    <xf numFmtId="0" fontId="0" fillId="0" borderId="0" xfId="1" applyNumberFormat="1" applyFont="1" applyFill="1"/>
    <xf numFmtId="1" fontId="0" fillId="0" borderId="0" xfId="1" applyNumberFormat="1" applyFont="1" applyFill="1"/>
    <xf numFmtId="0" fontId="0" fillId="0" borderId="0" xfId="0" applyFont="1"/>
    <xf numFmtId="1" fontId="0" fillId="0" borderId="0" xfId="0" applyNumberFormat="1" applyFont="1"/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DFD5-3BC5-4668-A80D-D32F27328EF4}">
  <dimension ref="A1:AU11"/>
  <sheetViews>
    <sheetView tabSelected="1" zoomScale="160" zoomScaleNormal="160" workbookViewId="0"/>
  </sheetViews>
  <sheetFormatPr defaultRowHeight="15" x14ac:dyDescent="0.25"/>
  <cols>
    <col min="1" max="6" width="16.140625" customWidth="1"/>
    <col min="7" max="7" width="16.140625" bestFit="1" customWidth="1"/>
    <col min="8" max="8" width="28.140625" customWidth="1"/>
    <col min="10" max="10" width="8.85546875" bestFit="1" customWidth="1"/>
    <col min="11" max="11" width="11.85546875" customWidth="1"/>
  </cols>
  <sheetData>
    <row r="1" spans="1:47" s="10" customFormat="1" ht="79.5" customHeight="1" x14ac:dyDescent="0.25">
      <c r="A1" s="9" t="s">
        <v>72</v>
      </c>
      <c r="B1" s="9" t="s">
        <v>78</v>
      </c>
      <c r="C1" s="9" t="s">
        <v>79</v>
      </c>
      <c r="D1" s="9" t="s">
        <v>80</v>
      </c>
      <c r="E1" s="9" t="s">
        <v>81</v>
      </c>
      <c r="F1" s="9" t="s">
        <v>82</v>
      </c>
      <c r="G1" s="9" t="s">
        <v>0</v>
      </c>
      <c r="H1" s="9" t="s">
        <v>1</v>
      </c>
      <c r="I1" s="9" t="s">
        <v>2</v>
      </c>
      <c r="J1" s="9" t="s">
        <v>3</v>
      </c>
      <c r="K1" s="9" t="s">
        <v>4</v>
      </c>
      <c r="L1" s="9" t="s">
        <v>5</v>
      </c>
      <c r="M1" s="9" t="s">
        <v>6</v>
      </c>
      <c r="N1" s="9" t="s">
        <v>7</v>
      </c>
      <c r="O1" s="9" t="s">
        <v>8</v>
      </c>
      <c r="P1" s="9" t="s">
        <v>9</v>
      </c>
      <c r="Q1" s="9" t="s">
        <v>10</v>
      </c>
      <c r="R1" s="9" t="s">
        <v>11</v>
      </c>
      <c r="S1" s="9" t="s">
        <v>12</v>
      </c>
      <c r="T1" s="9" t="s">
        <v>13</v>
      </c>
      <c r="U1" s="9" t="s">
        <v>14</v>
      </c>
      <c r="V1" s="9" t="s">
        <v>15</v>
      </c>
      <c r="W1" s="9" t="s">
        <v>16</v>
      </c>
      <c r="X1" s="9" t="s">
        <v>17</v>
      </c>
      <c r="Y1" s="9" t="s">
        <v>18</v>
      </c>
      <c r="Z1" s="9" t="s">
        <v>19</v>
      </c>
      <c r="AA1" s="9" t="s">
        <v>20</v>
      </c>
      <c r="AB1" s="9" t="s">
        <v>21</v>
      </c>
      <c r="AC1" s="9" t="s">
        <v>22</v>
      </c>
      <c r="AD1" s="9" t="s">
        <v>23</v>
      </c>
      <c r="AE1" s="9" t="s">
        <v>24</v>
      </c>
      <c r="AF1" s="9" t="s">
        <v>25</v>
      </c>
      <c r="AG1" s="9" t="s">
        <v>26</v>
      </c>
      <c r="AH1" s="9" t="s">
        <v>27</v>
      </c>
      <c r="AI1" s="9" t="s">
        <v>20</v>
      </c>
      <c r="AJ1" s="9" t="s">
        <v>28</v>
      </c>
      <c r="AK1" s="9" t="s">
        <v>29</v>
      </c>
      <c r="AL1" s="9" t="s">
        <v>30</v>
      </c>
      <c r="AM1" s="9" t="s">
        <v>31</v>
      </c>
      <c r="AN1" s="9" t="s">
        <v>32</v>
      </c>
      <c r="AO1" s="9" t="s">
        <v>33</v>
      </c>
      <c r="AP1" s="9" t="s">
        <v>34</v>
      </c>
      <c r="AQ1" s="9" t="s">
        <v>35</v>
      </c>
      <c r="AR1" s="9" t="s">
        <v>36</v>
      </c>
      <c r="AS1" s="9" t="s">
        <v>37</v>
      </c>
      <c r="AT1" s="9" t="s">
        <v>38</v>
      </c>
      <c r="AU1" s="9" t="s">
        <v>39</v>
      </c>
    </row>
    <row r="2" spans="1:47" s="7" customFormat="1" x14ac:dyDescent="0.25">
      <c r="A2" s="1" t="s">
        <v>76</v>
      </c>
      <c r="B2" s="1" t="s">
        <v>77</v>
      </c>
      <c r="C2" s="1" t="s">
        <v>73</v>
      </c>
      <c r="D2" s="1" t="s">
        <v>74</v>
      </c>
      <c r="E2" s="1" t="s">
        <v>73</v>
      </c>
      <c r="F2" s="1" t="s">
        <v>75</v>
      </c>
      <c r="G2" s="1" t="s">
        <v>40</v>
      </c>
      <c r="H2" s="7" t="s">
        <v>41</v>
      </c>
      <c r="I2" s="7" t="s">
        <v>42</v>
      </c>
      <c r="J2" s="7">
        <v>8000</v>
      </c>
      <c r="L2" s="2">
        <v>2000</v>
      </c>
      <c r="M2" s="7">
        <v>3500</v>
      </c>
      <c r="O2" s="7">
        <v>220</v>
      </c>
      <c r="P2" s="7">
        <v>300</v>
      </c>
      <c r="Q2" s="7">
        <v>500</v>
      </c>
      <c r="R2" s="7">
        <v>25</v>
      </c>
      <c r="S2" s="7">
        <v>10</v>
      </c>
      <c r="V2" s="7">
        <v>300</v>
      </c>
      <c r="W2" s="7">
        <v>400</v>
      </c>
      <c r="X2" s="7">
        <v>150</v>
      </c>
      <c r="Y2" s="7">
        <v>200</v>
      </c>
      <c r="Z2" s="2">
        <v>395</v>
      </c>
      <c r="AA2" s="7">
        <v>8000</v>
      </c>
      <c r="AB2" s="7" t="s">
        <v>42</v>
      </c>
      <c r="AC2" s="7">
        <v>100</v>
      </c>
      <c r="AD2" s="7" t="s">
        <v>43</v>
      </c>
      <c r="AE2" s="3">
        <f>8000*55%</f>
        <v>4400</v>
      </c>
      <c r="AF2" s="3">
        <f>8000*35%</f>
        <v>2800</v>
      </c>
      <c r="AG2" s="3">
        <f>8000*5%</f>
        <v>400</v>
      </c>
      <c r="AH2" s="3">
        <f>8000*5%</f>
        <v>400</v>
      </c>
      <c r="AI2" s="8">
        <f t="shared" ref="AI2:AI11" si="0">SUM(AE2:AH2)</f>
        <v>8000</v>
      </c>
      <c r="AJ2" s="7" t="s">
        <v>44</v>
      </c>
      <c r="AK2" s="7" t="s">
        <v>45</v>
      </c>
      <c r="AS2" s="7" t="s">
        <v>46</v>
      </c>
      <c r="AT2" s="7" t="s">
        <v>47</v>
      </c>
      <c r="AU2" s="7" t="s">
        <v>48</v>
      </c>
    </row>
    <row r="3" spans="1:47" s="7" customFormat="1" x14ac:dyDescent="0.25">
      <c r="A3" s="1" t="s">
        <v>76</v>
      </c>
      <c r="B3" s="1" t="s">
        <v>77</v>
      </c>
      <c r="C3" s="1" t="s">
        <v>73</v>
      </c>
      <c r="D3" s="1" t="s">
        <v>74</v>
      </c>
      <c r="E3" s="1" t="s">
        <v>73</v>
      </c>
      <c r="F3" s="1" t="s">
        <v>75</v>
      </c>
      <c r="G3" s="1" t="s">
        <v>49</v>
      </c>
      <c r="H3" s="7" t="s">
        <v>41</v>
      </c>
      <c r="I3" s="7" t="s">
        <v>42</v>
      </c>
      <c r="J3" s="7">
        <v>5000</v>
      </c>
      <c r="L3" s="7">
        <v>3500</v>
      </c>
      <c r="M3" s="7">
        <v>500</v>
      </c>
      <c r="Q3" s="7">
        <v>400</v>
      </c>
      <c r="R3" s="2"/>
      <c r="S3" s="2"/>
      <c r="X3" s="7">
        <v>300</v>
      </c>
      <c r="Z3" s="7">
        <v>300</v>
      </c>
      <c r="AA3" s="7">
        <v>5000</v>
      </c>
      <c r="AB3" s="7" t="s">
        <v>42</v>
      </c>
      <c r="AC3" s="7">
        <v>200</v>
      </c>
      <c r="AD3" s="7" t="s">
        <v>50</v>
      </c>
      <c r="AE3" s="3">
        <f>5000*80%</f>
        <v>4000</v>
      </c>
      <c r="AF3" s="3">
        <v>750</v>
      </c>
      <c r="AG3" s="3">
        <f>5000*3%</f>
        <v>150</v>
      </c>
      <c r="AH3" s="3">
        <f>5000*2%</f>
        <v>100</v>
      </c>
      <c r="AI3" s="8">
        <f t="shared" si="0"/>
        <v>5000</v>
      </c>
      <c r="AJ3" s="4" t="s">
        <v>51</v>
      </c>
      <c r="AK3" s="7" t="s">
        <v>42</v>
      </c>
      <c r="AL3" s="7" t="s">
        <v>52</v>
      </c>
      <c r="AM3" s="7" t="s">
        <v>42</v>
      </c>
      <c r="AN3" s="7" t="s">
        <v>42</v>
      </c>
      <c r="AO3" s="7" t="s">
        <v>42</v>
      </c>
      <c r="AP3" s="7" t="s">
        <v>42</v>
      </c>
      <c r="AQ3" s="7" t="s">
        <v>45</v>
      </c>
      <c r="AS3" s="7" t="s">
        <v>46</v>
      </c>
      <c r="AT3" s="7" t="s">
        <v>53</v>
      </c>
      <c r="AU3" s="7" t="s">
        <v>48</v>
      </c>
    </row>
    <row r="4" spans="1:47" s="7" customFormat="1" x14ac:dyDescent="0.25">
      <c r="A4" s="1" t="s">
        <v>76</v>
      </c>
      <c r="B4" s="1" t="s">
        <v>77</v>
      </c>
      <c r="C4" s="1" t="s">
        <v>73</v>
      </c>
      <c r="D4" s="1" t="s">
        <v>74</v>
      </c>
      <c r="E4" s="1" t="s">
        <v>73</v>
      </c>
      <c r="F4" s="1" t="s">
        <v>75</v>
      </c>
      <c r="G4" s="1" t="s">
        <v>54</v>
      </c>
      <c r="H4" s="7" t="s">
        <v>41</v>
      </c>
      <c r="I4" s="7" t="s">
        <v>42</v>
      </c>
      <c r="J4" s="7">
        <v>4100</v>
      </c>
      <c r="K4" s="5">
        <v>1600</v>
      </c>
      <c r="L4" s="2">
        <v>2000</v>
      </c>
      <c r="M4" s="2">
        <v>300</v>
      </c>
      <c r="N4" s="4"/>
      <c r="O4" s="4"/>
      <c r="P4" s="4"/>
      <c r="Z4" s="2">
        <v>200</v>
      </c>
      <c r="AA4" s="7">
        <v>4100</v>
      </c>
      <c r="AB4" s="7" t="s">
        <v>42</v>
      </c>
      <c r="AC4" s="7">
        <v>50</v>
      </c>
      <c r="AD4" s="7" t="s">
        <v>55</v>
      </c>
      <c r="AE4" s="8">
        <f>4100*70%</f>
        <v>2870</v>
      </c>
      <c r="AF4" s="8">
        <f>4100*20%</f>
        <v>820</v>
      </c>
      <c r="AG4" s="8">
        <f>4100*5%</f>
        <v>205</v>
      </c>
      <c r="AH4" s="8">
        <f>4100*5%</f>
        <v>205</v>
      </c>
      <c r="AI4" s="8">
        <f t="shared" si="0"/>
        <v>4100</v>
      </c>
      <c r="AJ4" s="7" t="s">
        <v>51</v>
      </c>
      <c r="AK4" s="7" t="s">
        <v>42</v>
      </c>
      <c r="AL4" s="7" t="s">
        <v>52</v>
      </c>
      <c r="AM4" s="7" t="s">
        <v>42</v>
      </c>
      <c r="AN4" s="7" t="s">
        <v>42</v>
      </c>
      <c r="AO4" s="7" t="s">
        <v>42</v>
      </c>
      <c r="AP4" s="7" t="s">
        <v>42</v>
      </c>
      <c r="AQ4" s="7" t="s">
        <v>45</v>
      </c>
      <c r="AS4" s="7" t="s">
        <v>46</v>
      </c>
      <c r="AT4" s="7" t="s">
        <v>48</v>
      </c>
      <c r="AU4" s="7" t="s">
        <v>56</v>
      </c>
    </row>
    <row r="5" spans="1:47" s="7" customFormat="1" x14ac:dyDescent="0.25">
      <c r="A5" s="1" t="s">
        <v>76</v>
      </c>
      <c r="B5" s="1" t="s">
        <v>77</v>
      </c>
      <c r="C5" s="1" t="s">
        <v>73</v>
      </c>
      <c r="D5" s="1" t="s">
        <v>74</v>
      </c>
      <c r="E5" s="1" t="s">
        <v>73</v>
      </c>
      <c r="F5" s="1" t="s">
        <v>75</v>
      </c>
      <c r="G5" s="1" t="s">
        <v>57</v>
      </c>
      <c r="H5" s="7" t="s">
        <v>41</v>
      </c>
      <c r="I5" s="7" t="s">
        <v>42</v>
      </c>
      <c r="J5" s="7">
        <v>1700</v>
      </c>
      <c r="K5" s="5">
        <v>700</v>
      </c>
      <c r="L5" s="2">
        <v>500</v>
      </c>
      <c r="M5" s="7">
        <v>100</v>
      </c>
      <c r="Q5" s="7">
        <v>200</v>
      </c>
      <c r="V5" s="7">
        <v>50</v>
      </c>
      <c r="Y5" s="7">
        <v>30</v>
      </c>
      <c r="Z5" s="2">
        <v>120</v>
      </c>
      <c r="AA5" s="7">
        <v>1700</v>
      </c>
      <c r="AB5" s="7" t="s">
        <v>42</v>
      </c>
      <c r="AC5" s="7">
        <v>20</v>
      </c>
      <c r="AD5" s="7" t="s">
        <v>55</v>
      </c>
      <c r="AE5" s="6">
        <f>1700*80%</f>
        <v>1360</v>
      </c>
      <c r="AF5" s="8">
        <f>1700*15%</f>
        <v>255</v>
      </c>
      <c r="AG5" s="8">
        <f>1700*3%</f>
        <v>51</v>
      </c>
      <c r="AH5" s="8">
        <f>1700*2%</f>
        <v>34</v>
      </c>
      <c r="AI5" s="8">
        <f t="shared" si="0"/>
        <v>1700</v>
      </c>
      <c r="AJ5" s="7" t="s">
        <v>51</v>
      </c>
      <c r="AK5" s="7" t="s">
        <v>42</v>
      </c>
      <c r="AL5" s="7" t="s">
        <v>52</v>
      </c>
      <c r="AM5" s="7" t="s">
        <v>42</v>
      </c>
      <c r="AN5" s="7" t="s">
        <v>42</v>
      </c>
      <c r="AO5" s="7" t="s">
        <v>42</v>
      </c>
      <c r="AP5" s="7" t="s">
        <v>42</v>
      </c>
      <c r="AQ5" s="7" t="s">
        <v>45</v>
      </c>
      <c r="AS5" s="7" t="s">
        <v>46</v>
      </c>
      <c r="AT5" s="7" t="s">
        <v>48</v>
      </c>
      <c r="AU5" s="7" t="s">
        <v>58</v>
      </c>
    </row>
    <row r="6" spans="1:47" s="7" customFormat="1" x14ac:dyDescent="0.25">
      <c r="A6" s="1" t="s">
        <v>76</v>
      </c>
      <c r="B6" s="1" t="s">
        <v>77</v>
      </c>
      <c r="C6" s="1" t="s">
        <v>73</v>
      </c>
      <c r="D6" s="1" t="s">
        <v>74</v>
      </c>
      <c r="E6" s="1" t="s">
        <v>73</v>
      </c>
      <c r="F6" s="1" t="s">
        <v>75</v>
      </c>
      <c r="G6" s="1" t="s">
        <v>59</v>
      </c>
      <c r="H6" s="7" t="s">
        <v>41</v>
      </c>
      <c r="I6" s="7" t="s">
        <v>42</v>
      </c>
      <c r="J6" s="7">
        <v>310</v>
      </c>
      <c r="K6" s="7">
        <v>5</v>
      </c>
      <c r="L6" s="5">
        <v>50</v>
      </c>
      <c r="M6" s="7">
        <v>200</v>
      </c>
      <c r="O6" s="7">
        <v>5</v>
      </c>
      <c r="P6" s="7">
        <v>5</v>
      </c>
      <c r="Q6" s="7">
        <v>20</v>
      </c>
      <c r="U6" s="7">
        <v>5</v>
      </c>
      <c r="V6" s="7">
        <v>5</v>
      </c>
      <c r="X6" s="7">
        <v>0</v>
      </c>
      <c r="Y6" s="7">
        <v>15</v>
      </c>
      <c r="Z6" s="2">
        <v>0</v>
      </c>
      <c r="AA6" s="7">
        <v>310</v>
      </c>
      <c r="AB6" s="7" t="s">
        <v>60</v>
      </c>
      <c r="AC6" s="7" t="s">
        <v>61</v>
      </c>
      <c r="AD6" s="7" t="s">
        <v>55</v>
      </c>
      <c r="AE6" s="3">
        <v>248</v>
      </c>
      <c r="AF6" s="3">
        <v>47</v>
      </c>
      <c r="AG6" s="3">
        <f>300*3%</f>
        <v>9</v>
      </c>
      <c r="AH6" s="3">
        <f>300*2%</f>
        <v>6</v>
      </c>
      <c r="AI6" s="8">
        <f t="shared" si="0"/>
        <v>310</v>
      </c>
      <c r="AJ6" s="7" t="s">
        <v>51</v>
      </c>
      <c r="AK6" s="7" t="s">
        <v>42</v>
      </c>
      <c r="AL6" s="7" t="s">
        <v>62</v>
      </c>
      <c r="AM6" s="7" t="s">
        <v>45</v>
      </c>
      <c r="AN6" s="7" t="s">
        <v>42</v>
      </c>
      <c r="AO6" s="7" t="s">
        <v>42</v>
      </c>
      <c r="AP6" s="7" t="s">
        <v>42</v>
      </c>
      <c r="AQ6" s="7" t="s">
        <v>45</v>
      </c>
      <c r="AS6" s="7" t="s">
        <v>46</v>
      </c>
      <c r="AT6" s="7" t="s">
        <v>56</v>
      </c>
      <c r="AU6" s="7" t="s">
        <v>48</v>
      </c>
    </row>
    <row r="7" spans="1:47" s="7" customFormat="1" x14ac:dyDescent="0.25">
      <c r="A7" s="1" t="s">
        <v>76</v>
      </c>
      <c r="B7" s="1" t="s">
        <v>77</v>
      </c>
      <c r="C7" s="1" t="s">
        <v>73</v>
      </c>
      <c r="D7" s="1" t="s">
        <v>74</v>
      </c>
      <c r="E7" s="1" t="s">
        <v>73</v>
      </c>
      <c r="F7" s="1" t="s">
        <v>75</v>
      </c>
      <c r="G7" s="1" t="s">
        <v>63</v>
      </c>
      <c r="H7" s="7" t="s">
        <v>41</v>
      </c>
      <c r="I7" s="7" t="s">
        <v>42</v>
      </c>
      <c r="J7" s="7">
        <v>2500</v>
      </c>
      <c r="L7" s="2">
        <v>800</v>
      </c>
      <c r="M7" s="7">
        <v>200</v>
      </c>
      <c r="N7" s="7">
        <v>20</v>
      </c>
      <c r="O7" s="7">
        <v>50</v>
      </c>
      <c r="P7" s="7">
        <v>200</v>
      </c>
      <c r="Q7" s="7">
        <v>500</v>
      </c>
      <c r="R7" s="7">
        <v>50</v>
      </c>
      <c r="T7" s="7">
        <v>20</v>
      </c>
      <c r="V7" s="7">
        <v>30</v>
      </c>
      <c r="W7" s="7">
        <v>100</v>
      </c>
      <c r="X7" s="7">
        <v>100</v>
      </c>
      <c r="Y7" s="7">
        <v>100</v>
      </c>
      <c r="Z7" s="2">
        <v>330</v>
      </c>
      <c r="AA7" s="7">
        <v>2500</v>
      </c>
      <c r="AB7" s="7" t="s">
        <v>60</v>
      </c>
      <c r="AC7" s="7">
        <v>100</v>
      </c>
      <c r="AD7" s="7" t="s">
        <v>64</v>
      </c>
      <c r="AE7" s="3">
        <f>2500*80%</f>
        <v>2000</v>
      </c>
      <c r="AF7" s="3">
        <f>2500*15%</f>
        <v>375</v>
      </c>
      <c r="AG7" s="3">
        <f>2500*2%</f>
        <v>50</v>
      </c>
      <c r="AH7" s="3">
        <f>2500*3%</f>
        <v>75</v>
      </c>
      <c r="AI7" s="8">
        <f t="shared" si="0"/>
        <v>2500</v>
      </c>
      <c r="AJ7" s="7" t="s">
        <v>51</v>
      </c>
      <c r="AK7" s="7" t="s">
        <v>42</v>
      </c>
      <c r="AL7" s="7" t="s">
        <v>62</v>
      </c>
      <c r="AM7" s="7" t="s">
        <v>45</v>
      </c>
      <c r="AN7" s="7" t="s">
        <v>42</v>
      </c>
      <c r="AO7" s="7" t="s">
        <v>42</v>
      </c>
      <c r="AP7" s="7" t="s">
        <v>42</v>
      </c>
      <c r="AQ7" s="7" t="s">
        <v>45</v>
      </c>
      <c r="AS7" s="7" t="s">
        <v>46</v>
      </c>
      <c r="AT7" s="7" t="s">
        <v>48</v>
      </c>
      <c r="AU7" s="7" t="s">
        <v>47</v>
      </c>
    </row>
    <row r="8" spans="1:47" s="7" customFormat="1" x14ac:dyDescent="0.25">
      <c r="A8" s="1" t="s">
        <v>76</v>
      </c>
      <c r="B8" s="1" t="s">
        <v>77</v>
      </c>
      <c r="C8" s="1" t="s">
        <v>73</v>
      </c>
      <c r="D8" s="1" t="s">
        <v>74</v>
      </c>
      <c r="E8" s="1" t="s">
        <v>73</v>
      </c>
      <c r="F8" s="1" t="s">
        <v>75</v>
      </c>
      <c r="G8" s="1" t="s">
        <v>65</v>
      </c>
      <c r="H8" s="7" t="s">
        <v>41</v>
      </c>
      <c r="I8" s="7" t="s">
        <v>42</v>
      </c>
      <c r="J8" s="7">
        <v>4890</v>
      </c>
      <c r="K8" s="5">
        <v>300</v>
      </c>
      <c r="L8" s="2">
        <v>1500</v>
      </c>
      <c r="M8" s="7">
        <v>1000</v>
      </c>
      <c r="N8" s="7">
        <v>40</v>
      </c>
      <c r="O8" s="7">
        <v>100</v>
      </c>
      <c r="P8" s="7">
        <v>140</v>
      </c>
      <c r="Q8" s="7">
        <v>600</v>
      </c>
      <c r="R8" s="7">
        <v>40</v>
      </c>
      <c r="T8" s="7">
        <v>100</v>
      </c>
      <c r="U8" s="7">
        <v>300</v>
      </c>
      <c r="V8" s="7">
        <v>120</v>
      </c>
      <c r="W8" s="7">
        <v>80</v>
      </c>
      <c r="X8" s="7">
        <v>220</v>
      </c>
      <c r="Y8" s="7">
        <v>200</v>
      </c>
      <c r="Z8" s="2">
        <v>150</v>
      </c>
      <c r="AA8" s="7">
        <v>4890</v>
      </c>
      <c r="AB8" s="7" t="s">
        <v>60</v>
      </c>
      <c r="AC8" s="7" t="s">
        <v>61</v>
      </c>
      <c r="AD8" s="7" t="s">
        <v>66</v>
      </c>
      <c r="AE8" s="3">
        <v>2690</v>
      </c>
      <c r="AF8" s="3">
        <v>1712</v>
      </c>
      <c r="AG8" s="3">
        <v>342</v>
      </c>
      <c r="AH8" s="3">
        <v>146</v>
      </c>
      <c r="AI8" s="6">
        <f t="shared" si="0"/>
        <v>4890</v>
      </c>
      <c r="AJ8" s="7" t="s">
        <v>51</v>
      </c>
      <c r="AK8" s="7" t="s">
        <v>42</v>
      </c>
      <c r="AL8" s="7" t="s">
        <v>62</v>
      </c>
      <c r="AM8" s="7" t="s">
        <v>45</v>
      </c>
      <c r="AN8" s="7" t="s">
        <v>42</v>
      </c>
      <c r="AO8" s="7" t="s">
        <v>42</v>
      </c>
      <c r="AP8" s="7" t="s">
        <v>42</v>
      </c>
      <c r="AQ8" s="7" t="s">
        <v>45</v>
      </c>
      <c r="AS8" s="7" t="s">
        <v>46</v>
      </c>
      <c r="AT8" s="7" t="s">
        <v>56</v>
      </c>
      <c r="AU8" s="7" t="s">
        <v>48</v>
      </c>
    </row>
    <row r="9" spans="1:47" s="7" customFormat="1" x14ac:dyDescent="0.25">
      <c r="A9" s="1" t="s">
        <v>76</v>
      </c>
      <c r="B9" s="1" t="s">
        <v>77</v>
      </c>
      <c r="C9" s="1" t="s">
        <v>73</v>
      </c>
      <c r="D9" s="1" t="s">
        <v>74</v>
      </c>
      <c r="E9" s="1" t="s">
        <v>73</v>
      </c>
      <c r="F9" s="1" t="s">
        <v>75</v>
      </c>
      <c r="G9" s="1" t="s">
        <v>67</v>
      </c>
      <c r="H9" s="7" t="s">
        <v>41</v>
      </c>
      <c r="I9" s="7" t="s">
        <v>42</v>
      </c>
      <c r="J9" s="7">
        <v>1820</v>
      </c>
      <c r="L9" s="2">
        <v>1200</v>
      </c>
      <c r="M9" s="7">
        <v>400</v>
      </c>
      <c r="Q9" s="7">
        <v>100</v>
      </c>
      <c r="U9" s="7">
        <v>20</v>
      </c>
      <c r="Y9" s="7">
        <v>30</v>
      </c>
      <c r="Z9" s="2">
        <v>70</v>
      </c>
      <c r="AA9" s="7">
        <v>1820</v>
      </c>
      <c r="AB9" s="7" t="s">
        <v>42</v>
      </c>
      <c r="AC9" s="7">
        <v>40</v>
      </c>
      <c r="AD9" s="7" t="s">
        <v>64</v>
      </c>
      <c r="AE9" s="3">
        <v>1456</v>
      </c>
      <c r="AF9" s="3">
        <v>328</v>
      </c>
      <c r="AG9" s="3">
        <f>1800*1%</f>
        <v>18</v>
      </c>
      <c r="AH9" s="3">
        <f>1800*1%</f>
        <v>18</v>
      </c>
      <c r="AI9" s="8">
        <f t="shared" si="0"/>
        <v>1820</v>
      </c>
      <c r="AJ9" s="7" t="s">
        <v>51</v>
      </c>
      <c r="AK9" s="7" t="s">
        <v>42</v>
      </c>
      <c r="AL9" s="7" t="s">
        <v>52</v>
      </c>
      <c r="AM9" s="7" t="s">
        <v>42</v>
      </c>
      <c r="AN9" s="7" t="s">
        <v>42</v>
      </c>
      <c r="AO9" s="7" t="s">
        <v>42</v>
      </c>
      <c r="AP9" s="7" t="s">
        <v>42</v>
      </c>
      <c r="AQ9" s="7" t="s">
        <v>45</v>
      </c>
      <c r="AS9" s="7" t="s">
        <v>46</v>
      </c>
      <c r="AT9" s="7" t="s">
        <v>48</v>
      </c>
      <c r="AU9" s="7" t="s">
        <v>68</v>
      </c>
    </row>
    <row r="10" spans="1:47" s="7" customFormat="1" x14ac:dyDescent="0.25">
      <c r="A10" s="1" t="s">
        <v>76</v>
      </c>
      <c r="B10" s="1" t="s">
        <v>77</v>
      </c>
      <c r="C10" s="1" t="s">
        <v>73</v>
      </c>
      <c r="D10" s="1" t="s">
        <v>74</v>
      </c>
      <c r="E10" s="1" t="s">
        <v>73</v>
      </c>
      <c r="F10" s="1" t="s">
        <v>75</v>
      </c>
      <c r="G10" s="1" t="s">
        <v>69</v>
      </c>
      <c r="H10" s="7" t="s">
        <v>41</v>
      </c>
      <c r="I10" s="7" t="s">
        <v>42</v>
      </c>
      <c r="J10" s="7">
        <v>600</v>
      </c>
      <c r="K10" s="7">
        <v>100</v>
      </c>
      <c r="L10" s="5">
        <v>250</v>
      </c>
      <c r="M10" s="7">
        <v>120</v>
      </c>
      <c r="O10" s="7">
        <v>30</v>
      </c>
      <c r="Q10" s="7">
        <v>50</v>
      </c>
      <c r="Z10" s="5">
        <v>50</v>
      </c>
      <c r="AA10" s="7">
        <v>600</v>
      </c>
      <c r="AB10" s="7" t="s">
        <v>42</v>
      </c>
      <c r="AC10" s="7" t="s">
        <v>61</v>
      </c>
      <c r="AD10" s="7" t="s">
        <v>66</v>
      </c>
      <c r="AE10" s="3">
        <v>420</v>
      </c>
      <c r="AF10" s="3">
        <v>150</v>
      </c>
      <c r="AG10" s="3">
        <v>18</v>
      </c>
      <c r="AH10" s="3">
        <v>12</v>
      </c>
      <c r="AI10" s="8">
        <f t="shared" si="0"/>
        <v>600</v>
      </c>
      <c r="AJ10" s="7" t="s">
        <v>51</v>
      </c>
      <c r="AK10" s="7" t="s">
        <v>42</v>
      </c>
      <c r="AL10" s="7" t="s">
        <v>52</v>
      </c>
      <c r="AM10" s="7" t="s">
        <v>42</v>
      </c>
      <c r="AN10" s="7" t="s">
        <v>42</v>
      </c>
      <c r="AO10" s="7" t="s">
        <v>42</v>
      </c>
      <c r="AP10" s="7" t="s">
        <v>42</v>
      </c>
      <c r="AQ10" s="7" t="s">
        <v>45</v>
      </c>
      <c r="AS10" s="7" t="s">
        <v>46</v>
      </c>
      <c r="AT10" s="7" t="s">
        <v>48</v>
      </c>
      <c r="AU10" s="7" t="s">
        <v>68</v>
      </c>
    </row>
    <row r="11" spans="1:47" s="7" customFormat="1" x14ac:dyDescent="0.25">
      <c r="A11" s="1" t="s">
        <v>76</v>
      </c>
      <c r="B11" s="1" t="s">
        <v>77</v>
      </c>
      <c r="C11" s="1" t="s">
        <v>73</v>
      </c>
      <c r="D11" s="1" t="s">
        <v>74</v>
      </c>
      <c r="E11" s="1" t="s">
        <v>73</v>
      </c>
      <c r="F11" s="1" t="s">
        <v>75</v>
      </c>
      <c r="G11" s="1" t="s">
        <v>70</v>
      </c>
      <c r="H11" s="7" t="s">
        <v>41</v>
      </c>
      <c r="I11" s="7" t="s">
        <v>42</v>
      </c>
      <c r="J11" s="7">
        <v>3000</v>
      </c>
      <c r="L11" s="2">
        <v>2700</v>
      </c>
      <c r="M11" s="2">
        <v>200</v>
      </c>
      <c r="P11" s="7">
        <v>50</v>
      </c>
      <c r="Q11" s="2"/>
      <c r="Z11" s="2">
        <v>50</v>
      </c>
      <c r="AA11" s="7">
        <v>3000</v>
      </c>
      <c r="AB11" s="7" t="s">
        <v>60</v>
      </c>
      <c r="AC11" s="7">
        <v>100</v>
      </c>
      <c r="AD11" s="7" t="s">
        <v>66</v>
      </c>
      <c r="AE11" s="6">
        <f>3000*45%</f>
        <v>1350</v>
      </c>
      <c r="AF11" s="3">
        <f>3000*35%</f>
        <v>1050</v>
      </c>
      <c r="AG11" s="3">
        <f>3000*15%</f>
        <v>450</v>
      </c>
      <c r="AH11" s="3">
        <f>3000*5%</f>
        <v>150</v>
      </c>
      <c r="AI11" s="8">
        <f t="shared" si="0"/>
        <v>3000</v>
      </c>
      <c r="AJ11" s="7" t="s">
        <v>51</v>
      </c>
      <c r="AK11" s="7" t="s">
        <v>42</v>
      </c>
      <c r="AL11" s="7" t="s">
        <v>52</v>
      </c>
      <c r="AM11" s="7" t="s">
        <v>42</v>
      </c>
      <c r="AN11" s="7" t="s">
        <v>42</v>
      </c>
      <c r="AO11" s="7" t="s">
        <v>42</v>
      </c>
      <c r="AP11" s="7" t="s">
        <v>42</v>
      </c>
      <c r="AQ11" s="7" t="s">
        <v>45</v>
      </c>
      <c r="AS11" s="7" t="s">
        <v>71</v>
      </c>
      <c r="AT11" s="7" t="s">
        <v>46</v>
      </c>
      <c r="AU11" s="7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Baseline_Assessment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GODDE Lisa</dc:creator>
  <cp:lastModifiedBy>ZONG-NABA Issa</cp:lastModifiedBy>
  <dcterms:created xsi:type="dcterms:W3CDTF">2021-03-09T22:58:09Z</dcterms:created>
  <dcterms:modified xsi:type="dcterms:W3CDTF">2021-03-10T19:38:07Z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2021-03-09T22:58:10Z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8d7eb2ce-3518-49f8-9b53-08c23a4a77c7</vt:lpwstr>
  </property>
  <property fmtid="{D5CDD505-2E9C-101B-9397-08002B2CF9AE}" pid="8" name="MSIP_Label_2059aa38-f392-4105-be92-628035578272_ContentBits">
    <vt:lpwstr>0</vt:lpwstr>
  </property>
</Properties>
</file>