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hidePivotFieldList="1"/>
  <mc:AlternateContent xmlns:mc="http://schemas.openxmlformats.org/markup-compatibility/2006">
    <mc:Choice Requires="x15">
      <x15ac:absPath xmlns:x15ac="http://schemas.microsoft.com/office/spreadsheetml/2010/11/ac" url="C:\Users\aalshami\Desktop\RDT\2024\20240728_20240803\"/>
    </mc:Choice>
  </mc:AlternateContent>
  <xr:revisionPtr revIDLastSave="0" documentId="13_ncr:1_{B0502E78-130C-4C97-B807-8BB94440DEB1}" xr6:coauthVersionLast="47" xr6:coauthVersionMax="47" xr10:uidLastSave="{00000000-0000-0000-0000-000000000000}"/>
  <bookViews>
    <workbookView xWindow="-110" yWindow="-110" windowWidth="38620" windowHeight="21220" tabRatio="831" xr2:uid="{00000000-000D-0000-FFFF-FFFF00000000}"/>
  </bookViews>
  <sheets>
    <sheet name="Analysis" sheetId="42" r:id="rId1"/>
    <sheet name="IDPs" sheetId="38" r:id="rId2"/>
    <sheet name="WhoLeft" sheetId="39" r:id="rId3"/>
    <sheet name="Returnees" sheetId="41" r:id="rId4"/>
    <sheet name="Summary for a month" sheetId="45" r:id="rId5"/>
    <sheet name="Admin2" sheetId="34" state="hidden" r:id="rId6"/>
    <sheet name="admin2_new" sheetId="48" state="hidden" r:id="rId7"/>
  </sheets>
  <definedNames>
    <definedName name="admin2" localSheetId="4">#REF!</definedName>
    <definedName name="admin2">Admin2!$A$1:$I$334</definedName>
    <definedName name="Bast" localSheetId="4">#REF!</definedName>
    <definedName name="Bast">#REF!</definedName>
    <definedName name="begining" localSheetId="4">#REF!</definedName>
    <definedName name="begining">Analysis!#REF!</definedName>
    <definedName name="completeDate" localSheetId="4">#REF!</definedName>
    <definedName name="completeDate">#REF!</definedName>
    <definedName name="dayFrom" localSheetId="4">#REF!</definedName>
    <definedName name="dayFrom">Analysis!$C$3</definedName>
    <definedName name="dayTo" localSheetId="4">#REF!</definedName>
    <definedName name="dayTo">Analysis!$D$3</definedName>
    <definedName name="from" localSheetId="4">#REF!</definedName>
    <definedName name="from">Analysis!$C$6</definedName>
    <definedName name="idp_by_gov">#REF!</definedName>
    <definedName name="ListA3">#REF!</definedName>
    <definedName name="ListA4">#REF!</definedName>
    <definedName name="monthFrom" localSheetId="4">#REF!</definedName>
    <definedName name="monthFrom">Analysis!$C$4</definedName>
    <definedName name="monthTo" localSheetId="4">#REF!</definedName>
    <definedName name="monthTo">Analysis!$D$4</definedName>
    <definedName name="new_admin2">Table2[]</definedName>
    <definedName name="OLD" localSheetId="4">#REF!</definedName>
    <definedName name="OLD">#REF!</definedName>
    <definedName name="pivottable4">Analysis!$H$14</definedName>
    <definedName name="pivottable6">Analysis!$I$10</definedName>
    <definedName name="prevWeekDate" localSheetId="4">#REF!</definedName>
    <definedName name="prevWeekDate">#REF!</definedName>
    <definedName name="Returnees">Table6[]</definedName>
    <definedName name="returneesHH" localSheetId="4">#REF!</definedName>
    <definedName name="returneesHH">#REF!</definedName>
    <definedName name="returneesInd" localSheetId="4">#REF!</definedName>
    <definedName name="returneesInd">#REF!</definedName>
    <definedName name="Slicer_Date_of_Event">#N/A</definedName>
    <definedName name="THISWEEK" localSheetId="4">#REF!</definedName>
    <definedName name="THISWEEK">#REF!</definedName>
    <definedName name="to" localSheetId="4">#REF!</definedName>
    <definedName name="to">Analysis!$D$6</definedName>
    <definedName name="totalIDPsHH" localSheetId="4">#REF!</definedName>
    <definedName name="totalIDPsHH">#REF!</definedName>
    <definedName name="totalIDPsHHInPrevWeek" localSheetId="4">#REF!</definedName>
    <definedName name="totalIDPsHHInPrevWeek">#REF!</definedName>
    <definedName name="totalIDPsInd" localSheetId="4">#REF!</definedName>
    <definedName name="totalIDPsInd">#REF!</definedName>
    <definedName name="totalLeftHH" localSheetId="4">#REF!</definedName>
    <definedName name="totalLeftHH">#REF!</definedName>
    <definedName name="totalLeftInd">#REF!</definedName>
    <definedName name="weekDate" localSheetId="4">#REF!</definedName>
    <definedName name="weekDate">#REF!</definedName>
    <definedName name="weeklyUpdate" localSheetId="4">#REF!</definedName>
    <definedName name="weeklyUpdate">#REF!</definedName>
    <definedName name="year" localSheetId="4">#REF!</definedName>
    <definedName name="year">Analysis!$C$5</definedName>
    <definedName name="yearFrom" localSheetId="4">#REF!</definedName>
    <definedName name="yearFrom">Analysis!$C$5</definedName>
    <definedName name="yearTo" localSheetId="4">#REF!</definedName>
    <definedName name="yearTo">Analysis!$D$5</definedName>
    <definedName name="ص5">#REF!</definedName>
  </definedNames>
  <calcPr calcId="191029"/>
  <pivotCaches>
    <pivotCache cacheId="1" r:id="rId8"/>
    <pivotCache cacheId="2" r:id="rId9"/>
    <pivotCache cacheId="3" r:id="rId10"/>
  </pivotCaches>
  <fileRecoveryPr autoRecover="0"/>
  <extLst>
    <ext xmlns:x14="http://schemas.microsoft.com/office/spreadsheetml/2009/9/main" uri="{BBE1A952-AA13-448e-AADC-164F8A28A991}">
      <x14:slicerCaches>
        <x14:slicerCache r:id="rId11"/>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1186" i="38" l="1"/>
  <c r="AI1186" i="38"/>
  <c r="AJ1186" i="38"/>
  <c r="AH1187" i="38"/>
  <c r="AI1187" i="38"/>
  <c r="AJ1187" i="38"/>
  <c r="AH1188" i="38"/>
  <c r="AI1188" i="38"/>
  <c r="AJ1188" i="38"/>
  <c r="AJ31" i="38"/>
  <c r="AB32" i="41"/>
  <c r="AC32" i="41"/>
  <c r="AD32" i="41"/>
  <c r="R21" i="39"/>
  <c r="S21" i="39"/>
  <c r="T21" i="39"/>
  <c r="AH1145" i="38"/>
  <c r="AI1145" i="38"/>
  <c r="AJ1145" i="38"/>
  <c r="AH1146" i="38"/>
  <c r="AI1146" i="38"/>
  <c r="AJ1146" i="38"/>
  <c r="AH1147" i="38"/>
  <c r="AI1147" i="38"/>
  <c r="AJ1147" i="38"/>
  <c r="AH1148" i="38"/>
  <c r="AI1148" i="38"/>
  <c r="AJ1148" i="38"/>
  <c r="AH1149" i="38"/>
  <c r="AI1149" i="38"/>
  <c r="AJ1149" i="38"/>
  <c r="AH1150" i="38"/>
  <c r="AI1150" i="38"/>
  <c r="AJ1150" i="38"/>
  <c r="AH1151" i="38"/>
  <c r="AI1151" i="38"/>
  <c r="AJ1151" i="38"/>
  <c r="AH1152" i="38"/>
  <c r="AI1152" i="38"/>
  <c r="AJ1152" i="38"/>
  <c r="AH1153" i="38"/>
  <c r="AI1153" i="38"/>
  <c r="AJ1153" i="38"/>
  <c r="AH1154" i="38"/>
  <c r="AI1154" i="38"/>
  <c r="AJ1154" i="38"/>
  <c r="AH1155" i="38"/>
  <c r="AI1155" i="38"/>
  <c r="AJ1155" i="38"/>
  <c r="AH1156" i="38"/>
  <c r="AI1156" i="38"/>
  <c r="AJ1156" i="38"/>
  <c r="AH1157" i="38"/>
  <c r="AI1157" i="38"/>
  <c r="AJ1157" i="38"/>
  <c r="AH1158" i="38"/>
  <c r="AI1158" i="38"/>
  <c r="AJ1158" i="38"/>
  <c r="AH1159" i="38"/>
  <c r="AI1159" i="38"/>
  <c r="AJ1159" i="38"/>
  <c r="AH1160" i="38"/>
  <c r="AI1160" i="38"/>
  <c r="AJ1160" i="38"/>
  <c r="AH1161" i="38"/>
  <c r="AI1161" i="38"/>
  <c r="AJ1161" i="38"/>
  <c r="AH1162" i="38"/>
  <c r="AI1162" i="38"/>
  <c r="AJ1162" i="38"/>
  <c r="AH1163" i="38"/>
  <c r="AI1163" i="38"/>
  <c r="AJ1163" i="38"/>
  <c r="AH1164" i="38"/>
  <c r="AI1164" i="38"/>
  <c r="AJ1164" i="38"/>
  <c r="AH1165" i="38"/>
  <c r="AI1165" i="38"/>
  <c r="AJ1165" i="38"/>
  <c r="AH1166" i="38"/>
  <c r="AI1166" i="38"/>
  <c r="AJ1166" i="38"/>
  <c r="AH1167" i="38"/>
  <c r="AI1167" i="38"/>
  <c r="AJ1167" i="38"/>
  <c r="AH1168" i="38"/>
  <c r="AI1168" i="38"/>
  <c r="AJ1168" i="38"/>
  <c r="AH1169" i="38"/>
  <c r="AI1169" i="38"/>
  <c r="AJ1169" i="38"/>
  <c r="AH1170" i="38"/>
  <c r="AI1170" i="38"/>
  <c r="AJ1170" i="38"/>
  <c r="AH1171" i="38"/>
  <c r="AI1171" i="38"/>
  <c r="AJ1171" i="38"/>
  <c r="AH1172" i="38"/>
  <c r="AI1172" i="38"/>
  <c r="AJ1172" i="38"/>
  <c r="AH1173" i="38"/>
  <c r="AI1173" i="38"/>
  <c r="AJ1173" i="38"/>
  <c r="AH1174" i="38"/>
  <c r="AI1174" i="38"/>
  <c r="AJ1174" i="38"/>
  <c r="AH1175" i="38"/>
  <c r="AI1175" i="38"/>
  <c r="AJ1175" i="38"/>
  <c r="AH1176" i="38"/>
  <c r="AI1176" i="38"/>
  <c r="AJ1176" i="38"/>
  <c r="AH1177" i="38"/>
  <c r="AI1177" i="38"/>
  <c r="AJ1177" i="38"/>
  <c r="AH1178" i="38"/>
  <c r="AI1178" i="38"/>
  <c r="AJ1178" i="38"/>
  <c r="AH1179" i="38"/>
  <c r="AI1179" i="38"/>
  <c r="AJ1179" i="38"/>
  <c r="AH1180" i="38"/>
  <c r="AI1180" i="38"/>
  <c r="AJ1180" i="38"/>
  <c r="AH1181" i="38"/>
  <c r="AI1181" i="38"/>
  <c r="AJ1181" i="38"/>
  <c r="AH1182" i="38"/>
  <c r="AI1182" i="38"/>
  <c r="AJ1182" i="38"/>
  <c r="AH1183" i="38"/>
  <c r="AI1183" i="38"/>
  <c r="AJ1183" i="38"/>
  <c r="AH1184" i="38"/>
  <c r="AI1184" i="38"/>
  <c r="AJ1184" i="38"/>
  <c r="AH1185" i="38"/>
  <c r="AI1185" i="38"/>
  <c r="AJ1185" i="38"/>
  <c r="AB31" i="41"/>
  <c r="AC31" i="41"/>
  <c r="AD31" i="41"/>
  <c r="AB30" i="41"/>
  <c r="AC30" i="41"/>
  <c r="AD30" i="41"/>
  <c r="AH1109" i="38"/>
  <c r="AI1109" i="38"/>
  <c r="AJ1109" i="38"/>
  <c r="AH1110" i="38"/>
  <c r="AI1110" i="38"/>
  <c r="AJ1110" i="38"/>
  <c r="AH1111" i="38"/>
  <c r="AI1111" i="38"/>
  <c r="AJ1111" i="38"/>
  <c r="AH1112" i="38"/>
  <c r="AI1112" i="38"/>
  <c r="AJ1112" i="38"/>
  <c r="AH1113" i="38"/>
  <c r="AI1113" i="38"/>
  <c r="AJ1113" i="38"/>
  <c r="AH1114" i="38"/>
  <c r="AI1114" i="38"/>
  <c r="AJ1114" i="38"/>
  <c r="AH1115" i="38"/>
  <c r="AI1115" i="38"/>
  <c r="AJ1115" i="38"/>
  <c r="AH1116" i="38"/>
  <c r="AI1116" i="38"/>
  <c r="AJ1116" i="38"/>
  <c r="AH1117" i="38"/>
  <c r="AI1117" i="38"/>
  <c r="AJ1117" i="38"/>
  <c r="AH1118" i="38"/>
  <c r="AI1118" i="38"/>
  <c r="AJ1118" i="38"/>
  <c r="AH1119" i="38"/>
  <c r="AI1119" i="38"/>
  <c r="AJ1119" i="38"/>
  <c r="AH1120" i="38"/>
  <c r="AI1120" i="38"/>
  <c r="AJ1120" i="38"/>
  <c r="AH1121" i="38"/>
  <c r="AI1121" i="38"/>
  <c r="AJ1121" i="38"/>
  <c r="AH1122" i="38"/>
  <c r="AI1122" i="38"/>
  <c r="AJ1122" i="38"/>
  <c r="AH1123" i="38"/>
  <c r="AI1123" i="38"/>
  <c r="AJ1123" i="38"/>
  <c r="AH1124" i="38"/>
  <c r="AI1124" i="38"/>
  <c r="AJ1124" i="38"/>
  <c r="AH1125" i="38"/>
  <c r="AI1125" i="38"/>
  <c r="AJ1125" i="38"/>
  <c r="AH1126" i="38"/>
  <c r="AI1126" i="38"/>
  <c r="AJ1126" i="38"/>
  <c r="AH1127" i="38"/>
  <c r="AI1127" i="38"/>
  <c r="AJ1127" i="38"/>
  <c r="AH1128" i="38"/>
  <c r="AI1128" i="38"/>
  <c r="AJ1128" i="38"/>
  <c r="AH1129" i="38"/>
  <c r="AI1129" i="38"/>
  <c r="AJ1129" i="38"/>
  <c r="AH1130" i="38"/>
  <c r="AI1130" i="38"/>
  <c r="AJ1130" i="38"/>
  <c r="AH1131" i="38"/>
  <c r="AI1131" i="38"/>
  <c r="AJ1131" i="38"/>
  <c r="AH1132" i="38"/>
  <c r="AI1132" i="38"/>
  <c r="AJ1132" i="38"/>
  <c r="AH1133" i="38"/>
  <c r="AI1133" i="38"/>
  <c r="AJ1133" i="38"/>
  <c r="AH1134" i="38"/>
  <c r="AI1134" i="38"/>
  <c r="AJ1134" i="38"/>
  <c r="AH1135" i="38"/>
  <c r="AI1135" i="38"/>
  <c r="AJ1135" i="38"/>
  <c r="AH1136" i="38"/>
  <c r="AI1136" i="38"/>
  <c r="AJ1136" i="38"/>
  <c r="AH1137" i="38"/>
  <c r="AI1137" i="38"/>
  <c r="AJ1137" i="38"/>
  <c r="AH1138" i="38"/>
  <c r="AI1138" i="38"/>
  <c r="AJ1138" i="38"/>
  <c r="AH1139" i="38"/>
  <c r="AI1139" i="38"/>
  <c r="AJ1139" i="38"/>
  <c r="AH1140" i="38"/>
  <c r="AI1140" i="38"/>
  <c r="AJ1140" i="38"/>
  <c r="AH1141" i="38"/>
  <c r="AI1141" i="38"/>
  <c r="AJ1141" i="38"/>
  <c r="AH1142" i="38"/>
  <c r="AI1142" i="38"/>
  <c r="AJ1142" i="38"/>
  <c r="AH1143" i="38"/>
  <c r="AI1143" i="38"/>
  <c r="AJ1143" i="38"/>
  <c r="AH1144" i="38"/>
  <c r="AI1144" i="38"/>
  <c r="AJ1144" i="38"/>
  <c r="AH1064" i="38"/>
  <c r="AI1064" i="38"/>
  <c r="AJ1064" i="38"/>
  <c r="AH1065" i="38"/>
  <c r="AI1065" i="38"/>
  <c r="AJ1065" i="38"/>
  <c r="AH1066" i="38"/>
  <c r="AI1066" i="38"/>
  <c r="AJ1066" i="38"/>
  <c r="AH1067" i="38"/>
  <c r="AI1067" i="38"/>
  <c r="AJ1067" i="38"/>
  <c r="AH1068" i="38"/>
  <c r="AI1068" i="38"/>
  <c r="AJ1068" i="38"/>
  <c r="AH1069" i="38"/>
  <c r="AI1069" i="38"/>
  <c r="AJ1069" i="38"/>
  <c r="AH1070" i="38"/>
  <c r="AI1070" i="38"/>
  <c r="AJ1070" i="38"/>
  <c r="AH1071" i="38"/>
  <c r="AI1071" i="38"/>
  <c r="AJ1071" i="38"/>
  <c r="AH1072" i="38"/>
  <c r="AI1072" i="38"/>
  <c r="AJ1072" i="38"/>
  <c r="AH1073" i="38"/>
  <c r="AI1073" i="38"/>
  <c r="AJ1073" i="38"/>
  <c r="AH1074" i="38"/>
  <c r="AI1074" i="38"/>
  <c r="AJ1074" i="38"/>
  <c r="AH1075" i="38"/>
  <c r="AI1075" i="38"/>
  <c r="AJ1075" i="38"/>
  <c r="AH1076" i="38"/>
  <c r="AI1076" i="38"/>
  <c r="AJ1076" i="38"/>
  <c r="AH1077" i="38"/>
  <c r="AI1077" i="38"/>
  <c r="AJ1077" i="38"/>
  <c r="AH1078" i="38"/>
  <c r="AI1078" i="38"/>
  <c r="AJ1078" i="38"/>
  <c r="AH1079" i="38"/>
  <c r="AI1079" i="38"/>
  <c r="AJ1079" i="38"/>
  <c r="AH1080" i="38"/>
  <c r="AI1080" i="38"/>
  <c r="AJ1080" i="38"/>
  <c r="AH1081" i="38"/>
  <c r="AI1081" i="38"/>
  <c r="AJ1081" i="38"/>
  <c r="AH1082" i="38"/>
  <c r="AI1082" i="38"/>
  <c r="AJ1082" i="38"/>
  <c r="AH1083" i="38"/>
  <c r="AI1083" i="38"/>
  <c r="AJ1083" i="38"/>
  <c r="AH1084" i="38"/>
  <c r="AI1084" i="38"/>
  <c r="AJ1084" i="38"/>
  <c r="AH1085" i="38"/>
  <c r="AI1085" i="38"/>
  <c r="AJ1085" i="38"/>
  <c r="AH1086" i="38"/>
  <c r="AI1086" i="38"/>
  <c r="AJ1086" i="38"/>
  <c r="AH1087" i="38"/>
  <c r="AI1087" i="38"/>
  <c r="AJ1087" i="38"/>
  <c r="AH1088" i="38"/>
  <c r="AI1088" i="38"/>
  <c r="AJ1088" i="38"/>
  <c r="AH1089" i="38"/>
  <c r="AI1089" i="38"/>
  <c r="AJ1089" i="38"/>
  <c r="AH1090" i="38"/>
  <c r="AI1090" i="38"/>
  <c r="AJ1090" i="38"/>
  <c r="AH1091" i="38"/>
  <c r="AI1091" i="38"/>
  <c r="AJ1091" i="38"/>
  <c r="AH1092" i="38"/>
  <c r="AI1092" i="38"/>
  <c r="AJ1092" i="38"/>
  <c r="AH1093" i="38"/>
  <c r="AI1093" i="38"/>
  <c r="AJ1093" i="38"/>
  <c r="AH1094" i="38"/>
  <c r="AI1094" i="38"/>
  <c r="AJ1094" i="38"/>
  <c r="AH1095" i="38"/>
  <c r="AI1095" i="38"/>
  <c r="AJ1095" i="38"/>
  <c r="AH1096" i="38"/>
  <c r="AI1096" i="38"/>
  <c r="AJ1096" i="38"/>
  <c r="AH1097" i="38"/>
  <c r="AI1097" i="38"/>
  <c r="AJ1097" i="38"/>
  <c r="AH1098" i="38"/>
  <c r="AI1098" i="38"/>
  <c r="AJ1098" i="38"/>
  <c r="AH1099" i="38"/>
  <c r="AI1099" i="38"/>
  <c r="AJ1099" i="38"/>
  <c r="AH1100" i="38"/>
  <c r="AI1100" i="38"/>
  <c r="AJ1100" i="38"/>
  <c r="AH1101" i="38"/>
  <c r="AI1101" i="38"/>
  <c r="AJ1101" i="38"/>
  <c r="AH1102" i="38"/>
  <c r="AI1102" i="38"/>
  <c r="AJ1102" i="38"/>
  <c r="AH1103" i="38"/>
  <c r="AI1103" i="38"/>
  <c r="AJ1103" i="38"/>
  <c r="AH1104" i="38"/>
  <c r="AI1104" i="38"/>
  <c r="AJ1104" i="38"/>
  <c r="AH1105" i="38"/>
  <c r="AI1105" i="38"/>
  <c r="AJ1105" i="38"/>
  <c r="AH1106" i="38"/>
  <c r="AI1106" i="38"/>
  <c r="AJ1106" i="38"/>
  <c r="AH1107" i="38"/>
  <c r="AI1107" i="38"/>
  <c r="AJ1107" i="38"/>
  <c r="AH1108" i="38"/>
  <c r="AI1108" i="38"/>
  <c r="AJ1108" i="38"/>
  <c r="AB24" i="41"/>
  <c r="AB25" i="41"/>
  <c r="AB26" i="41"/>
  <c r="AB27" i="41"/>
  <c r="AB28" i="41"/>
  <c r="AB29" i="41"/>
  <c r="AC24" i="41"/>
  <c r="AC25" i="41"/>
  <c r="AC26" i="41"/>
  <c r="AC27" i="41"/>
  <c r="AC28" i="41"/>
  <c r="AC29" i="41"/>
  <c r="AD24" i="41"/>
  <c r="AD25" i="41"/>
  <c r="AD26" i="41"/>
  <c r="AD27" i="41"/>
  <c r="AD28" i="41"/>
  <c r="AD29" i="41"/>
  <c r="AB23" i="41"/>
  <c r="AC23" i="41"/>
  <c r="AD23" i="41"/>
  <c r="R20" i="39"/>
  <c r="S20" i="39"/>
  <c r="T20" i="39"/>
  <c r="R19" i="39"/>
  <c r="S19" i="39"/>
  <c r="T19" i="39"/>
  <c r="AH1025" i="38"/>
  <c r="AI1025" i="38"/>
  <c r="AJ1025" i="38"/>
  <c r="AH1026" i="38"/>
  <c r="AI1026" i="38"/>
  <c r="AJ1026" i="38"/>
  <c r="AH1027" i="38"/>
  <c r="AI1027" i="38"/>
  <c r="AJ1027" i="38"/>
  <c r="AH1028" i="38"/>
  <c r="AI1028" i="38"/>
  <c r="AJ1028" i="38"/>
  <c r="AH1029" i="38"/>
  <c r="AI1029" i="38"/>
  <c r="AJ1029" i="38"/>
  <c r="AH1030" i="38"/>
  <c r="AI1030" i="38"/>
  <c r="AJ1030" i="38"/>
  <c r="AH1031" i="38"/>
  <c r="AI1031" i="38"/>
  <c r="AJ1031" i="38"/>
  <c r="AH1032" i="38"/>
  <c r="AI1032" i="38"/>
  <c r="AJ1032" i="38"/>
  <c r="AH1033" i="38"/>
  <c r="AI1033" i="38"/>
  <c r="AJ1033" i="38"/>
  <c r="AH1034" i="38"/>
  <c r="AI1034" i="38"/>
  <c r="AJ1034" i="38"/>
  <c r="AH1035" i="38"/>
  <c r="AI1035" i="38"/>
  <c r="AJ1035" i="38"/>
  <c r="AH1036" i="38"/>
  <c r="AI1036" i="38"/>
  <c r="AJ1036" i="38"/>
  <c r="AH1037" i="38"/>
  <c r="AI1037" i="38"/>
  <c r="AJ1037" i="38"/>
  <c r="AH1038" i="38"/>
  <c r="AI1038" i="38"/>
  <c r="AJ1038" i="38"/>
  <c r="AH1039" i="38"/>
  <c r="AI1039" i="38"/>
  <c r="AJ1039" i="38"/>
  <c r="AH1040" i="38"/>
  <c r="AI1040" i="38"/>
  <c r="AJ1040" i="38"/>
  <c r="AH1041" i="38"/>
  <c r="AI1041" i="38"/>
  <c r="AJ1041" i="38"/>
  <c r="AH1042" i="38"/>
  <c r="AI1042" i="38"/>
  <c r="AJ1042" i="38"/>
  <c r="AH1043" i="38"/>
  <c r="AI1043" i="38"/>
  <c r="AJ1043" i="38"/>
  <c r="AH1044" i="38"/>
  <c r="AI1044" i="38"/>
  <c r="AJ1044" i="38"/>
  <c r="AH1045" i="38"/>
  <c r="AI1045" i="38"/>
  <c r="AJ1045" i="38"/>
  <c r="AH1046" i="38"/>
  <c r="AI1046" i="38"/>
  <c r="AJ1046" i="38"/>
  <c r="AH1047" i="38"/>
  <c r="AI1047" i="38"/>
  <c r="AJ1047" i="38"/>
  <c r="AH1048" i="38"/>
  <c r="AI1048" i="38"/>
  <c r="AJ1048" i="38"/>
  <c r="AH1049" i="38"/>
  <c r="AI1049" i="38"/>
  <c r="AJ1049" i="38"/>
  <c r="AH1050" i="38"/>
  <c r="AI1050" i="38"/>
  <c r="AJ1050" i="38"/>
  <c r="AH1051" i="38"/>
  <c r="AI1051" i="38"/>
  <c r="AJ1051" i="38"/>
  <c r="AH1052" i="38"/>
  <c r="AI1052" i="38"/>
  <c r="AJ1052" i="38"/>
  <c r="AH1053" i="38"/>
  <c r="AI1053" i="38"/>
  <c r="AJ1053" i="38"/>
  <c r="AH1054" i="38"/>
  <c r="AI1054" i="38"/>
  <c r="AJ1054" i="38"/>
  <c r="AH1055" i="38"/>
  <c r="AI1055" i="38"/>
  <c r="AJ1055" i="38"/>
  <c r="AH1056" i="38"/>
  <c r="AI1056" i="38"/>
  <c r="AJ1056" i="38"/>
  <c r="AH1057" i="38"/>
  <c r="AI1057" i="38"/>
  <c r="AJ1057" i="38"/>
  <c r="AH1058" i="38"/>
  <c r="AI1058" i="38"/>
  <c r="AJ1058" i="38"/>
  <c r="AH1059" i="38"/>
  <c r="AI1059" i="38"/>
  <c r="AJ1059" i="38"/>
  <c r="AH1060" i="38"/>
  <c r="AI1060" i="38"/>
  <c r="AJ1060" i="38"/>
  <c r="AH1061" i="38"/>
  <c r="AI1061" i="38"/>
  <c r="AJ1061" i="38"/>
  <c r="AH1062" i="38"/>
  <c r="AI1062" i="38"/>
  <c r="AJ1062" i="38"/>
  <c r="AH1063" i="38"/>
  <c r="AI1063" i="38"/>
  <c r="AJ1063" i="38"/>
  <c r="AB22" i="41" l="1"/>
  <c r="AC22" i="41"/>
  <c r="AD22" i="41"/>
  <c r="AB21" i="41"/>
  <c r="AC21" i="41"/>
  <c r="AD21" i="41"/>
  <c r="R18" i="39"/>
  <c r="S18" i="39"/>
  <c r="T18" i="39"/>
  <c r="AH987" i="38"/>
  <c r="AI987" i="38"/>
  <c r="AJ987" i="38"/>
  <c r="AH988" i="38"/>
  <c r="AI988" i="38"/>
  <c r="AJ988" i="38"/>
  <c r="AH989" i="38"/>
  <c r="AI989" i="38"/>
  <c r="AJ989" i="38"/>
  <c r="AH990" i="38"/>
  <c r="AI990" i="38"/>
  <c r="AJ990" i="38"/>
  <c r="AH991" i="38"/>
  <c r="AI991" i="38"/>
  <c r="AJ991" i="38"/>
  <c r="AH992" i="38"/>
  <c r="AI992" i="38"/>
  <c r="AJ992" i="38"/>
  <c r="AH993" i="38"/>
  <c r="AI993" i="38"/>
  <c r="AJ993" i="38"/>
  <c r="AH994" i="38"/>
  <c r="AI994" i="38"/>
  <c r="AJ994" i="38"/>
  <c r="AH995" i="38"/>
  <c r="AI995" i="38"/>
  <c r="AJ995" i="38"/>
  <c r="AH996" i="38"/>
  <c r="AI996" i="38"/>
  <c r="AJ996" i="38"/>
  <c r="AH997" i="38"/>
  <c r="AI997" i="38"/>
  <c r="AJ997" i="38"/>
  <c r="AH998" i="38"/>
  <c r="AI998" i="38"/>
  <c r="AJ998" i="38"/>
  <c r="AH999" i="38"/>
  <c r="AI999" i="38"/>
  <c r="AJ999" i="38"/>
  <c r="AH1000" i="38"/>
  <c r="AI1000" i="38"/>
  <c r="AJ1000" i="38"/>
  <c r="AH1001" i="38"/>
  <c r="AI1001" i="38"/>
  <c r="AJ1001" i="38"/>
  <c r="AH1002" i="38"/>
  <c r="AI1002" i="38"/>
  <c r="AJ1002" i="38"/>
  <c r="AH1003" i="38"/>
  <c r="AI1003" i="38"/>
  <c r="AJ1003" i="38"/>
  <c r="AH1004" i="38"/>
  <c r="AI1004" i="38"/>
  <c r="AJ1004" i="38"/>
  <c r="AH1005" i="38"/>
  <c r="AI1005" i="38"/>
  <c r="AJ1005" i="38"/>
  <c r="AH1006" i="38"/>
  <c r="AI1006" i="38"/>
  <c r="AJ1006" i="38"/>
  <c r="AH1007" i="38"/>
  <c r="AI1007" i="38"/>
  <c r="AJ1007" i="38"/>
  <c r="AH1008" i="38"/>
  <c r="AI1008" i="38"/>
  <c r="AJ1008" i="38"/>
  <c r="AH1009" i="38"/>
  <c r="AI1009" i="38"/>
  <c r="AJ1009" i="38"/>
  <c r="AH1010" i="38"/>
  <c r="AI1010" i="38"/>
  <c r="AJ1010" i="38"/>
  <c r="AH1011" i="38"/>
  <c r="AI1011" i="38"/>
  <c r="AJ1011" i="38"/>
  <c r="AH1012" i="38"/>
  <c r="AI1012" i="38"/>
  <c r="AJ1012" i="38"/>
  <c r="AH1013" i="38"/>
  <c r="AI1013" i="38"/>
  <c r="AJ1013" i="38"/>
  <c r="AH1014" i="38"/>
  <c r="AI1014" i="38"/>
  <c r="AJ1014" i="38"/>
  <c r="AH1015" i="38"/>
  <c r="AI1015" i="38"/>
  <c r="AJ1015" i="38"/>
  <c r="AH1016" i="38"/>
  <c r="AI1016" i="38"/>
  <c r="AJ1016" i="38"/>
  <c r="AH1017" i="38"/>
  <c r="AI1017" i="38"/>
  <c r="AJ1017" i="38"/>
  <c r="AH1018" i="38"/>
  <c r="AI1018" i="38"/>
  <c r="AJ1018" i="38"/>
  <c r="AH1019" i="38"/>
  <c r="AI1019" i="38"/>
  <c r="AJ1019" i="38"/>
  <c r="AH1020" i="38"/>
  <c r="AI1020" i="38"/>
  <c r="AJ1020" i="38"/>
  <c r="AH1021" i="38"/>
  <c r="AI1021" i="38"/>
  <c r="AJ1021" i="38"/>
  <c r="AH1022" i="38"/>
  <c r="AI1022" i="38"/>
  <c r="AJ1022" i="38"/>
  <c r="AH1023" i="38"/>
  <c r="AI1023" i="38"/>
  <c r="AJ1023" i="38"/>
  <c r="AH1024" i="38"/>
  <c r="AI1024" i="38"/>
  <c r="AJ1024" i="38"/>
  <c r="AB20" i="41"/>
  <c r="AC20" i="41"/>
  <c r="AD20" i="41"/>
  <c r="AH946" i="38"/>
  <c r="AI946" i="38"/>
  <c r="AJ946" i="38"/>
  <c r="AH947" i="38"/>
  <c r="AI947" i="38"/>
  <c r="AJ947" i="38"/>
  <c r="AH948" i="38"/>
  <c r="AI948" i="38"/>
  <c r="AJ948" i="38"/>
  <c r="AH949" i="38"/>
  <c r="AI949" i="38"/>
  <c r="AJ949" i="38"/>
  <c r="AH950" i="38"/>
  <c r="AI950" i="38"/>
  <c r="AJ950" i="38"/>
  <c r="AH951" i="38"/>
  <c r="AI951" i="38"/>
  <c r="AJ951" i="38"/>
  <c r="AH952" i="38"/>
  <c r="AI952" i="38"/>
  <c r="AJ952" i="38"/>
  <c r="AH953" i="38"/>
  <c r="AI953" i="38"/>
  <c r="AJ953" i="38"/>
  <c r="AH954" i="38"/>
  <c r="AI954" i="38"/>
  <c r="AJ954" i="38"/>
  <c r="AH955" i="38"/>
  <c r="AI955" i="38"/>
  <c r="AJ955" i="38"/>
  <c r="AH956" i="38"/>
  <c r="AI956" i="38"/>
  <c r="AJ956" i="38"/>
  <c r="AH957" i="38"/>
  <c r="AI957" i="38"/>
  <c r="AJ957" i="38"/>
  <c r="AH958" i="38"/>
  <c r="AI958" i="38"/>
  <c r="AJ958" i="38"/>
  <c r="AH959" i="38"/>
  <c r="AI959" i="38"/>
  <c r="AJ959" i="38"/>
  <c r="AH960" i="38"/>
  <c r="AI960" i="38"/>
  <c r="AJ960" i="38"/>
  <c r="AH961" i="38"/>
  <c r="AI961" i="38"/>
  <c r="AJ961" i="38"/>
  <c r="AH962" i="38"/>
  <c r="AI962" i="38"/>
  <c r="AJ962" i="38"/>
  <c r="AH963" i="38"/>
  <c r="AI963" i="38"/>
  <c r="AJ963" i="38"/>
  <c r="AH964" i="38"/>
  <c r="AI964" i="38"/>
  <c r="AJ964" i="38"/>
  <c r="AH965" i="38"/>
  <c r="AI965" i="38"/>
  <c r="AJ965" i="38"/>
  <c r="AH966" i="38"/>
  <c r="AI966" i="38"/>
  <c r="AJ966" i="38"/>
  <c r="AH967" i="38"/>
  <c r="AI967" i="38"/>
  <c r="AJ967" i="38"/>
  <c r="AH968" i="38"/>
  <c r="AI968" i="38"/>
  <c r="AJ968" i="38"/>
  <c r="AH969" i="38"/>
  <c r="AI969" i="38"/>
  <c r="AJ969" i="38"/>
  <c r="AH970" i="38"/>
  <c r="AI970" i="38"/>
  <c r="AJ970" i="38"/>
  <c r="AH971" i="38"/>
  <c r="AI971" i="38"/>
  <c r="AJ971" i="38"/>
  <c r="AH972" i="38"/>
  <c r="AI972" i="38"/>
  <c r="AJ972" i="38"/>
  <c r="AH973" i="38"/>
  <c r="AI973" i="38"/>
  <c r="AJ973" i="38"/>
  <c r="AH974" i="38"/>
  <c r="AI974" i="38"/>
  <c r="AJ974" i="38"/>
  <c r="AH975" i="38"/>
  <c r="AI975" i="38"/>
  <c r="AJ975" i="38"/>
  <c r="AH976" i="38"/>
  <c r="AI976" i="38"/>
  <c r="AJ976" i="38"/>
  <c r="AH977" i="38"/>
  <c r="AI977" i="38"/>
  <c r="AJ977" i="38"/>
  <c r="AH978" i="38"/>
  <c r="AI978" i="38"/>
  <c r="AJ978" i="38"/>
  <c r="AH979" i="38"/>
  <c r="AI979" i="38"/>
  <c r="AJ979" i="38"/>
  <c r="AH980" i="38"/>
  <c r="AI980" i="38"/>
  <c r="AJ980" i="38"/>
  <c r="AH981" i="38"/>
  <c r="AI981" i="38"/>
  <c r="AJ981" i="38"/>
  <c r="AH982" i="38"/>
  <c r="AI982" i="38"/>
  <c r="AJ982" i="38"/>
  <c r="AH983" i="38"/>
  <c r="AI983" i="38"/>
  <c r="AJ983" i="38"/>
  <c r="AH984" i="38"/>
  <c r="AI984" i="38"/>
  <c r="AJ984" i="38"/>
  <c r="AH985" i="38"/>
  <c r="AI985" i="38"/>
  <c r="AJ985" i="38"/>
  <c r="AH986" i="38"/>
  <c r="AI986" i="38"/>
  <c r="AJ986" i="38"/>
  <c r="AH940" i="38" l="1"/>
  <c r="AI940" i="38"/>
  <c r="AJ940" i="38"/>
  <c r="AH941" i="38"/>
  <c r="AI941" i="38"/>
  <c r="AJ941" i="38"/>
  <c r="AH942" i="38"/>
  <c r="AI942" i="38"/>
  <c r="AJ942" i="38"/>
  <c r="AH943" i="38"/>
  <c r="AI943" i="38"/>
  <c r="AJ943" i="38"/>
  <c r="AH944" i="38"/>
  <c r="AI944" i="38"/>
  <c r="AJ944" i="38"/>
  <c r="AH945" i="38"/>
  <c r="AI945" i="38"/>
  <c r="AJ945" i="38"/>
  <c r="R15" i="39" l="1"/>
  <c r="R16" i="39"/>
  <c r="R17" i="39"/>
  <c r="S15" i="39"/>
  <c r="S16" i="39"/>
  <c r="S17" i="39"/>
  <c r="T15" i="39"/>
  <c r="T16" i="39"/>
  <c r="T17" i="39"/>
  <c r="R14" i="39"/>
  <c r="S14" i="39"/>
  <c r="T14" i="39"/>
  <c r="AH918" i="38"/>
  <c r="AI918" i="38"/>
  <c r="AJ918" i="38"/>
  <c r="AH919" i="38"/>
  <c r="AI919" i="38"/>
  <c r="AJ919" i="38"/>
  <c r="AH920" i="38"/>
  <c r="AI920" i="38"/>
  <c r="AJ920" i="38"/>
  <c r="AH921" i="38"/>
  <c r="AI921" i="38"/>
  <c r="AJ921" i="38"/>
  <c r="AH922" i="38"/>
  <c r="AI922" i="38"/>
  <c r="AJ922" i="38"/>
  <c r="AH923" i="38"/>
  <c r="AI923" i="38"/>
  <c r="AJ923" i="38"/>
  <c r="AH924" i="38"/>
  <c r="AI924" i="38"/>
  <c r="AJ924" i="38"/>
  <c r="AH925" i="38"/>
  <c r="AI925" i="38"/>
  <c r="AJ925" i="38"/>
  <c r="AH926" i="38"/>
  <c r="AI926" i="38"/>
  <c r="AJ926" i="38"/>
  <c r="AH927" i="38"/>
  <c r="AI927" i="38"/>
  <c r="AJ927" i="38"/>
  <c r="AH928" i="38"/>
  <c r="AI928" i="38"/>
  <c r="AJ928" i="38"/>
  <c r="AH929" i="38"/>
  <c r="AI929" i="38"/>
  <c r="AJ929" i="38"/>
  <c r="AH930" i="38"/>
  <c r="AI930" i="38"/>
  <c r="AJ930" i="38"/>
  <c r="AH931" i="38"/>
  <c r="AI931" i="38"/>
  <c r="AJ931" i="38"/>
  <c r="AH932" i="38"/>
  <c r="AI932" i="38"/>
  <c r="AJ932" i="38"/>
  <c r="AH933" i="38"/>
  <c r="AI933" i="38"/>
  <c r="AJ933" i="38"/>
  <c r="AH934" i="38"/>
  <c r="AI934" i="38"/>
  <c r="AJ934" i="38"/>
  <c r="AH935" i="38"/>
  <c r="AI935" i="38"/>
  <c r="AJ935" i="38"/>
  <c r="AH936" i="38"/>
  <c r="AI936" i="38"/>
  <c r="AJ936" i="38"/>
  <c r="AH937" i="38"/>
  <c r="AI937" i="38"/>
  <c r="AJ937" i="38"/>
  <c r="AH938" i="38"/>
  <c r="AI938" i="38"/>
  <c r="AJ938" i="38"/>
  <c r="AH939" i="38"/>
  <c r="AI939" i="38"/>
  <c r="AJ939" i="38"/>
  <c r="AJ917" i="38"/>
  <c r="AB19" i="41"/>
  <c r="AC19" i="41"/>
  <c r="AD19" i="41"/>
  <c r="AH873" i="38"/>
  <c r="AI873" i="38"/>
  <c r="AJ873" i="38"/>
  <c r="AH874" i="38"/>
  <c r="AI874" i="38"/>
  <c r="AJ874" i="38"/>
  <c r="AH875" i="38"/>
  <c r="AI875" i="38"/>
  <c r="AJ875" i="38"/>
  <c r="AH876" i="38"/>
  <c r="AI876" i="38"/>
  <c r="AJ876" i="38"/>
  <c r="AH877" i="38"/>
  <c r="AI877" i="38"/>
  <c r="AJ877" i="38"/>
  <c r="AH878" i="38"/>
  <c r="AI878" i="38"/>
  <c r="AJ878" i="38"/>
  <c r="AH879" i="38"/>
  <c r="AI879" i="38"/>
  <c r="AJ879" i="38"/>
  <c r="AH880" i="38"/>
  <c r="AI880" i="38"/>
  <c r="AJ880" i="38"/>
  <c r="AH881" i="38"/>
  <c r="AI881" i="38"/>
  <c r="AJ881" i="38"/>
  <c r="AH882" i="38"/>
  <c r="AI882" i="38"/>
  <c r="AJ882" i="38"/>
  <c r="AH883" i="38"/>
  <c r="AI883" i="38"/>
  <c r="AJ883" i="38"/>
  <c r="AH884" i="38"/>
  <c r="AI884" i="38"/>
  <c r="AJ884" i="38"/>
  <c r="AH885" i="38"/>
  <c r="AI885" i="38"/>
  <c r="AJ885" i="38"/>
  <c r="AH886" i="38"/>
  <c r="AI886" i="38"/>
  <c r="AJ886" i="38"/>
  <c r="AH887" i="38"/>
  <c r="AI887" i="38"/>
  <c r="AJ887" i="38"/>
  <c r="AH888" i="38"/>
  <c r="AI888" i="38"/>
  <c r="AJ888" i="38"/>
  <c r="AH889" i="38"/>
  <c r="AI889" i="38"/>
  <c r="AJ889" i="38"/>
  <c r="AH890" i="38"/>
  <c r="AI890" i="38"/>
  <c r="AJ890" i="38"/>
  <c r="AH891" i="38"/>
  <c r="AI891" i="38"/>
  <c r="AJ891" i="38"/>
  <c r="AH892" i="38"/>
  <c r="AI892" i="38"/>
  <c r="AJ892" i="38"/>
  <c r="AH893" i="38"/>
  <c r="AI893" i="38"/>
  <c r="AJ893" i="38"/>
  <c r="AH894" i="38"/>
  <c r="AI894" i="38"/>
  <c r="AJ894" i="38"/>
  <c r="AH895" i="38"/>
  <c r="AI895" i="38"/>
  <c r="AJ895" i="38"/>
  <c r="AH896" i="38"/>
  <c r="AI896" i="38"/>
  <c r="AJ896" i="38"/>
  <c r="AH897" i="38"/>
  <c r="AI897" i="38"/>
  <c r="AJ897" i="38"/>
  <c r="AH898" i="38"/>
  <c r="AI898" i="38"/>
  <c r="AJ898" i="38"/>
  <c r="AH899" i="38"/>
  <c r="AI899" i="38"/>
  <c r="AJ899" i="38"/>
  <c r="AH900" i="38"/>
  <c r="AI900" i="38"/>
  <c r="AJ900" i="38"/>
  <c r="AH901" i="38"/>
  <c r="AI901" i="38"/>
  <c r="AJ901" i="38"/>
  <c r="AH902" i="38"/>
  <c r="AI902" i="38"/>
  <c r="AJ902" i="38"/>
  <c r="AH903" i="38"/>
  <c r="AI903" i="38"/>
  <c r="AJ903" i="38"/>
  <c r="AH904" i="38"/>
  <c r="AI904" i="38"/>
  <c r="AJ904" i="38"/>
  <c r="AH905" i="38"/>
  <c r="AI905" i="38"/>
  <c r="AJ905" i="38"/>
  <c r="AH906" i="38"/>
  <c r="AI906" i="38"/>
  <c r="AJ906" i="38"/>
  <c r="AH907" i="38"/>
  <c r="AI907" i="38"/>
  <c r="AJ907" i="38"/>
  <c r="AH908" i="38"/>
  <c r="AI908" i="38"/>
  <c r="AJ908" i="38"/>
  <c r="AH909" i="38"/>
  <c r="AI909" i="38"/>
  <c r="AJ909" i="38"/>
  <c r="AH910" i="38"/>
  <c r="AI910" i="38"/>
  <c r="AJ910" i="38"/>
  <c r="AH911" i="38"/>
  <c r="AI911" i="38"/>
  <c r="AJ911" i="38"/>
  <c r="AH912" i="38"/>
  <c r="AI912" i="38"/>
  <c r="AJ912" i="38"/>
  <c r="AH913" i="38"/>
  <c r="AI913" i="38"/>
  <c r="AJ913" i="38"/>
  <c r="AH914" i="38"/>
  <c r="AI914" i="38"/>
  <c r="AJ914" i="38"/>
  <c r="AH915" i="38"/>
  <c r="AI915" i="38"/>
  <c r="AJ915" i="38"/>
  <c r="AH916" i="38"/>
  <c r="AI916" i="38"/>
  <c r="AJ916" i="38"/>
  <c r="AH917" i="38"/>
  <c r="AI917" i="38"/>
  <c r="AB18" i="41"/>
  <c r="AC18" i="41"/>
  <c r="AD18" i="41"/>
  <c r="AH809" i="38"/>
  <c r="AI809" i="38"/>
  <c r="AJ809" i="38"/>
  <c r="AH810" i="38"/>
  <c r="AI810" i="38"/>
  <c r="AJ810" i="38"/>
  <c r="AH811" i="38"/>
  <c r="AI811" i="38"/>
  <c r="AJ811" i="38"/>
  <c r="AH812" i="38"/>
  <c r="AI812" i="38"/>
  <c r="AJ812" i="38"/>
  <c r="AH813" i="38"/>
  <c r="AI813" i="38"/>
  <c r="AJ813" i="38"/>
  <c r="AH814" i="38"/>
  <c r="AI814" i="38"/>
  <c r="AJ814" i="38"/>
  <c r="AH815" i="38"/>
  <c r="AI815" i="38"/>
  <c r="AJ815" i="38"/>
  <c r="AH816" i="38"/>
  <c r="AI816" i="38"/>
  <c r="AJ816" i="38"/>
  <c r="AH817" i="38"/>
  <c r="AI817" i="38"/>
  <c r="AJ817" i="38"/>
  <c r="AH818" i="38"/>
  <c r="AI818" i="38"/>
  <c r="AJ818" i="38"/>
  <c r="AH819" i="38"/>
  <c r="AI819" i="38"/>
  <c r="AJ819" i="38"/>
  <c r="AH820" i="38"/>
  <c r="AI820" i="38"/>
  <c r="AJ820" i="38"/>
  <c r="AH821" i="38"/>
  <c r="AI821" i="38"/>
  <c r="AJ821" i="38"/>
  <c r="AH822" i="38"/>
  <c r="AI822" i="38"/>
  <c r="AJ822" i="38"/>
  <c r="AH823" i="38"/>
  <c r="AI823" i="38"/>
  <c r="AJ823" i="38"/>
  <c r="AH824" i="38"/>
  <c r="AI824" i="38"/>
  <c r="AJ824" i="38"/>
  <c r="AH825" i="38"/>
  <c r="AI825" i="38"/>
  <c r="AJ825" i="38"/>
  <c r="AH826" i="38"/>
  <c r="AI826" i="38"/>
  <c r="AJ826" i="38"/>
  <c r="AH827" i="38"/>
  <c r="AI827" i="38"/>
  <c r="AJ827" i="38"/>
  <c r="AH828" i="38"/>
  <c r="AI828" i="38"/>
  <c r="AJ828" i="38"/>
  <c r="AH829" i="38"/>
  <c r="AI829" i="38"/>
  <c r="AJ829" i="38"/>
  <c r="AH830" i="38"/>
  <c r="AI830" i="38"/>
  <c r="AJ830" i="38"/>
  <c r="AH831" i="38"/>
  <c r="AI831" i="38"/>
  <c r="AJ831" i="38"/>
  <c r="AH832" i="38"/>
  <c r="AI832" i="38"/>
  <c r="AJ832" i="38"/>
  <c r="AH833" i="38"/>
  <c r="AI833" i="38"/>
  <c r="AJ833" i="38"/>
  <c r="AH834" i="38"/>
  <c r="AI834" i="38"/>
  <c r="AJ834" i="38"/>
  <c r="AH835" i="38"/>
  <c r="AI835" i="38"/>
  <c r="AJ835" i="38"/>
  <c r="AH836" i="38"/>
  <c r="AI836" i="38"/>
  <c r="AJ836" i="38"/>
  <c r="AH837" i="38"/>
  <c r="AI837" i="38"/>
  <c r="AJ837" i="38"/>
  <c r="AH838" i="38"/>
  <c r="AI838" i="38"/>
  <c r="AJ838" i="38"/>
  <c r="AH839" i="38"/>
  <c r="AI839" i="38"/>
  <c r="AJ839" i="38"/>
  <c r="AH840" i="38"/>
  <c r="AI840" i="38"/>
  <c r="AJ840" i="38"/>
  <c r="AH841" i="38"/>
  <c r="AI841" i="38"/>
  <c r="AJ841" i="38"/>
  <c r="AH842" i="38"/>
  <c r="AI842" i="38"/>
  <c r="AJ842" i="38"/>
  <c r="AH843" i="38"/>
  <c r="AI843" i="38"/>
  <c r="AJ843" i="38"/>
  <c r="AH844" i="38"/>
  <c r="AI844" i="38"/>
  <c r="AJ844" i="38"/>
  <c r="AH845" i="38"/>
  <c r="AI845" i="38"/>
  <c r="AJ845" i="38"/>
  <c r="AH846" i="38"/>
  <c r="AI846" i="38"/>
  <c r="AJ846" i="38"/>
  <c r="AH847" i="38"/>
  <c r="AI847" i="38"/>
  <c r="AJ847" i="38"/>
  <c r="AH848" i="38"/>
  <c r="AI848" i="38"/>
  <c r="AJ848" i="38"/>
  <c r="AH849" i="38"/>
  <c r="AI849" i="38"/>
  <c r="AJ849" i="38"/>
  <c r="AH850" i="38"/>
  <c r="AI850" i="38"/>
  <c r="AJ850" i="38"/>
  <c r="AH851" i="38"/>
  <c r="AI851" i="38"/>
  <c r="AJ851" i="38"/>
  <c r="AH852" i="38"/>
  <c r="AI852" i="38"/>
  <c r="AJ852" i="38"/>
  <c r="AH853" i="38"/>
  <c r="AI853" i="38"/>
  <c r="AJ853" i="38"/>
  <c r="AH854" i="38"/>
  <c r="AI854" i="38"/>
  <c r="AJ854" i="38"/>
  <c r="AH855" i="38"/>
  <c r="AI855" i="38"/>
  <c r="AJ855" i="38"/>
  <c r="AH856" i="38"/>
  <c r="AI856" i="38"/>
  <c r="AJ856" i="38"/>
  <c r="AH857" i="38"/>
  <c r="AI857" i="38"/>
  <c r="AJ857" i="38"/>
  <c r="AH858" i="38"/>
  <c r="AI858" i="38"/>
  <c r="AJ858" i="38"/>
  <c r="AH859" i="38"/>
  <c r="AI859" i="38"/>
  <c r="AJ859" i="38"/>
  <c r="AH860" i="38"/>
  <c r="AI860" i="38"/>
  <c r="AJ860" i="38"/>
  <c r="AH861" i="38"/>
  <c r="AI861" i="38"/>
  <c r="AJ861" i="38"/>
  <c r="AH862" i="38"/>
  <c r="AI862" i="38"/>
  <c r="AJ862" i="38"/>
  <c r="AH863" i="38"/>
  <c r="AI863" i="38"/>
  <c r="AJ863" i="38"/>
  <c r="AH864" i="38"/>
  <c r="AI864" i="38"/>
  <c r="AJ864" i="38"/>
  <c r="AH865" i="38"/>
  <c r="AI865" i="38"/>
  <c r="AJ865" i="38"/>
  <c r="AH866" i="38"/>
  <c r="AI866" i="38"/>
  <c r="AJ866" i="38"/>
  <c r="AH867" i="38"/>
  <c r="AI867" i="38"/>
  <c r="AJ867" i="38"/>
  <c r="AH868" i="38"/>
  <c r="AI868" i="38"/>
  <c r="AJ868" i="38"/>
  <c r="AH869" i="38"/>
  <c r="AI869" i="38"/>
  <c r="AJ869" i="38"/>
  <c r="AH870" i="38"/>
  <c r="AI870" i="38"/>
  <c r="AJ870" i="38"/>
  <c r="AH871" i="38"/>
  <c r="AI871" i="38"/>
  <c r="AJ871" i="38"/>
  <c r="AH872" i="38"/>
  <c r="AI872" i="38"/>
  <c r="AJ872" i="38"/>
  <c r="R13" i="39"/>
  <c r="S13" i="39"/>
  <c r="T13" i="39"/>
  <c r="R12" i="39"/>
  <c r="S12" i="39"/>
  <c r="T12" i="39"/>
  <c r="AH770" i="38"/>
  <c r="AI770" i="38"/>
  <c r="AJ770" i="38"/>
  <c r="AH771" i="38"/>
  <c r="AI771" i="38"/>
  <c r="AJ771" i="38"/>
  <c r="AH772" i="38"/>
  <c r="AI772" i="38"/>
  <c r="AJ772" i="38"/>
  <c r="AH773" i="38"/>
  <c r="AI773" i="38"/>
  <c r="AJ773" i="38"/>
  <c r="AH774" i="38"/>
  <c r="AI774" i="38"/>
  <c r="AJ774" i="38"/>
  <c r="AH775" i="38"/>
  <c r="AI775" i="38"/>
  <c r="AJ775" i="38"/>
  <c r="AH776" i="38"/>
  <c r="AI776" i="38"/>
  <c r="AJ776" i="38"/>
  <c r="AH777" i="38"/>
  <c r="AI777" i="38"/>
  <c r="AJ777" i="38"/>
  <c r="AH778" i="38"/>
  <c r="AI778" i="38"/>
  <c r="AJ778" i="38"/>
  <c r="AH779" i="38"/>
  <c r="AI779" i="38"/>
  <c r="AJ779" i="38"/>
  <c r="AH780" i="38"/>
  <c r="AI780" i="38"/>
  <c r="AJ780" i="38"/>
  <c r="AH781" i="38"/>
  <c r="AI781" i="38"/>
  <c r="AJ781" i="38"/>
  <c r="AH782" i="38"/>
  <c r="AI782" i="38"/>
  <c r="AJ782" i="38"/>
  <c r="AH783" i="38"/>
  <c r="AI783" i="38"/>
  <c r="AJ783" i="38"/>
  <c r="AH784" i="38"/>
  <c r="AI784" i="38"/>
  <c r="AJ784" i="38"/>
  <c r="AH785" i="38"/>
  <c r="AI785" i="38"/>
  <c r="AJ785" i="38"/>
  <c r="AH786" i="38"/>
  <c r="AI786" i="38"/>
  <c r="AJ786" i="38"/>
  <c r="AH787" i="38"/>
  <c r="AI787" i="38"/>
  <c r="AJ787" i="38"/>
  <c r="AH788" i="38"/>
  <c r="AI788" i="38"/>
  <c r="AJ788" i="38"/>
  <c r="AH789" i="38"/>
  <c r="AI789" i="38"/>
  <c r="AJ789" i="38"/>
  <c r="AH790" i="38"/>
  <c r="AI790" i="38"/>
  <c r="AJ790" i="38"/>
  <c r="AH791" i="38"/>
  <c r="AI791" i="38"/>
  <c r="AJ791" i="38"/>
  <c r="AH792" i="38"/>
  <c r="AI792" i="38"/>
  <c r="AJ792" i="38"/>
  <c r="AH793" i="38"/>
  <c r="AI793" i="38"/>
  <c r="AJ793" i="38"/>
  <c r="AH794" i="38"/>
  <c r="AI794" i="38"/>
  <c r="AJ794" i="38"/>
  <c r="AH795" i="38"/>
  <c r="AI795" i="38"/>
  <c r="AJ795" i="38"/>
  <c r="AH796" i="38"/>
  <c r="AI796" i="38"/>
  <c r="AJ796" i="38"/>
  <c r="AH797" i="38"/>
  <c r="AI797" i="38"/>
  <c r="AJ797" i="38"/>
  <c r="AH798" i="38"/>
  <c r="AI798" i="38"/>
  <c r="AJ798" i="38"/>
  <c r="AH799" i="38"/>
  <c r="AI799" i="38"/>
  <c r="AJ799" i="38"/>
  <c r="AH800" i="38"/>
  <c r="AI800" i="38"/>
  <c r="AJ800" i="38"/>
  <c r="AH801" i="38"/>
  <c r="AI801" i="38"/>
  <c r="AJ801" i="38"/>
  <c r="AH802" i="38"/>
  <c r="AI802" i="38"/>
  <c r="AJ802" i="38"/>
  <c r="AH803" i="38"/>
  <c r="AI803" i="38"/>
  <c r="AJ803" i="38"/>
  <c r="AH804" i="38"/>
  <c r="AI804" i="38"/>
  <c r="AJ804" i="38"/>
  <c r="AH805" i="38"/>
  <c r="AI805" i="38"/>
  <c r="AJ805" i="38"/>
  <c r="AH806" i="38"/>
  <c r="AI806" i="38"/>
  <c r="AJ806" i="38"/>
  <c r="AH807" i="38"/>
  <c r="AI807" i="38"/>
  <c r="AJ807" i="38"/>
  <c r="AH808" i="38"/>
  <c r="AI808" i="38"/>
  <c r="AJ808" i="38"/>
  <c r="AH769" i="38"/>
  <c r="AI769" i="38"/>
  <c r="AJ769" i="38"/>
  <c r="AH734" i="38" l="1"/>
  <c r="AI734" i="38"/>
  <c r="AJ734" i="38"/>
  <c r="AH735" i="38"/>
  <c r="AI735" i="38"/>
  <c r="AJ735" i="38"/>
  <c r="AH736" i="38"/>
  <c r="AI736" i="38"/>
  <c r="AJ736" i="38"/>
  <c r="AH737" i="38"/>
  <c r="AI737" i="38"/>
  <c r="AJ737" i="38"/>
  <c r="AH738" i="38"/>
  <c r="AI738" i="38"/>
  <c r="AJ738" i="38"/>
  <c r="AH739" i="38"/>
  <c r="AI739" i="38"/>
  <c r="AJ739" i="38"/>
  <c r="AH740" i="38"/>
  <c r="AI740" i="38"/>
  <c r="AJ740" i="38"/>
  <c r="AH741" i="38"/>
  <c r="AI741" i="38"/>
  <c r="AJ741" i="38"/>
  <c r="AH742" i="38"/>
  <c r="AI742" i="38"/>
  <c r="AJ742" i="38"/>
  <c r="AH743" i="38"/>
  <c r="AI743" i="38"/>
  <c r="AJ743" i="38"/>
  <c r="AH744" i="38"/>
  <c r="AI744" i="38"/>
  <c r="AJ744" i="38"/>
  <c r="AH745" i="38"/>
  <c r="AI745" i="38"/>
  <c r="AJ745" i="38"/>
  <c r="AH746" i="38"/>
  <c r="AI746" i="38"/>
  <c r="AJ746" i="38"/>
  <c r="AH747" i="38"/>
  <c r="AI747" i="38"/>
  <c r="AJ747" i="38"/>
  <c r="AH748" i="38"/>
  <c r="AI748" i="38"/>
  <c r="AJ748" i="38"/>
  <c r="AH749" i="38"/>
  <c r="AI749" i="38"/>
  <c r="AJ749" i="38"/>
  <c r="AH750" i="38"/>
  <c r="AI750" i="38"/>
  <c r="AJ750" i="38"/>
  <c r="AH751" i="38"/>
  <c r="AI751" i="38"/>
  <c r="AJ751" i="38"/>
  <c r="AH752" i="38"/>
  <c r="AI752" i="38"/>
  <c r="AJ752" i="38"/>
  <c r="AH753" i="38"/>
  <c r="AI753" i="38"/>
  <c r="AJ753" i="38"/>
  <c r="AH754" i="38"/>
  <c r="AI754" i="38"/>
  <c r="AJ754" i="38"/>
  <c r="AH755" i="38"/>
  <c r="AI755" i="38"/>
  <c r="AJ755" i="38"/>
  <c r="AH756" i="38"/>
  <c r="AI756" i="38"/>
  <c r="AJ756" i="38"/>
  <c r="AH757" i="38"/>
  <c r="AI757" i="38"/>
  <c r="AJ757" i="38"/>
  <c r="AH758" i="38"/>
  <c r="AI758" i="38"/>
  <c r="AJ758" i="38"/>
  <c r="AH759" i="38"/>
  <c r="AI759" i="38"/>
  <c r="AJ759" i="38"/>
  <c r="AH760" i="38"/>
  <c r="AI760" i="38"/>
  <c r="AJ760" i="38"/>
  <c r="AH761" i="38"/>
  <c r="AI761" i="38"/>
  <c r="AJ761" i="38"/>
  <c r="AH762" i="38"/>
  <c r="AI762" i="38"/>
  <c r="AJ762" i="38"/>
  <c r="AH763" i="38"/>
  <c r="AI763" i="38"/>
  <c r="AJ763" i="38"/>
  <c r="AH764" i="38"/>
  <c r="AI764" i="38"/>
  <c r="AJ764" i="38"/>
  <c r="AH765" i="38"/>
  <c r="AI765" i="38"/>
  <c r="AJ765" i="38"/>
  <c r="AH766" i="38"/>
  <c r="AI766" i="38"/>
  <c r="AJ766" i="38"/>
  <c r="AH767" i="38"/>
  <c r="AI767" i="38"/>
  <c r="AJ767" i="38"/>
  <c r="AH768" i="38"/>
  <c r="AI768" i="38"/>
  <c r="AJ768" i="38"/>
  <c r="AH686" i="38"/>
  <c r="AI686" i="38"/>
  <c r="AJ686" i="38"/>
  <c r="AH687" i="38"/>
  <c r="AI687" i="38"/>
  <c r="AJ687" i="38"/>
  <c r="AH688" i="38"/>
  <c r="AI688" i="38"/>
  <c r="AJ688" i="38"/>
  <c r="AH689" i="38"/>
  <c r="AI689" i="38"/>
  <c r="AJ689" i="38"/>
  <c r="AH690" i="38"/>
  <c r="AI690" i="38"/>
  <c r="AJ690" i="38"/>
  <c r="AH691" i="38"/>
  <c r="AI691" i="38"/>
  <c r="AJ691" i="38"/>
  <c r="AH692" i="38"/>
  <c r="AI692" i="38"/>
  <c r="AJ692" i="38"/>
  <c r="AH693" i="38"/>
  <c r="AI693" i="38"/>
  <c r="AJ693" i="38"/>
  <c r="AH694" i="38"/>
  <c r="AI694" i="38"/>
  <c r="AJ694" i="38"/>
  <c r="AH695" i="38"/>
  <c r="AI695" i="38"/>
  <c r="AJ695" i="38"/>
  <c r="AH696" i="38"/>
  <c r="AI696" i="38"/>
  <c r="AJ696" i="38"/>
  <c r="AH697" i="38"/>
  <c r="AI697" i="38"/>
  <c r="AJ697" i="38"/>
  <c r="AH698" i="38"/>
  <c r="AI698" i="38"/>
  <c r="AJ698" i="38"/>
  <c r="AH699" i="38"/>
  <c r="AI699" i="38"/>
  <c r="AJ699" i="38"/>
  <c r="AH700" i="38"/>
  <c r="AI700" i="38"/>
  <c r="AJ700" i="38"/>
  <c r="AH701" i="38"/>
  <c r="AI701" i="38"/>
  <c r="AJ701" i="38"/>
  <c r="AH702" i="38"/>
  <c r="AI702" i="38"/>
  <c r="AJ702" i="38"/>
  <c r="AH703" i="38"/>
  <c r="AI703" i="38"/>
  <c r="AJ703" i="38"/>
  <c r="AH704" i="38"/>
  <c r="AI704" i="38"/>
  <c r="AJ704" i="38"/>
  <c r="AH705" i="38"/>
  <c r="AI705" i="38"/>
  <c r="AJ705" i="38"/>
  <c r="AH706" i="38"/>
  <c r="AI706" i="38"/>
  <c r="AJ706" i="38"/>
  <c r="AH707" i="38"/>
  <c r="AI707" i="38"/>
  <c r="AJ707" i="38"/>
  <c r="AH708" i="38"/>
  <c r="AI708" i="38"/>
  <c r="AJ708" i="38"/>
  <c r="AH709" i="38"/>
  <c r="AI709" i="38"/>
  <c r="AJ709" i="38"/>
  <c r="AH710" i="38"/>
  <c r="AI710" i="38"/>
  <c r="AJ710" i="38"/>
  <c r="AH711" i="38"/>
  <c r="AI711" i="38"/>
  <c r="AJ711" i="38"/>
  <c r="AH712" i="38"/>
  <c r="AI712" i="38"/>
  <c r="AJ712" i="38"/>
  <c r="AH713" i="38"/>
  <c r="AI713" i="38"/>
  <c r="AJ713" i="38"/>
  <c r="AH714" i="38"/>
  <c r="AI714" i="38"/>
  <c r="AJ714" i="38"/>
  <c r="AH715" i="38"/>
  <c r="AI715" i="38"/>
  <c r="AJ715" i="38"/>
  <c r="AH716" i="38"/>
  <c r="AI716" i="38"/>
  <c r="AJ716" i="38"/>
  <c r="AH717" i="38"/>
  <c r="AI717" i="38"/>
  <c r="AJ717" i="38"/>
  <c r="AH718" i="38"/>
  <c r="AI718" i="38"/>
  <c r="AJ718" i="38"/>
  <c r="AH719" i="38"/>
  <c r="AI719" i="38"/>
  <c r="AJ719" i="38"/>
  <c r="AH720" i="38"/>
  <c r="AI720" i="38"/>
  <c r="AJ720" i="38"/>
  <c r="AH721" i="38"/>
  <c r="AI721" i="38"/>
  <c r="AJ721" i="38"/>
  <c r="AH722" i="38"/>
  <c r="AI722" i="38"/>
  <c r="AJ722" i="38"/>
  <c r="AH723" i="38"/>
  <c r="AI723" i="38"/>
  <c r="AJ723" i="38"/>
  <c r="AH724" i="38"/>
  <c r="AI724" i="38"/>
  <c r="AJ724" i="38"/>
  <c r="AH725" i="38"/>
  <c r="AI725" i="38"/>
  <c r="AJ725" i="38"/>
  <c r="AH726" i="38"/>
  <c r="AI726" i="38"/>
  <c r="AJ726" i="38"/>
  <c r="AH727" i="38"/>
  <c r="AI727" i="38"/>
  <c r="AJ727" i="38"/>
  <c r="AH728" i="38"/>
  <c r="AI728" i="38"/>
  <c r="AJ728" i="38"/>
  <c r="AH729" i="38"/>
  <c r="AI729" i="38"/>
  <c r="AJ729" i="38"/>
  <c r="AH730" i="38"/>
  <c r="AI730" i="38"/>
  <c r="AJ730" i="38"/>
  <c r="AH731" i="38"/>
  <c r="AI731" i="38"/>
  <c r="AJ731" i="38"/>
  <c r="AH732" i="38"/>
  <c r="AI732" i="38"/>
  <c r="AJ732" i="38"/>
  <c r="AH733" i="38"/>
  <c r="AI733" i="38"/>
  <c r="AJ733" i="38"/>
  <c r="AB17" i="41"/>
  <c r="AC17" i="41"/>
  <c r="AD17" i="41"/>
  <c r="R11" i="39"/>
  <c r="S11" i="39"/>
  <c r="T11" i="39"/>
  <c r="AH626" i="38"/>
  <c r="AI626" i="38"/>
  <c r="AJ626" i="38"/>
  <c r="AH627" i="38"/>
  <c r="AI627" i="38"/>
  <c r="AJ627" i="38"/>
  <c r="AH628" i="38"/>
  <c r="AI628" i="38"/>
  <c r="AJ628" i="38"/>
  <c r="AH629" i="38"/>
  <c r="AI629" i="38"/>
  <c r="AJ629" i="38"/>
  <c r="AH630" i="38"/>
  <c r="AI630" i="38"/>
  <c r="AJ630" i="38"/>
  <c r="AH631" i="38"/>
  <c r="AI631" i="38"/>
  <c r="AJ631" i="38"/>
  <c r="AH632" i="38"/>
  <c r="AI632" i="38"/>
  <c r="AJ632" i="38"/>
  <c r="AH633" i="38"/>
  <c r="AI633" i="38"/>
  <c r="AJ633" i="38"/>
  <c r="AH634" i="38"/>
  <c r="AI634" i="38"/>
  <c r="AJ634" i="38"/>
  <c r="AH635" i="38"/>
  <c r="AI635" i="38"/>
  <c r="AJ635" i="38"/>
  <c r="AH636" i="38"/>
  <c r="AI636" i="38"/>
  <c r="AJ636" i="38"/>
  <c r="AH637" i="38"/>
  <c r="AI637" i="38"/>
  <c r="AJ637" i="38"/>
  <c r="AH638" i="38"/>
  <c r="AI638" i="38"/>
  <c r="AJ638" i="38"/>
  <c r="AH639" i="38"/>
  <c r="AI639" i="38"/>
  <c r="AJ639" i="38"/>
  <c r="AH640" i="38"/>
  <c r="AI640" i="38"/>
  <c r="AJ640" i="38"/>
  <c r="AH641" i="38"/>
  <c r="AI641" i="38"/>
  <c r="AJ641" i="38"/>
  <c r="AH642" i="38"/>
  <c r="AI642" i="38"/>
  <c r="AJ642" i="38"/>
  <c r="AH643" i="38"/>
  <c r="AI643" i="38"/>
  <c r="AJ643" i="38"/>
  <c r="AH644" i="38"/>
  <c r="AI644" i="38"/>
  <c r="AJ644" i="38"/>
  <c r="AH645" i="38"/>
  <c r="AI645" i="38"/>
  <c r="AJ645" i="38"/>
  <c r="AH646" i="38"/>
  <c r="AI646" i="38"/>
  <c r="AJ646" i="38"/>
  <c r="AH647" i="38"/>
  <c r="AI647" i="38"/>
  <c r="AJ647" i="38"/>
  <c r="AH648" i="38"/>
  <c r="AI648" i="38"/>
  <c r="AJ648" i="38"/>
  <c r="AH649" i="38"/>
  <c r="AI649" i="38"/>
  <c r="AJ649" i="38"/>
  <c r="AH650" i="38"/>
  <c r="AI650" i="38"/>
  <c r="AJ650" i="38"/>
  <c r="AH651" i="38"/>
  <c r="AI651" i="38"/>
  <c r="AJ651" i="38"/>
  <c r="AH652" i="38"/>
  <c r="AI652" i="38"/>
  <c r="AJ652" i="38"/>
  <c r="AH653" i="38"/>
  <c r="AI653" i="38"/>
  <c r="AJ653" i="38"/>
  <c r="AH654" i="38"/>
  <c r="AI654" i="38"/>
  <c r="AJ654" i="38"/>
  <c r="AH655" i="38"/>
  <c r="AI655" i="38"/>
  <c r="AJ655" i="38"/>
  <c r="AH656" i="38"/>
  <c r="AI656" i="38"/>
  <c r="AJ656" i="38"/>
  <c r="AH657" i="38"/>
  <c r="AI657" i="38"/>
  <c r="AJ657" i="38"/>
  <c r="AH658" i="38"/>
  <c r="AI658" i="38"/>
  <c r="AJ658" i="38"/>
  <c r="AH659" i="38"/>
  <c r="AI659" i="38"/>
  <c r="AJ659" i="38"/>
  <c r="AH660" i="38"/>
  <c r="AI660" i="38"/>
  <c r="AJ660" i="38"/>
  <c r="AH661" i="38"/>
  <c r="AI661" i="38"/>
  <c r="AJ661" i="38"/>
  <c r="AH662" i="38"/>
  <c r="AI662" i="38"/>
  <c r="AJ662" i="38"/>
  <c r="AH663" i="38"/>
  <c r="AI663" i="38"/>
  <c r="AJ663" i="38"/>
  <c r="AH664" i="38"/>
  <c r="AI664" i="38"/>
  <c r="AJ664" i="38"/>
  <c r="AH665" i="38"/>
  <c r="AI665" i="38"/>
  <c r="AJ665" i="38"/>
  <c r="AH666" i="38"/>
  <c r="AI666" i="38"/>
  <c r="AJ666" i="38"/>
  <c r="AH667" i="38"/>
  <c r="AI667" i="38"/>
  <c r="AJ667" i="38"/>
  <c r="AH668" i="38"/>
  <c r="AI668" i="38"/>
  <c r="AJ668" i="38"/>
  <c r="AH669" i="38"/>
  <c r="AI669" i="38"/>
  <c r="AJ669" i="38"/>
  <c r="AH670" i="38"/>
  <c r="AI670" i="38"/>
  <c r="AJ670" i="38"/>
  <c r="AH671" i="38"/>
  <c r="AI671" i="38"/>
  <c r="AJ671" i="38"/>
  <c r="AH672" i="38"/>
  <c r="AI672" i="38"/>
  <c r="AJ672" i="38"/>
  <c r="AH673" i="38"/>
  <c r="AI673" i="38"/>
  <c r="AJ673" i="38"/>
  <c r="AH674" i="38"/>
  <c r="AI674" i="38"/>
  <c r="AJ674" i="38"/>
  <c r="AH675" i="38"/>
  <c r="AI675" i="38"/>
  <c r="AJ675" i="38"/>
  <c r="AH676" i="38"/>
  <c r="AI676" i="38"/>
  <c r="AJ676" i="38"/>
  <c r="AH677" i="38"/>
  <c r="AI677" i="38"/>
  <c r="AJ677" i="38"/>
  <c r="AH678" i="38"/>
  <c r="AI678" i="38"/>
  <c r="AJ678" i="38"/>
  <c r="AH679" i="38"/>
  <c r="AI679" i="38"/>
  <c r="AJ679" i="38"/>
  <c r="AH680" i="38"/>
  <c r="AI680" i="38"/>
  <c r="AJ680" i="38"/>
  <c r="AH681" i="38"/>
  <c r="AI681" i="38"/>
  <c r="AJ681" i="38"/>
  <c r="AH682" i="38"/>
  <c r="AI682" i="38"/>
  <c r="AJ682" i="38"/>
  <c r="AH683" i="38"/>
  <c r="AI683" i="38"/>
  <c r="AJ683" i="38"/>
  <c r="AH684" i="38"/>
  <c r="AI684" i="38"/>
  <c r="AJ684" i="38"/>
  <c r="AH685" i="38"/>
  <c r="AI685" i="38"/>
  <c r="AJ685" i="38"/>
  <c r="AB16" i="41"/>
  <c r="AC16" i="41"/>
  <c r="AD16" i="41"/>
  <c r="AH585" i="38" l="1"/>
  <c r="AI585" i="38"/>
  <c r="AJ585" i="38"/>
  <c r="AH586" i="38"/>
  <c r="AI586" i="38"/>
  <c r="AJ586" i="38"/>
  <c r="AH587" i="38"/>
  <c r="AI587" i="38"/>
  <c r="AJ587" i="38"/>
  <c r="AH588" i="38"/>
  <c r="AI588" i="38"/>
  <c r="AJ588" i="38"/>
  <c r="AH589" i="38"/>
  <c r="AI589" i="38"/>
  <c r="AJ589" i="38"/>
  <c r="AH590" i="38"/>
  <c r="AI590" i="38"/>
  <c r="AJ590" i="38"/>
  <c r="AH591" i="38"/>
  <c r="AI591" i="38"/>
  <c r="AJ591" i="38"/>
  <c r="AH592" i="38"/>
  <c r="AI592" i="38"/>
  <c r="AJ592" i="38"/>
  <c r="AH593" i="38"/>
  <c r="AI593" i="38"/>
  <c r="AJ593" i="38"/>
  <c r="AH594" i="38"/>
  <c r="AI594" i="38"/>
  <c r="AJ594" i="38"/>
  <c r="AH595" i="38"/>
  <c r="AI595" i="38"/>
  <c r="AJ595" i="38"/>
  <c r="AH596" i="38"/>
  <c r="AI596" i="38"/>
  <c r="AJ596" i="38"/>
  <c r="AH597" i="38"/>
  <c r="AI597" i="38"/>
  <c r="AJ597" i="38"/>
  <c r="AH598" i="38"/>
  <c r="AI598" i="38"/>
  <c r="AJ598" i="38"/>
  <c r="AH599" i="38"/>
  <c r="AI599" i="38"/>
  <c r="AJ599" i="38"/>
  <c r="AH600" i="38"/>
  <c r="AI600" i="38"/>
  <c r="AJ600" i="38"/>
  <c r="AH601" i="38"/>
  <c r="AI601" i="38"/>
  <c r="AJ601" i="38"/>
  <c r="AH602" i="38"/>
  <c r="AI602" i="38"/>
  <c r="AJ602" i="38"/>
  <c r="AH603" i="38"/>
  <c r="AI603" i="38"/>
  <c r="AJ603" i="38"/>
  <c r="AH604" i="38"/>
  <c r="AI604" i="38"/>
  <c r="AJ604" i="38"/>
  <c r="AH605" i="38"/>
  <c r="AI605" i="38"/>
  <c r="AJ605" i="38"/>
  <c r="AH606" i="38"/>
  <c r="AI606" i="38"/>
  <c r="AJ606" i="38"/>
  <c r="AH607" i="38"/>
  <c r="AI607" i="38"/>
  <c r="AJ607" i="38"/>
  <c r="AH608" i="38"/>
  <c r="AI608" i="38"/>
  <c r="AJ608" i="38"/>
  <c r="AH609" i="38"/>
  <c r="AI609" i="38"/>
  <c r="AJ609" i="38"/>
  <c r="AH610" i="38"/>
  <c r="AI610" i="38"/>
  <c r="AJ610" i="38"/>
  <c r="AH611" i="38"/>
  <c r="AI611" i="38"/>
  <c r="AJ611" i="38"/>
  <c r="AH612" i="38"/>
  <c r="AI612" i="38"/>
  <c r="AJ612" i="38"/>
  <c r="AH613" i="38"/>
  <c r="AI613" i="38"/>
  <c r="AJ613" i="38"/>
  <c r="AH614" i="38"/>
  <c r="AI614" i="38"/>
  <c r="AJ614" i="38"/>
  <c r="AH615" i="38"/>
  <c r="AI615" i="38"/>
  <c r="AJ615" i="38"/>
  <c r="AH616" i="38"/>
  <c r="AI616" i="38"/>
  <c r="AJ616" i="38"/>
  <c r="AH617" i="38"/>
  <c r="AI617" i="38"/>
  <c r="AJ617" i="38"/>
  <c r="AH618" i="38"/>
  <c r="AI618" i="38"/>
  <c r="AJ618" i="38"/>
  <c r="AH619" i="38"/>
  <c r="AI619" i="38"/>
  <c r="AJ619" i="38"/>
  <c r="AH620" i="38"/>
  <c r="AI620" i="38"/>
  <c r="AJ620" i="38"/>
  <c r="AH621" i="38"/>
  <c r="AI621" i="38"/>
  <c r="AJ621" i="38"/>
  <c r="AH622" i="38"/>
  <c r="AI622" i="38"/>
  <c r="AJ622" i="38"/>
  <c r="AH623" i="38"/>
  <c r="AI623" i="38"/>
  <c r="AJ623" i="38"/>
  <c r="AH624" i="38"/>
  <c r="AI624" i="38"/>
  <c r="AJ624" i="38"/>
  <c r="AH625" i="38"/>
  <c r="AI625" i="38"/>
  <c r="AJ625" i="38"/>
  <c r="R10" i="39"/>
  <c r="S10" i="39"/>
  <c r="T10" i="39"/>
  <c r="AH550" i="38" l="1"/>
  <c r="AI550" i="38"/>
  <c r="AJ550" i="38"/>
  <c r="AH551" i="38"/>
  <c r="AI551" i="38"/>
  <c r="AJ551" i="38"/>
  <c r="AH552" i="38"/>
  <c r="AI552" i="38"/>
  <c r="AJ552" i="38"/>
  <c r="AH553" i="38"/>
  <c r="AI553" i="38"/>
  <c r="AJ553" i="38"/>
  <c r="AH554" i="38"/>
  <c r="AI554" i="38"/>
  <c r="AJ554" i="38"/>
  <c r="AH555" i="38"/>
  <c r="AI555" i="38"/>
  <c r="AJ555" i="38"/>
  <c r="AH556" i="38"/>
  <c r="AI556" i="38"/>
  <c r="AJ556" i="38"/>
  <c r="AH557" i="38"/>
  <c r="AI557" i="38"/>
  <c r="AJ557" i="38"/>
  <c r="AH558" i="38"/>
  <c r="AI558" i="38"/>
  <c r="AJ558" i="38"/>
  <c r="AH559" i="38"/>
  <c r="AI559" i="38"/>
  <c r="AJ559" i="38"/>
  <c r="AH560" i="38"/>
  <c r="AI560" i="38"/>
  <c r="AJ560" i="38"/>
  <c r="AH561" i="38"/>
  <c r="AI561" i="38"/>
  <c r="AJ561" i="38"/>
  <c r="AH562" i="38"/>
  <c r="AI562" i="38"/>
  <c r="AJ562" i="38"/>
  <c r="AH563" i="38"/>
  <c r="AI563" i="38"/>
  <c r="AJ563" i="38"/>
  <c r="AH564" i="38"/>
  <c r="AI564" i="38"/>
  <c r="AJ564" i="38"/>
  <c r="AH565" i="38"/>
  <c r="AI565" i="38"/>
  <c r="AJ565" i="38"/>
  <c r="AH566" i="38"/>
  <c r="AI566" i="38"/>
  <c r="AJ566" i="38"/>
  <c r="AH567" i="38"/>
  <c r="AI567" i="38"/>
  <c r="AJ567" i="38"/>
  <c r="AH568" i="38"/>
  <c r="AI568" i="38"/>
  <c r="AJ568" i="38"/>
  <c r="AH569" i="38"/>
  <c r="AI569" i="38"/>
  <c r="AJ569" i="38"/>
  <c r="AH570" i="38"/>
  <c r="AI570" i="38"/>
  <c r="AJ570" i="38"/>
  <c r="AH571" i="38"/>
  <c r="AI571" i="38"/>
  <c r="AJ571" i="38"/>
  <c r="AH572" i="38"/>
  <c r="AI572" i="38"/>
  <c r="AJ572" i="38"/>
  <c r="AH573" i="38"/>
  <c r="AI573" i="38"/>
  <c r="AJ573" i="38"/>
  <c r="AH574" i="38"/>
  <c r="AI574" i="38"/>
  <c r="AJ574" i="38"/>
  <c r="AH575" i="38"/>
  <c r="AI575" i="38"/>
  <c r="AJ575" i="38"/>
  <c r="AH576" i="38"/>
  <c r="AI576" i="38"/>
  <c r="AJ576" i="38"/>
  <c r="AH577" i="38"/>
  <c r="AI577" i="38"/>
  <c r="AJ577" i="38"/>
  <c r="AH578" i="38"/>
  <c r="AI578" i="38"/>
  <c r="AJ578" i="38"/>
  <c r="AH579" i="38"/>
  <c r="AI579" i="38"/>
  <c r="AJ579" i="38"/>
  <c r="AH580" i="38"/>
  <c r="AI580" i="38"/>
  <c r="AJ580" i="38"/>
  <c r="AH581" i="38"/>
  <c r="AI581" i="38"/>
  <c r="AJ581" i="38"/>
  <c r="AH582" i="38"/>
  <c r="AI582" i="38"/>
  <c r="AJ582" i="38"/>
  <c r="AH583" i="38"/>
  <c r="AI583" i="38"/>
  <c r="AJ583" i="38"/>
  <c r="AH584" i="38"/>
  <c r="AI584" i="38"/>
  <c r="AJ584" i="38"/>
  <c r="AH540" i="38" l="1"/>
  <c r="AI540" i="38"/>
  <c r="AJ540" i="38"/>
  <c r="AH541" i="38"/>
  <c r="AI541" i="38"/>
  <c r="AJ541" i="38"/>
  <c r="AH542" i="38"/>
  <c r="AI542" i="38"/>
  <c r="AJ542" i="38"/>
  <c r="AH543" i="38"/>
  <c r="AI543" i="38"/>
  <c r="AJ543" i="38"/>
  <c r="AH544" i="38"/>
  <c r="AI544" i="38"/>
  <c r="AJ544" i="38"/>
  <c r="AH545" i="38"/>
  <c r="AI545" i="38"/>
  <c r="AJ545" i="38"/>
  <c r="AH546" i="38"/>
  <c r="AI546" i="38"/>
  <c r="AJ546" i="38"/>
  <c r="AH547" i="38"/>
  <c r="AI547" i="38"/>
  <c r="AJ547" i="38"/>
  <c r="AH548" i="38"/>
  <c r="AI548" i="38"/>
  <c r="AJ548" i="38"/>
  <c r="AH549" i="38"/>
  <c r="AI549" i="38"/>
  <c r="AJ549" i="38"/>
  <c r="AB15" i="41"/>
  <c r="AC15" i="41"/>
  <c r="AD15" i="41"/>
  <c r="AB14" i="41"/>
  <c r="AC14" i="41"/>
  <c r="AD14" i="41"/>
  <c r="AH509" i="38"/>
  <c r="AI509" i="38"/>
  <c r="AJ509" i="38"/>
  <c r="AH510" i="38"/>
  <c r="AI510" i="38"/>
  <c r="AJ510" i="38"/>
  <c r="AH511" i="38"/>
  <c r="AI511" i="38"/>
  <c r="AJ511" i="38"/>
  <c r="AH512" i="38"/>
  <c r="AI512" i="38"/>
  <c r="AJ512" i="38"/>
  <c r="AH513" i="38"/>
  <c r="AI513" i="38"/>
  <c r="AJ513" i="38"/>
  <c r="AH514" i="38"/>
  <c r="AI514" i="38"/>
  <c r="AJ514" i="38"/>
  <c r="AH515" i="38"/>
  <c r="AI515" i="38"/>
  <c r="AJ515" i="38"/>
  <c r="AH516" i="38"/>
  <c r="AI516" i="38"/>
  <c r="AJ516" i="38"/>
  <c r="AH517" i="38"/>
  <c r="AI517" i="38"/>
  <c r="AJ517" i="38"/>
  <c r="AH518" i="38"/>
  <c r="AI518" i="38"/>
  <c r="AJ518" i="38"/>
  <c r="AH519" i="38"/>
  <c r="AI519" i="38"/>
  <c r="AJ519" i="38"/>
  <c r="AH520" i="38"/>
  <c r="AI520" i="38"/>
  <c r="AJ520" i="38"/>
  <c r="AH521" i="38"/>
  <c r="AI521" i="38"/>
  <c r="AJ521" i="38"/>
  <c r="AH522" i="38"/>
  <c r="AI522" i="38"/>
  <c r="AJ522" i="38"/>
  <c r="AH523" i="38"/>
  <c r="AI523" i="38"/>
  <c r="AJ523" i="38"/>
  <c r="AH524" i="38"/>
  <c r="AI524" i="38"/>
  <c r="AJ524" i="38"/>
  <c r="AH525" i="38"/>
  <c r="AI525" i="38"/>
  <c r="AJ525" i="38"/>
  <c r="AH526" i="38"/>
  <c r="AI526" i="38"/>
  <c r="AJ526" i="38"/>
  <c r="AH527" i="38"/>
  <c r="AI527" i="38"/>
  <c r="AJ527" i="38"/>
  <c r="AH528" i="38"/>
  <c r="AI528" i="38"/>
  <c r="AJ528" i="38"/>
  <c r="AH529" i="38"/>
  <c r="AI529" i="38"/>
  <c r="AJ529" i="38"/>
  <c r="AH530" i="38"/>
  <c r="AI530" i="38"/>
  <c r="AJ530" i="38"/>
  <c r="AH531" i="38"/>
  <c r="AI531" i="38"/>
  <c r="AJ531" i="38"/>
  <c r="AH532" i="38"/>
  <c r="AI532" i="38"/>
  <c r="AJ532" i="38"/>
  <c r="AH533" i="38"/>
  <c r="AI533" i="38"/>
  <c r="AJ533" i="38"/>
  <c r="AH534" i="38"/>
  <c r="AI534" i="38"/>
  <c r="AJ534" i="38"/>
  <c r="AH535" i="38"/>
  <c r="AI535" i="38"/>
  <c r="AJ535" i="38"/>
  <c r="AH536" i="38"/>
  <c r="AI536" i="38"/>
  <c r="AJ536" i="38"/>
  <c r="AH537" i="38"/>
  <c r="AI537" i="38"/>
  <c r="AJ537" i="38"/>
  <c r="AH538" i="38"/>
  <c r="AI538" i="38"/>
  <c r="AJ538" i="38"/>
  <c r="AH539" i="38"/>
  <c r="AI539" i="38"/>
  <c r="AJ539" i="38"/>
  <c r="T6" i="39" l="1"/>
  <c r="R8" i="39"/>
  <c r="R9" i="39"/>
  <c r="S8" i="39"/>
  <c r="S9" i="39"/>
  <c r="T8" i="39"/>
  <c r="T9" i="39"/>
  <c r="R7" i="39"/>
  <c r="S7" i="39"/>
  <c r="T7" i="39"/>
  <c r="AH491" i="38"/>
  <c r="AI491" i="38"/>
  <c r="AJ491" i="38"/>
  <c r="AH492" i="38"/>
  <c r="AI492" i="38"/>
  <c r="AJ492" i="38"/>
  <c r="AH493" i="38"/>
  <c r="AI493" i="38"/>
  <c r="AJ493" i="38"/>
  <c r="AH494" i="38"/>
  <c r="AI494" i="38"/>
  <c r="AJ494" i="38"/>
  <c r="AH495" i="38"/>
  <c r="AI495" i="38"/>
  <c r="AJ495" i="38"/>
  <c r="AH496" i="38"/>
  <c r="AI496" i="38"/>
  <c r="AJ496" i="38"/>
  <c r="AH497" i="38"/>
  <c r="AI497" i="38"/>
  <c r="AJ497" i="38"/>
  <c r="AH498" i="38"/>
  <c r="AI498" i="38"/>
  <c r="AJ498" i="38"/>
  <c r="AH499" i="38"/>
  <c r="AI499" i="38"/>
  <c r="AJ499" i="38"/>
  <c r="AH500" i="38"/>
  <c r="AI500" i="38"/>
  <c r="AJ500" i="38"/>
  <c r="AH501" i="38"/>
  <c r="AI501" i="38"/>
  <c r="AJ501" i="38"/>
  <c r="AH502" i="38"/>
  <c r="AI502" i="38"/>
  <c r="AJ502" i="38"/>
  <c r="AH503" i="38"/>
  <c r="AI503" i="38"/>
  <c r="AJ503" i="38"/>
  <c r="AH504" i="38"/>
  <c r="AI504" i="38"/>
  <c r="AJ504" i="38"/>
  <c r="AH505" i="38"/>
  <c r="AI505" i="38"/>
  <c r="AJ505" i="38"/>
  <c r="AH506" i="38"/>
  <c r="AI506" i="38"/>
  <c r="AJ506" i="38"/>
  <c r="AH507" i="38"/>
  <c r="AI507" i="38"/>
  <c r="AJ507" i="38"/>
  <c r="AH508" i="38"/>
  <c r="AI508" i="38"/>
  <c r="AJ508" i="38"/>
  <c r="AB13" i="41"/>
  <c r="AC13" i="41"/>
  <c r="AD13" i="41"/>
  <c r="AH451" i="38"/>
  <c r="AI451" i="38"/>
  <c r="AJ451" i="38"/>
  <c r="AH452" i="38"/>
  <c r="AI452" i="38"/>
  <c r="AJ452" i="38"/>
  <c r="AH453" i="38"/>
  <c r="AI453" i="38"/>
  <c r="AJ453" i="38"/>
  <c r="AH454" i="38"/>
  <c r="AI454" i="38"/>
  <c r="AJ454" i="38"/>
  <c r="AH455" i="38"/>
  <c r="AI455" i="38"/>
  <c r="AJ455" i="38"/>
  <c r="AH456" i="38"/>
  <c r="AI456" i="38"/>
  <c r="AJ456" i="38"/>
  <c r="AH457" i="38"/>
  <c r="AI457" i="38"/>
  <c r="AJ457" i="38"/>
  <c r="AH458" i="38"/>
  <c r="AI458" i="38"/>
  <c r="AJ458" i="38"/>
  <c r="AH459" i="38"/>
  <c r="AI459" i="38"/>
  <c r="AJ459" i="38"/>
  <c r="AH460" i="38"/>
  <c r="AI460" i="38"/>
  <c r="AJ460" i="38"/>
  <c r="AH461" i="38"/>
  <c r="AI461" i="38"/>
  <c r="AJ461" i="38"/>
  <c r="AH462" i="38"/>
  <c r="AI462" i="38"/>
  <c r="AJ462" i="38"/>
  <c r="AH463" i="38"/>
  <c r="AI463" i="38"/>
  <c r="AJ463" i="38"/>
  <c r="AH464" i="38"/>
  <c r="AI464" i="38"/>
  <c r="AJ464" i="38"/>
  <c r="AH465" i="38"/>
  <c r="AI465" i="38"/>
  <c r="AJ465" i="38"/>
  <c r="AH466" i="38"/>
  <c r="AI466" i="38"/>
  <c r="AJ466" i="38"/>
  <c r="AH467" i="38"/>
  <c r="AI467" i="38"/>
  <c r="AJ467" i="38"/>
  <c r="AH468" i="38"/>
  <c r="AI468" i="38"/>
  <c r="AJ468" i="38"/>
  <c r="AH469" i="38"/>
  <c r="AI469" i="38"/>
  <c r="AJ469" i="38"/>
  <c r="AH470" i="38"/>
  <c r="AI470" i="38"/>
  <c r="AJ470" i="38"/>
  <c r="AH471" i="38"/>
  <c r="AI471" i="38"/>
  <c r="AJ471" i="38"/>
  <c r="AH472" i="38"/>
  <c r="AI472" i="38"/>
  <c r="AJ472" i="38"/>
  <c r="AH473" i="38"/>
  <c r="AI473" i="38"/>
  <c r="AJ473" i="38"/>
  <c r="AH474" i="38"/>
  <c r="AI474" i="38"/>
  <c r="AJ474" i="38"/>
  <c r="AH475" i="38"/>
  <c r="AI475" i="38"/>
  <c r="AJ475" i="38"/>
  <c r="AH476" i="38"/>
  <c r="AI476" i="38"/>
  <c r="AJ476" i="38"/>
  <c r="AH477" i="38"/>
  <c r="AI477" i="38"/>
  <c r="AJ477" i="38"/>
  <c r="AH478" i="38"/>
  <c r="AI478" i="38"/>
  <c r="AJ478" i="38"/>
  <c r="AH479" i="38"/>
  <c r="AI479" i="38"/>
  <c r="AJ479" i="38"/>
  <c r="AH480" i="38"/>
  <c r="AI480" i="38"/>
  <c r="AJ480" i="38"/>
  <c r="AH481" i="38"/>
  <c r="AI481" i="38"/>
  <c r="AJ481" i="38"/>
  <c r="AH482" i="38"/>
  <c r="AI482" i="38"/>
  <c r="AJ482" i="38"/>
  <c r="AH483" i="38"/>
  <c r="AI483" i="38"/>
  <c r="AJ483" i="38"/>
  <c r="AH484" i="38"/>
  <c r="AI484" i="38"/>
  <c r="AJ484" i="38"/>
  <c r="AH485" i="38"/>
  <c r="AI485" i="38"/>
  <c r="AJ485" i="38"/>
  <c r="AH486" i="38"/>
  <c r="AI486" i="38"/>
  <c r="AJ486" i="38"/>
  <c r="AH487" i="38"/>
  <c r="AI487" i="38"/>
  <c r="AJ487" i="38"/>
  <c r="AH488" i="38"/>
  <c r="AI488" i="38"/>
  <c r="AJ488" i="38"/>
  <c r="AH489" i="38"/>
  <c r="AI489" i="38"/>
  <c r="AJ489" i="38"/>
  <c r="AH490" i="38"/>
  <c r="AI490" i="38"/>
  <c r="AJ490" i="38"/>
  <c r="AB12" i="41"/>
  <c r="AC12" i="41"/>
  <c r="AD12" i="41"/>
  <c r="AB11" i="41"/>
  <c r="AC11" i="41"/>
  <c r="AD11" i="41"/>
  <c r="AH422" i="38"/>
  <c r="AI422" i="38"/>
  <c r="AJ422" i="38"/>
  <c r="AH423" i="38"/>
  <c r="AI423" i="38"/>
  <c r="AJ423" i="38"/>
  <c r="AH424" i="38"/>
  <c r="AI424" i="38"/>
  <c r="AJ424" i="38"/>
  <c r="AH425" i="38"/>
  <c r="AI425" i="38"/>
  <c r="AJ425" i="38"/>
  <c r="AH426" i="38"/>
  <c r="AI426" i="38"/>
  <c r="AJ426" i="38"/>
  <c r="AH427" i="38"/>
  <c r="AI427" i="38"/>
  <c r="AJ427" i="38"/>
  <c r="AH428" i="38"/>
  <c r="AI428" i="38"/>
  <c r="AJ428" i="38"/>
  <c r="AH429" i="38"/>
  <c r="AI429" i="38"/>
  <c r="AJ429" i="38"/>
  <c r="AH430" i="38"/>
  <c r="AI430" i="38"/>
  <c r="AJ430" i="38"/>
  <c r="AH431" i="38"/>
  <c r="AI431" i="38"/>
  <c r="AJ431" i="38"/>
  <c r="AH432" i="38"/>
  <c r="AI432" i="38"/>
  <c r="AJ432" i="38"/>
  <c r="AH433" i="38"/>
  <c r="AI433" i="38"/>
  <c r="AJ433" i="38"/>
  <c r="AH434" i="38"/>
  <c r="AI434" i="38"/>
  <c r="AJ434" i="38"/>
  <c r="AH435" i="38"/>
  <c r="AI435" i="38"/>
  <c r="AJ435" i="38"/>
  <c r="AH436" i="38"/>
  <c r="AI436" i="38"/>
  <c r="AJ436" i="38"/>
  <c r="AH437" i="38"/>
  <c r="AI437" i="38"/>
  <c r="AJ437" i="38"/>
  <c r="AH438" i="38"/>
  <c r="AI438" i="38"/>
  <c r="AJ438" i="38"/>
  <c r="AH439" i="38"/>
  <c r="AI439" i="38"/>
  <c r="AJ439" i="38"/>
  <c r="AH440" i="38"/>
  <c r="AI440" i="38"/>
  <c r="AJ440" i="38"/>
  <c r="AH441" i="38"/>
  <c r="AI441" i="38"/>
  <c r="AJ441" i="38"/>
  <c r="AH442" i="38"/>
  <c r="AI442" i="38"/>
  <c r="AJ442" i="38"/>
  <c r="AH443" i="38"/>
  <c r="AI443" i="38"/>
  <c r="AJ443" i="38"/>
  <c r="AH444" i="38"/>
  <c r="AI444" i="38"/>
  <c r="AJ444" i="38"/>
  <c r="AH445" i="38"/>
  <c r="AI445" i="38"/>
  <c r="AJ445" i="38"/>
  <c r="AH446" i="38"/>
  <c r="AI446" i="38"/>
  <c r="AJ446" i="38"/>
  <c r="AH447" i="38"/>
  <c r="AI447" i="38"/>
  <c r="AJ447" i="38"/>
  <c r="AH448" i="38"/>
  <c r="AI448" i="38"/>
  <c r="AJ448" i="38"/>
  <c r="AH449" i="38"/>
  <c r="AI449" i="38"/>
  <c r="AJ449" i="38"/>
  <c r="AH450" i="38"/>
  <c r="AI450" i="38"/>
  <c r="AJ450" i="38"/>
  <c r="AB10" i="41"/>
  <c r="AC10" i="41"/>
  <c r="AD10" i="41"/>
  <c r="R5" i="39"/>
  <c r="R6" i="39"/>
  <c r="S5" i="39"/>
  <c r="S6" i="39"/>
  <c r="T5" i="39"/>
  <c r="R4" i="39"/>
  <c r="S4" i="39"/>
  <c r="T4" i="39"/>
  <c r="AH382" i="38"/>
  <c r="AI382" i="38"/>
  <c r="AJ382" i="38"/>
  <c r="AH383" i="38"/>
  <c r="AI383" i="38"/>
  <c r="AJ383" i="38"/>
  <c r="AH384" i="38"/>
  <c r="AI384" i="38"/>
  <c r="AJ384" i="38"/>
  <c r="AH385" i="38"/>
  <c r="AI385" i="38"/>
  <c r="AJ385" i="38"/>
  <c r="AH386" i="38"/>
  <c r="AI386" i="38"/>
  <c r="AJ386" i="38"/>
  <c r="AH387" i="38"/>
  <c r="AI387" i="38"/>
  <c r="AJ387" i="38"/>
  <c r="AH388" i="38"/>
  <c r="AI388" i="38"/>
  <c r="AJ388" i="38"/>
  <c r="AH389" i="38"/>
  <c r="AI389" i="38"/>
  <c r="AJ389" i="38"/>
  <c r="AH390" i="38"/>
  <c r="AI390" i="38"/>
  <c r="AJ390" i="38"/>
  <c r="AH391" i="38"/>
  <c r="AI391" i="38"/>
  <c r="AJ391" i="38"/>
  <c r="AH392" i="38"/>
  <c r="AI392" i="38"/>
  <c r="AJ392" i="38"/>
  <c r="AH393" i="38"/>
  <c r="AI393" i="38"/>
  <c r="AJ393" i="38"/>
  <c r="AH394" i="38"/>
  <c r="AI394" i="38"/>
  <c r="AJ394" i="38"/>
  <c r="AH395" i="38"/>
  <c r="AI395" i="38"/>
  <c r="AJ395" i="38"/>
  <c r="AH396" i="38"/>
  <c r="AI396" i="38"/>
  <c r="AJ396" i="38"/>
  <c r="AH397" i="38"/>
  <c r="AI397" i="38"/>
  <c r="AJ397" i="38"/>
  <c r="AH398" i="38"/>
  <c r="AI398" i="38"/>
  <c r="AJ398" i="38"/>
  <c r="AH399" i="38"/>
  <c r="AI399" i="38"/>
  <c r="AJ399" i="38"/>
  <c r="AH400" i="38"/>
  <c r="AI400" i="38"/>
  <c r="AJ400" i="38"/>
  <c r="AH401" i="38"/>
  <c r="AI401" i="38"/>
  <c r="AJ401" i="38"/>
  <c r="AH402" i="38"/>
  <c r="AI402" i="38"/>
  <c r="AJ402" i="38"/>
  <c r="AH403" i="38"/>
  <c r="AI403" i="38"/>
  <c r="AJ403" i="38"/>
  <c r="AH404" i="38"/>
  <c r="AI404" i="38"/>
  <c r="AJ404" i="38"/>
  <c r="AH405" i="38"/>
  <c r="AI405" i="38"/>
  <c r="AJ405" i="38"/>
  <c r="AH406" i="38"/>
  <c r="AI406" i="38"/>
  <c r="AJ406" i="38"/>
  <c r="AH407" i="38"/>
  <c r="AI407" i="38"/>
  <c r="AJ407" i="38"/>
  <c r="AH408" i="38"/>
  <c r="AI408" i="38"/>
  <c r="AJ408" i="38"/>
  <c r="AH409" i="38"/>
  <c r="AI409" i="38"/>
  <c r="AJ409" i="38"/>
  <c r="AH410" i="38"/>
  <c r="AI410" i="38"/>
  <c r="AJ410" i="38"/>
  <c r="AH411" i="38"/>
  <c r="AI411" i="38"/>
  <c r="AJ411" i="38"/>
  <c r="AH412" i="38"/>
  <c r="AI412" i="38"/>
  <c r="AJ412" i="38"/>
  <c r="AH413" i="38"/>
  <c r="AI413" i="38"/>
  <c r="AJ413" i="38"/>
  <c r="AH414" i="38"/>
  <c r="AI414" i="38"/>
  <c r="AJ414" i="38"/>
  <c r="AH415" i="38"/>
  <c r="AI415" i="38"/>
  <c r="AJ415" i="38"/>
  <c r="AH416" i="38"/>
  <c r="AI416" i="38"/>
  <c r="AJ416" i="38"/>
  <c r="AH417" i="38"/>
  <c r="AI417" i="38"/>
  <c r="AJ417" i="38"/>
  <c r="AH418" i="38"/>
  <c r="AI418" i="38"/>
  <c r="AJ418" i="38"/>
  <c r="AH419" i="38"/>
  <c r="AI419" i="38"/>
  <c r="AJ419" i="38"/>
  <c r="AH420" i="38"/>
  <c r="AI420" i="38"/>
  <c r="AJ420" i="38"/>
  <c r="AH421" i="38"/>
  <c r="AI421" i="38"/>
  <c r="AJ421" i="38"/>
  <c r="AB7" i="41"/>
  <c r="AB8" i="41"/>
  <c r="AB9" i="41"/>
  <c r="AC7" i="41"/>
  <c r="AC8" i="41"/>
  <c r="AC9" i="41"/>
  <c r="AD7" i="41"/>
  <c r="AD8" i="41"/>
  <c r="AD9" i="41"/>
  <c r="AB6" i="41"/>
  <c r="AC6" i="41"/>
  <c r="AD6" i="41"/>
  <c r="AH329" i="38"/>
  <c r="AI329" i="38"/>
  <c r="AJ329" i="38"/>
  <c r="AH330" i="38"/>
  <c r="AI330" i="38"/>
  <c r="AJ330" i="38"/>
  <c r="AH331" i="38"/>
  <c r="AI331" i="38"/>
  <c r="AJ331" i="38"/>
  <c r="AH332" i="38"/>
  <c r="AI332" i="38"/>
  <c r="AJ332" i="38"/>
  <c r="AH333" i="38"/>
  <c r="AI333" i="38"/>
  <c r="AJ333" i="38"/>
  <c r="AH334" i="38"/>
  <c r="AI334" i="38"/>
  <c r="AJ334" i="38"/>
  <c r="AH335" i="38"/>
  <c r="AI335" i="38"/>
  <c r="AJ335" i="38"/>
  <c r="AH336" i="38"/>
  <c r="AI336" i="38"/>
  <c r="AJ336" i="38"/>
  <c r="AH337" i="38"/>
  <c r="AI337" i="38"/>
  <c r="AJ337" i="38"/>
  <c r="AH338" i="38"/>
  <c r="AI338" i="38"/>
  <c r="AJ338" i="38"/>
  <c r="AH339" i="38"/>
  <c r="AI339" i="38"/>
  <c r="AJ339" i="38"/>
  <c r="AH340" i="38"/>
  <c r="AI340" i="38"/>
  <c r="AJ340" i="38"/>
  <c r="AH341" i="38"/>
  <c r="AI341" i="38"/>
  <c r="AJ341" i="38"/>
  <c r="AH342" i="38"/>
  <c r="AI342" i="38"/>
  <c r="AJ342" i="38"/>
  <c r="AH343" i="38"/>
  <c r="AI343" i="38"/>
  <c r="AJ343" i="38"/>
  <c r="AH344" i="38"/>
  <c r="AI344" i="38"/>
  <c r="AJ344" i="38"/>
  <c r="AH345" i="38"/>
  <c r="AI345" i="38"/>
  <c r="AJ345" i="38"/>
  <c r="AH346" i="38"/>
  <c r="AI346" i="38"/>
  <c r="AJ346" i="38"/>
  <c r="AH347" i="38"/>
  <c r="AI347" i="38"/>
  <c r="AJ347" i="38"/>
  <c r="AH348" i="38"/>
  <c r="AI348" i="38"/>
  <c r="AJ348" i="38"/>
  <c r="AH349" i="38"/>
  <c r="AI349" i="38"/>
  <c r="AJ349" i="38"/>
  <c r="AH350" i="38"/>
  <c r="AI350" i="38"/>
  <c r="AJ350" i="38"/>
  <c r="AH351" i="38"/>
  <c r="AI351" i="38"/>
  <c r="AJ351" i="38"/>
  <c r="AH352" i="38"/>
  <c r="AI352" i="38"/>
  <c r="AJ352" i="38"/>
  <c r="AH353" i="38"/>
  <c r="AI353" i="38"/>
  <c r="AJ353" i="38"/>
  <c r="AH354" i="38"/>
  <c r="AI354" i="38"/>
  <c r="AJ354" i="38"/>
  <c r="AH355" i="38"/>
  <c r="AI355" i="38"/>
  <c r="AJ355" i="38"/>
  <c r="AH356" i="38"/>
  <c r="AI356" i="38"/>
  <c r="AJ356" i="38"/>
  <c r="AH357" i="38"/>
  <c r="AI357" i="38"/>
  <c r="AJ357" i="38"/>
  <c r="AH358" i="38"/>
  <c r="AI358" i="38"/>
  <c r="AJ358" i="38"/>
  <c r="AH359" i="38"/>
  <c r="AI359" i="38"/>
  <c r="AJ359" i="38"/>
  <c r="AH360" i="38"/>
  <c r="AI360" i="38"/>
  <c r="AJ360" i="38"/>
  <c r="AH361" i="38"/>
  <c r="AI361" i="38"/>
  <c r="AJ361" i="38"/>
  <c r="AH362" i="38"/>
  <c r="AI362" i="38"/>
  <c r="AJ362" i="38"/>
  <c r="AH363" i="38"/>
  <c r="AI363" i="38"/>
  <c r="AJ363" i="38"/>
  <c r="AH364" i="38"/>
  <c r="AI364" i="38"/>
  <c r="AJ364" i="38"/>
  <c r="AH365" i="38"/>
  <c r="AI365" i="38"/>
  <c r="AJ365" i="38"/>
  <c r="AH366" i="38"/>
  <c r="AI366" i="38"/>
  <c r="AJ366" i="38"/>
  <c r="AH367" i="38"/>
  <c r="AI367" i="38"/>
  <c r="AJ367" i="38"/>
  <c r="AH368" i="38"/>
  <c r="AI368" i="38"/>
  <c r="AJ368" i="38"/>
  <c r="AH369" i="38"/>
  <c r="AI369" i="38"/>
  <c r="AJ369" i="38"/>
  <c r="AH370" i="38"/>
  <c r="AI370" i="38"/>
  <c r="AJ370" i="38"/>
  <c r="AH371" i="38"/>
  <c r="AI371" i="38"/>
  <c r="AJ371" i="38"/>
  <c r="AH372" i="38"/>
  <c r="AI372" i="38"/>
  <c r="AJ372" i="38"/>
  <c r="AH373" i="38"/>
  <c r="AI373" i="38"/>
  <c r="AJ373" i="38"/>
  <c r="AH374" i="38"/>
  <c r="AI374" i="38"/>
  <c r="AJ374" i="38"/>
  <c r="AH375" i="38"/>
  <c r="AI375" i="38"/>
  <c r="AJ375" i="38"/>
  <c r="AH376" i="38"/>
  <c r="AI376" i="38"/>
  <c r="AJ376" i="38"/>
  <c r="AH377" i="38"/>
  <c r="AI377" i="38"/>
  <c r="AJ377" i="38"/>
  <c r="AH378" i="38"/>
  <c r="AI378" i="38"/>
  <c r="AJ378" i="38"/>
  <c r="AH379" i="38"/>
  <c r="AI379" i="38"/>
  <c r="AJ379" i="38"/>
  <c r="AH380" i="38"/>
  <c r="AI380" i="38"/>
  <c r="AJ380" i="38"/>
  <c r="AH381" i="38"/>
  <c r="AI381" i="38"/>
  <c r="AJ381" i="38"/>
  <c r="AH292" i="38"/>
  <c r="AI292" i="38"/>
  <c r="AJ292" i="38"/>
  <c r="AH293" i="38"/>
  <c r="AI293" i="38"/>
  <c r="AJ293" i="38"/>
  <c r="AH294" i="38"/>
  <c r="AI294" i="38"/>
  <c r="AJ294" i="38"/>
  <c r="AH295" i="38"/>
  <c r="AI295" i="38"/>
  <c r="AJ295" i="38"/>
  <c r="AH296" i="38"/>
  <c r="AI296" i="38"/>
  <c r="AJ296" i="38"/>
  <c r="AH297" i="38"/>
  <c r="AI297" i="38"/>
  <c r="AJ297" i="38"/>
  <c r="AH298" i="38"/>
  <c r="AI298" i="38"/>
  <c r="AJ298" i="38"/>
  <c r="AH299" i="38"/>
  <c r="AI299" i="38"/>
  <c r="AJ299" i="38"/>
  <c r="AH300" i="38"/>
  <c r="AI300" i="38"/>
  <c r="AJ300" i="38"/>
  <c r="AH301" i="38"/>
  <c r="AI301" i="38"/>
  <c r="AJ301" i="38"/>
  <c r="AH302" i="38"/>
  <c r="AI302" i="38"/>
  <c r="AJ302" i="38"/>
  <c r="AH303" i="38"/>
  <c r="AI303" i="38"/>
  <c r="AJ303" i="38"/>
  <c r="AH304" i="38"/>
  <c r="AI304" i="38"/>
  <c r="AJ304" i="38"/>
  <c r="AH305" i="38"/>
  <c r="AI305" i="38"/>
  <c r="AJ305" i="38"/>
  <c r="AH306" i="38"/>
  <c r="AI306" i="38"/>
  <c r="AJ306" i="38"/>
  <c r="AH307" i="38"/>
  <c r="AI307" i="38"/>
  <c r="AJ307" i="38"/>
  <c r="AH308" i="38"/>
  <c r="AI308" i="38"/>
  <c r="AJ308" i="38"/>
  <c r="AH309" i="38"/>
  <c r="AI309" i="38"/>
  <c r="AJ309" i="38"/>
  <c r="AH310" i="38"/>
  <c r="AI310" i="38"/>
  <c r="AJ310" i="38"/>
  <c r="AH311" i="38"/>
  <c r="AI311" i="38"/>
  <c r="AJ311" i="38"/>
  <c r="AH312" i="38"/>
  <c r="AI312" i="38"/>
  <c r="AJ312" i="38"/>
  <c r="AH313" i="38"/>
  <c r="AI313" i="38"/>
  <c r="AJ313" i="38"/>
  <c r="AH314" i="38"/>
  <c r="AI314" i="38"/>
  <c r="AJ314" i="38"/>
  <c r="AH315" i="38"/>
  <c r="AI315" i="38"/>
  <c r="AJ315" i="38"/>
  <c r="AH316" i="38"/>
  <c r="AI316" i="38"/>
  <c r="AJ316" i="38"/>
  <c r="AH317" i="38"/>
  <c r="AI317" i="38"/>
  <c r="AJ317" i="38"/>
  <c r="AH318" i="38"/>
  <c r="AI318" i="38"/>
  <c r="AJ318" i="38"/>
  <c r="AH319" i="38"/>
  <c r="AI319" i="38"/>
  <c r="AJ319" i="38"/>
  <c r="AH320" i="38"/>
  <c r="AI320" i="38"/>
  <c r="AJ320" i="38"/>
  <c r="AH321" i="38"/>
  <c r="AI321" i="38"/>
  <c r="AJ321" i="38"/>
  <c r="AH322" i="38"/>
  <c r="AI322" i="38"/>
  <c r="AJ322" i="38"/>
  <c r="AH323" i="38"/>
  <c r="AI323" i="38"/>
  <c r="AJ323" i="38"/>
  <c r="AH324" i="38"/>
  <c r="AI324" i="38"/>
  <c r="AJ324" i="38"/>
  <c r="AH325" i="38"/>
  <c r="AI325" i="38"/>
  <c r="AJ325" i="38"/>
  <c r="AH326" i="38"/>
  <c r="AI326" i="38"/>
  <c r="AJ326" i="38"/>
  <c r="AH327" i="38"/>
  <c r="AI327" i="38"/>
  <c r="AJ327" i="38"/>
  <c r="AH328" i="38"/>
  <c r="AI328" i="38"/>
  <c r="AJ328" i="38"/>
  <c r="R3" i="39"/>
  <c r="S3" i="39"/>
  <c r="T3" i="39"/>
  <c r="AB5" i="41"/>
  <c r="AC5" i="41"/>
  <c r="AD5" i="41"/>
  <c r="AB4" i="41"/>
  <c r="AC4" i="41"/>
  <c r="AD4" i="41"/>
  <c r="AH236" i="38"/>
  <c r="AI236" i="38"/>
  <c r="AJ236" i="38"/>
  <c r="AH237" i="38"/>
  <c r="AI237" i="38"/>
  <c r="AJ237" i="38"/>
  <c r="AH238" i="38"/>
  <c r="AI238" i="38"/>
  <c r="AJ238" i="38"/>
  <c r="AH239" i="38"/>
  <c r="AI239" i="38"/>
  <c r="AJ239" i="38"/>
  <c r="AH240" i="38"/>
  <c r="AI240" i="38"/>
  <c r="AJ240" i="38"/>
  <c r="AH241" i="38"/>
  <c r="AI241" i="38"/>
  <c r="AJ241" i="38"/>
  <c r="AH242" i="38"/>
  <c r="AI242" i="38"/>
  <c r="AJ242" i="38"/>
  <c r="AH243" i="38"/>
  <c r="AI243" i="38"/>
  <c r="AJ243" i="38"/>
  <c r="AH244" i="38"/>
  <c r="AI244" i="38"/>
  <c r="AJ244" i="38"/>
  <c r="AH245" i="38"/>
  <c r="AI245" i="38"/>
  <c r="AJ245" i="38"/>
  <c r="AH246" i="38"/>
  <c r="AI246" i="38"/>
  <c r="AJ246" i="38"/>
  <c r="AH247" i="38"/>
  <c r="AI247" i="38"/>
  <c r="AJ247" i="38"/>
  <c r="AH248" i="38"/>
  <c r="AI248" i="38"/>
  <c r="AJ248" i="38"/>
  <c r="AH249" i="38"/>
  <c r="AI249" i="38"/>
  <c r="AJ249" i="38"/>
  <c r="AH250" i="38"/>
  <c r="AI250" i="38"/>
  <c r="AJ250" i="38"/>
  <c r="AH251" i="38"/>
  <c r="AI251" i="38"/>
  <c r="AJ251" i="38"/>
  <c r="AH252" i="38"/>
  <c r="AI252" i="38"/>
  <c r="AJ252" i="38"/>
  <c r="AH253" i="38"/>
  <c r="AI253" i="38"/>
  <c r="AJ253" i="38"/>
  <c r="AH254" i="38"/>
  <c r="AI254" i="38"/>
  <c r="AJ254" i="38"/>
  <c r="AH255" i="38"/>
  <c r="AI255" i="38"/>
  <c r="AJ255" i="38"/>
  <c r="AH256" i="38"/>
  <c r="AI256" i="38"/>
  <c r="AJ256" i="38"/>
  <c r="AH257" i="38"/>
  <c r="AI257" i="38"/>
  <c r="AJ257" i="38"/>
  <c r="AH258" i="38"/>
  <c r="AI258" i="38"/>
  <c r="AJ258" i="38"/>
  <c r="AH259" i="38"/>
  <c r="AI259" i="38"/>
  <c r="AJ259" i="38"/>
  <c r="AH260" i="38"/>
  <c r="AI260" i="38"/>
  <c r="AJ260" i="38"/>
  <c r="AH261" i="38"/>
  <c r="AI261" i="38"/>
  <c r="AJ261" i="38"/>
  <c r="AH262" i="38"/>
  <c r="AI262" i="38"/>
  <c r="AJ262" i="38"/>
  <c r="AH263" i="38"/>
  <c r="AI263" i="38"/>
  <c r="AJ263" i="38"/>
  <c r="AH264" i="38"/>
  <c r="AI264" i="38"/>
  <c r="AJ264" i="38"/>
  <c r="AH265" i="38"/>
  <c r="AI265" i="38"/>
  <c r="AJ265" i="38"/>
  <c r="AH266" i="38"/>
  <c r="AI266" i="38"/>
  <c r="AJ266" i="38"/>
  <c r="AH267" i="38"/>
  <c r="AI267" i="38"/>
  <c r="AJ267" i="38"/>
  <c r="AH268" i="38"/>
  <c r="AI268" i="38"/>
  <c r="AJ268" i="38"/>
  <c r="AH269" i="38"/>
  <c r="AI269" i="38"/>
  <c r="AJ269" i="38"/>
  <c r="AH270" i="38"/>
  <c r="AI270" i="38"/>
  <c r="AJ270" i="38"/>
  <c r="AH271" i="38"/>
  <c r="AI271" i="38"/>
  <c r="AJ271" i="38"/>
  <c r="AH272" i="38"/>
  <c r="AI272" i="38"/>
  <c r="AJ272" i="38"/>
  <c r="AH273" i="38"/>
  <c r="AI273" i="38"/>
  <c r="AJ273" i="38"/>
  <c r="AH274" i="38"/>
  <c r="AI274" i="38"/>
  <c r="AJ274" i="38"/>
  <c r="AH275" i="38"/>
  <c r="AI275" i="38"/>
  <c r="AJ275" i="38"/>
  <c r="AH276" i="38"/>
  <c r="AI276" i="38"/>
  <c r="AJ276" i="38"/>
  <c r="AH277" i="38"/>
  <c r="AI277" i="38"/>
  <c r="AJ277" i="38"/>
  <c r="AH278" i="38"/>
  <c r="AI278" i="38"/>
  <c r="AJ278" i="38"/>
  <c r="AH279" i="38"/>
  <c r="AI279" i="38"/>
  <c r="AJ279" i="38"/>
  <c r="AH280" i="38"/>
  <c r="AI280" i="38"/>
  <c r="AJ280" i="38"/>
  <c r="AH281" i="38"/>
  <c r="AI281" i="38"/>
  <c r="AJ281" i="38"/>
  <c r="AH282" i="38"/>
  <c r="AI282" i="38"/>
  <c r="AJ282" i="38"/>
  <c r="AH283" i="38"/>
  <c r="AI283" i="38"/>
  <c r="AJ283" i="38"/>
  <c r="AH284" i="38"/>
  <c r="AI284" i="38"/>
  <c r="AJ284" i="38"/>
  <c r="AH285" i="38"/>
  <c r="AI285" i="38"/>
  <c r="AJ285" i="38"/>
  <c r="AH286" i="38"/>
  <c r="AI286" i="38"/>
  <c r="AJ286" i="38"/>
  <c r="AH287" i="38"/>
  <c r="AI287" i="38"/>
  <c r="AJ287" i="38"/>
  <c r="AH288" i="38"/>
  <c r="AI288" i="38"/>
  <c r="AJ288" i="38"/>
  <c r="AH289" i="38"/>
  <c r="AI289" i="38"/>
  <c r="AJ289" i="38"/>
  <c r="AH290" i="38"/>
  <c r="AI290" i="38"/>
  <c r="AJ290" i="38"/>
  <c r="AH291" i="38"/>
  <c r="AI291" i="38"/>
  <c r="AJ291" i="38"/>
  <c r="E27" i="45"/>
  <c r="E26" i="45"/>
  <c r="E23" i="45"/>
  <c r="E22" i="45"/>
  <c r="E21" i="45"/>
  <c r="E19" i="45"/>
  <c r="E17" i="45"/>
  <c r="E16" i="45"/>
  <c r="E15" i="45"/>
  <c r="E12" i="45"/>
  <c r="E9" i="45"/>
  <c r="E8" i="45"/>
  <c r="E7" i="45"/>
  <c r="D27" i="45"/>
  <c r="D26" i="45"/>
  <c r="D23" i="45"/>
  <c r="D22" i="45"/>
  <c r="D21" i="45"/>
  <c r="D19" i="45"/>
  <c r="D17" i="45"/>
  <c r="D16" i="45"/>
  <c r="D15" i="45"/>
  <c r="D12" i="45"/>
  <c r="D9" i="45"/>
  <c r="D8" i="45"/>
  <c r="D7" i="45"/>
  <c r="C27" i="45"/>
  <c r="C26" i="45"/>
  <c r="C23" i="45"/>
  <c r="C22" i="45"/>
  <c r="C21" i="45"/>
  <c r="C19" i="45"/>
  <c r="C17" i="45"/>
  <c r="C16" i="45"/>
  <c r="C15" i="45"/>
  <c r="C12" i="45"/>
  <c r="C8" i="45"/>
  <c r="C9" i="45"/>
  <c r="C7" i="45"/>
  <c r="AH191" i="38"/>
  <c r="AI191" i="38"/>
  <c r="AJ191" i="38"/>
  <c r="AH192" i="38"/>
  <c r="AI192" i="38"/>
  <c r="AJ192" i="38"/>
  <c r="AH193" i="38"/>
  <c r="AI193" i="38"/>
  <c r="AJ193" i="38"/>
  <c r="AH194" i="38"/>
  <c r="AI194" i="38"/>
  <c r="AJ194" i="38"/>
  <c r="AH195" i="38"/>
  <c r="AI195" i="38"/>
  <c r="AJ195" i="38"/>
  <c r="AH196" i="38"/>
  <c r="AI196" i="38"/>
  <c r="AJ196" i="38"/>
  <c r="AH197" i="38"/>
  <c r="AI197" i="38"/>
  <c r="AJ197" i="38"/>
  <c r="AH198" i="38"/>
  <c r="AI198" i="38"/>
  <c r="AJ198" i="38"/>
  <c r="AH199" i="38"/>
  <c r="AI199" i="38"/>
  <c r="AJ199" i="38"/>
  <c r="AH200" i="38"/>
  <c r="AI200" i="38"/>
  <c r="AJ200" i="38"/>
  <c r="AH201" i="38"/>
  <c r="AI201" i="38"/>
  <c r="AJ201" i="38"/>
  <c r="AH202" i="38"/>
  <c r="AI202" i="38"/>
  <c r="AJ202" i="38"/>
  <c r="AH203" i="38"/>
  <c r="AI203" i="38"/>
  <c r="AJ203" i="38"/>
  <c r="AH204" i="38"/>
  <c r="AI204" i="38"/>
  <c r="AJ204" i="38"/>
  <c r="AH205" i="38"/>
  <c r="AI205" i="38"/>
  <c r="AJ205" i="38"/>
  <c r="AH206" i="38"/>
  <c r="AI206" i="38"/>
  <c r="AJ206" i="38"/>
  <c r="AH207" i="38"/>
  <c r="AI207" i="38"/>
  <c r="AJ207" i="38"/>
  <c r="AH208" i="38"/>
  <c r="AI208" i="38"/>
  <c r="AJ208" i="38"/>
  <c r="AH209" i="38"/>
  <c r="AI209" i="38"/>
  <c r="AJ209" i="38"/>
  <c r="AH210" i="38"/>
  <c r="AI210" i="38"/>
  <c r="AJ210" i="38"/>
  <c r="AH211" i="38"/>
  <c r="AI211" i="38"/>
  <c r="AJ211" i="38"/>
  <c r="AH212" i="38"/>
  <c r="AI212" i="38"/>
  <c r="AJ212" i="38"/>
  <c r="AH213" i="38"/>
  <c r="AI213" i="38"/>
  <c r="AJ213" i="38"/>
  <c r="AH214" i="38"/>
  <c r="AI214" i="38"/>
  <c r="AJ214" i="38"/>
  <c r="AH215" i="38"/>
  <c r="AI215" i="38"/>
  <c r="AJ215" i="38"/>
  <c r="AH216" i="38"/>
  <c r="AI216" i="38"/>
  <c r="AJ216" i="38"/>
  <c r="AH217" i="38"/>
  <c r="AI217" i="38"/>
  <c r="AJ217" i="38"/>
  <c r="AH218" i="38"/>
  <c r="AI218" i="38"/>
  <c r="AJ218" i="38"/>
  <c r="AH219" i="38"/>
  <c r="AI219" i="38"/>
  <c r="AJ219" i="38"/>
  <c r="AH220" i="38"/>
  <c r="AI220" i="38"/>
  <c r="AJ220" i="38"/>
  <c r="AH221" i="38"/>
  <c r="AI221" i="38"/>
  <c r="AJ221" i="38"/>
  <c r="AH222" i="38"/>
  <c r="AI222" i="38"/>
  <c r="AJ222" i="38"/>
  <c r="AH223" i="38"/>
  <c r="AI223" i="38"/>
  <c r="AJ223" i="38"/>
  <c r="AH224" i="38"/>
  <c r="AI224" i="38"/>
  <c r="AJ224" i="38"/>
  <c r="AH225" i="38"/>
  <c r="AI225" i="38"/>
  <c r="AJ225" i="38"/>
  <c r="AH226" i="38"/>
  <c r="AI226" i="38"/>
  <c r="AJ226" i="38"/>
  <c r="AH227" i="38"/>
  <c r="AI227" i="38"/>
  <c r="AJ227" i="38"/>
  <c r="AH228" i="38"/>
  <c r="AI228" i="38"/>
  <c r="AJ228" i="38"/>
  <c r="AH229" i="38"/>
  <c r="AI229" i="38"/>
  <c r="AJ229" i="38"/>
  <c r="AH230" i="38"/>
  <c r="AI230" i="38"/>
  <c r="AJ230" i="38"/>
  <c r="AH231" i="38"/>
  <c r="AI231" i="38"/>
  <c r="AJ231" i="38"/>
  <c r="AH232" i="38"/>
  <c r="AI232" i="38"/>
  <c r="AJ232" i="38"/>
  <c r="AH233" i="38"/>
  <c r="AI233" i="38"/>
  <c r="AJ233" i="38"/>
  <c r="AH234" i="38"/>
  <c r="AI234" i="38"/>
  <c r="AJ234" i="38"/>
  <c r="AH235" i="38"/>
  <c r="AI235" i="38"/>
  <c r="AJ235" i="38"/>
  <c r="AH190" i="38"/>
  <c r="AI190" i="38"/>
  <c r="AJ190" i="38"/>
  <c r="AB3" i="41"/>
  <c r="AC3" i="41"/>
  <c r="AD3" i="41"/>
  <c r="AH147" i="38"/>
  <c r="AI147" i="38"/>
  <c r="AJ147" i="38"/>
  <c r="AH148" i="38"/>
  <c r="AI148" i="38"/>
  <c r="AJ148" i="38"/>
  <c r="AH149" i="38"/>
  <c r="AI149" i="38"/>
  <c r="AJ149" i="38"/>
  <c r="AH150" i="38"/>
  <c r="AI150" i="38"/>
  <c r="AJ150" i="38"/>
  <c r="AH151" i="38"/>
  <c r="AI151" i="38"/>
  <c r="AJ151" i="38"/>
  <c r="AH152" i="38"/>
  <c r="AI152" i="38"/>
  <c r="AJ152" i="38"/>
  <c r="AH153" i="38"/>
  <c r="AI153" i="38"/>
  <c r="AJ153" i="38"/>
  <c r="AH154" i="38"/>
  <c r="AI154" i="38"/>
  <c r="AJ154" i="38"/>
  <c r="AH155" i="38"/>
  <c r="AI155" i="38"/>
  <c r="AJ155" i="38"/>
  <c r="AH156" i="38"/>
  <c r="AI156" i="38"/>
  <c r="AJ156" i="38"/>
  <c r="AH157" i="38"/>
  <c r="AI157" i="38"/>
  <c r="AJ157" i="38"/>
  <c r="AH158" i="38"/>
  <c r="AI158" i="38"/>
  <c r="AJ158" i="38"/>
  <c r="AH159" i="38"/>
  <c r="AI159" i="38"/>
  <c r="AJ159" i="38"/>
  <c r="AH160" i="38"/>
  <c r="AI160" i="38"/>
  <c r="AJ160" i="38"/>
  <c r="AH161" i="38"/>
  <c r="AI161" i="38"/>
  <c r="AJ161" i="38"/>
  <c r="AH162" i="38"/>
  <c r="AI162" i="38"/>
  <c r="AJ162" i="38"/>
  <c r="AH163" i="38"/>
  <c r="AI163" i="38"/>
  <c r="AJ163" i="38"/>
  <c r="AH164" i="38"/>
  <c r="AI164" i="38"/>
  <c r="AJ164" i="38"/>
  <c r="AH165" i="38"/>
  <c r="AI165" i="38"/>
  <c r="AJ165" i="38"/>
  <c r="AH166" i="38"/>
  <c r="AI166" i="38"/>
  <c r="AJ166" i="38"/>
  <c r="AH167" i="38"/>
  <c r="AI167" i="38"/>
  <c r="AJ167" i="38"/>
  <c r="AH168" i="38"/>
  <c r="AI168" i="38"/>
  <c r="AJ168" i="38"/>
  <c r="AH169" i="38"/>
  <c r="AI169" i="38"/>
  <c r="AJ169" i="38"/>
  <c r="AH170" i="38"/>
  <c r="AI170" i="38"/>
  <c r="AJ170" i="38"/>
  <c r="AH171" i="38"/>
  <c r="AI171" i="38"/>
  <c r="AJ171" i="38"/>
  <c r="AH172" i="38"/>
  <c r="AI172" i="38"/>
  <c r="AJ172" i="38"/>
  <c r="AH173" i="38"/>
  <c r="AI173" i="38"/>
  <c r="AJ173" i="38"/>
  <c r="AH174" i="38"/>
  <c r="AI174" i="38"/>
  <c r="AJ174" i="38"/>
  <c r="AH175" i="38"/>
  <c r="AI175" i="38"/>
  <c r="AJ175" i="38"/>
  <c r="AH176" i="38"/>
  <c r="AI176" i="38"/>
  <c r="AJ176" i="38"/>
  <c r="AH177" i="38"/>
  <c r="AI177" i="38"/>
  <c r="AJ177" i="38"/>
  <c r="AH178" i="38"/>
  <c r="AI178" i="38"/>
  <c r="AJ178" i="38"/>
  <c r="AH179" i="38"/>
  <c r="AI179" i="38"/>
  <c r="AJ179" i="38"/>
  <c r="AH180" i="38"/>
  <c r="AI180" i="38"/>
  <c r="AJ180" i="38"/>
  <c r="AH181" i="38"/>
  <c r="AI181" i="38"/>
  <c r="AJ181" i="38"/>
  <c r="AH182" i="38"/>
  <c r="AI182" i="38"/>
  <c r="AJ182" i="38"/>
  <c r="AH183" i="38"/>
  <c r="AI183" i="38"/>
  <c r="AJ183" i="38"/>
  <c r="AH184" i="38"/>
  <c r="AI184" i="38"/>
  <c r="AJ184" i="38"/>
  <c r="AH185" i="38"/>
  <c r="AI185" i="38"/>
  <c r="AJ185" i="38"/>
  <c r="AH186" i="38"/>
  <c r="AI186" i="38"/>
  <c r="AJ186" i="38"/>
  <c r="AH187" i="38"/>
  <c r="AI187" i="38"/>
  <c r="AJ187" i="38"/>
  <c r="AH188" i="38"/>
  <c r="AI188" i="38"/>
  <c r="AJ188" i="38"/>
  <c r="AH189" i="38"/>
  <c r="AI189" i="38"/>
  <c r="AJ189" i="38"/>
  <c r="AB2" i="41"/>
  <c r="AC2" i="41"/>
  <c r="AD2" i="41"/>
  <c r="AH116" i="38"/>
  <c r="AI116" i="38"/>
  <c r="AJ116" i="38"/>
  <c r="AH117" i="38"/>
  <c r="AI117" i="38"/>
  <c r="AJ117" i="38"/>
  <c r="AH118" i="38"/>
  <c r="AI118" i="38"/>
  <c r="AJ118" i="38"/>
  <c r="AH119" i="38"/>
  <c r="AI119" i="38"/>
  <c r="AJ119" i="38"/>
  <c r="AH120" i="38"/>
  <c r="AI120" i="38"/>
  <c r="AJ120" i="38"/>
  <c r="AH121" i="38"/>
  <c r="AI121" i="38"/>
  <c r="AJ121" i="38"/>
  <c r="AH122" i="38"/>
  <c r="AI122" i="38"/>
  <c r="AJ122" i="38"/>
  <c r="AH123" i="38"/>
  <c r="AI123" i="38"/>
  <c r="AJ123" i="38"/>
  <c r="AH124" i="38"/>
  <c r="AI124" i="38"/>
  <c r="AJ124" i="38"/>
  <c r="AH125" i="38"/>
  <c r="AI125" i="38"/>
  <c r="AJ125" i="38"/>
  <c r="AH126" i="38"/>
  <c r="AI126" i="38"/>
  <c r="AJ126" i="38"/>
  <c r="AH127" i="38"/>
  <c r="AI127" i="38"/>
  <c r="AJ127" i="38"/>
  <c r="AH128" i="38"/>
  <c r="AI128" i="38"/>
  <c r="AJ128" i="38"/>
  <c r="AH129" i="38"/>
  <c r="AI129" i="38"/>
  <c r="AJ129" i="38"/>
  <c r="AH130" i="38"/>
  <c r="AI130" i="38"/>
  <c r="AJ130" i="38"/>
  <c r="AH131" i="38"/>
  <c r="AI131" i="38"/>
  <c r="AJ131" i="38"/>
  <c r="AH132" i="38"/>
  <c r="AI132" i="38"/>
  <c r="AJ132" i="38"/>
  <c r="AH133" i="38"/>
  <c r="AI133" i="38"/>
  <c r="AJ133" i="38"/>
  <c r="AH134" i="38"/>
  <c r="AI134" i="38"/>
  <c r="AJ134" i="38"/>
  <c r="AH135" i="38"/>
  <c r="AI135" i="38"/>
  <c r="AJ135" i="38"/>
  <c r="AH136" i="38"/>
  <c r="AI136" i="38"/>
  <c r="AJ136" i="38"/>
  <c r="AH137" i="38"/>
  <c r="AI137" i="38"/>
  <c r="AJ137" i="38"/>
  <c r="AH138" i="38"/>
  <c r="AI138" i="38"/>
  <c r="AJ138" i="38"/>
  <c r="AH139" i="38"/>
  <c r="AI139" i="38"/>
  <c r="AJ139" i="38"/>
  <c r="AH140" i="38"/>
  <c r="AI140" i="38"/>
  <c r="AJ140" i="38"/>
  <c r="AH141" i="38"/>
  <c r="AI141" i="38"/>
  <c r="AJ141" i="38"/>
  <c r="AH142" i="38"/>
  <c r="AI142" i="38"/>
  <c r="AJ142" i="38"/>
  <c r="AH143" i="38"/>
  <c r="AI143" i="38"/>
  <c r="AJ143" i="38"/>
  <c r="AH144" i="38"/>
  <c r="AI144" i="38"/>
  <c r="AJ144" i="38"/>
  <c r="AH145" i="38"/>
  <c r="AI145" i="38"/>
  <c r="AJ145" i="38"/>
  <c r="AH146" i="38"/>
  <c r="AI146" i="38"/>
  <c r="AJ146" i="38"/>
  <c r="AH115" i="38"/>
  <c r="AI115" i="38"/>
  <c r="AJ115" i="38"/>
  <c r="R2" i="39" l="1"/>
  <c r="S2" i="39"/>
  <c r="T2" i="39"/>
  <c r="AH53" i="38"/>
  <c r="AI53" i="38"/>
  <c r="AJ53" i="38"/>
  <c r="AH54" i="38"/>
  <c r="AI54" i="38"/>
  <c r="AJ54" i="38"/>
  <c r="AH55" i="38"/>
  <c r="AI55" i="38"/>
  <c r="AJ55" i="38"/>
  <c r="AH56" i="38"/>
  <c r="AI56" i="38"/>
  <c r="AJ56" i="38"/>
  <c r="AH57" i="38"/>
  <c r="AI57" i="38"/>
  <c r="AJ57" i="38"/>
  <c r="AH58" i="38"/>
  <c r="AI58" i="38"/>
  <c r="AJ58" i="38"/>
  <c r="AH59" i="38"/>
  <c r="AI59" i="38"/>
  <c r="AJ59" i="38"/>
  <c r="AH60" i="38"/>
  <c r="AI60" i="38"/>
  <c r="AJ60" i="38"/>
  <c r="AH61" i="38"/>
  <c r="AI61" i="38"/>
  <c r="AJ61" i="38"/>
  <c r="AH62" i="38"/>
  <c r="AI62" i="38"/>
  <c r="AJ62" i="38"/>
  <c r="AH63" i="38"/>
  <c r="AI63" i="38"/>
  <c r="AJ63" i="38"/>
  <c r="AH64" i="38"/>
  <c r="AI64" i="38"/>
  <c r="AJ64" i="38"/>
  <c r="AH65" i="38"/>
  <c r="AI65" i="38"/>
  <c r="AJ65" i="38"/>
  <c r="AH66" i="38"/>
  <c r="AI66" i="38"/>
  <c r="AJ66" i="38"/>
  <c r="AH67" i="38"/>
  <c r="AI67" i="38"/>
  <c r="AJ67" i="38"/>
  <c r="AH68" i="38"/>
  <c r="AI68" i="38"/>
  <c r="AJ68" i="38"/>
  <c r="AH69" i="38"/>
  <c r="AI69" i="38"/>
  <c r="AJ69" i="38"/>
  <c r="AH70" i="38"/>
  <c r="AI70" i="38"/>
  <c r="AJ70" i="38"/>
  <c r="AH71" i="38"/>
  <c r="AI71" i="38"/>
  <c r="AJ71" i="38"/>
  <c r="AH72" i="38"/>
  <c r="AI72" i="38"/>
  <c r="AJ72" i="38"/>
  <c r="AH73" i="38"/>
  <c r="AI73" i="38"/>
  <c r="AJ73" i="38"/>
  <c r="AH74" i="38"/>
  <c r="AI74" i="38"/>
  <c r="AJ74" i="38"/>
  <c r="AH75" i="38"/>
  <c r="AI75" i="38"/>
  <c r="AJ75" i="38"/>
  <c r="AH76" i="38"/>
  <c r="AI76" i="38"/>
  <c r="AJ76" i="38"/>
  <c r="AH77" i="38"/>
  <c r="AI77" i="38"/>
  <c r="AJ77" i="38"/>
  <c r="AH78" i="38"/>
  <c r="AI78" i="38"/>
  <c r="AJ78" i="38"/>
  <c r="AH79" i="38"/>
  <c r="AI79" i="38"/>
  <c r="AJ79" i="38"/>
  <c r="AH80" i="38"/>
  <c r="AI80" i="38"/>
  <c r="AJ80" i="38"/>
  <c r="AH81" i="38"/>
  <c r="AI81" i="38"/>
  <c r="AJ81" i="38"/>
  <c r="AH82" i="38"/>
  <c r="AI82" i="38"/>
  <c r="AJ82" i="38"/>
  <c r="AH83" i="38"/>
  <c r="AI83" i="38"/>
  <c r="AJ83" i="38"/>
  <c r="AH84" i="38"/>
  <c r="AI84" i="38"/>
  <c r="AJ84" i="38"/>
  <c r="AH85" i="38"/>
  <c r="AI85" i="38"/>
  <c r="AJ85" i="38"/>
  <c r="AH86" i="38"/>
  <c r="AI86" i="38"/>
  <c r="AJ86" i="38"/>
  <c r="AH87" i="38"/>
  <c r="AI87" i="38"/>
  <c r="AJ87" i="38"/>
  <c r="AH88" i="38"/>
  <c r="AI88" i="38"/>
  <c r="AJ88" i="38"/>
  <c r="AH89" i="38"/>
  <c r="AI89" i="38"/>
  <c r="AJ89" i="38"/>
  <c r="AH90" i="38"/>
  <c r="AI90" i="38"/>
  <c r="AJ90" i="38"/>
  <c r="AH91" i="38"/>
  <c r="AI91" i="38"/>
  <c r="AJ91" i="38"/>
  <c r="AH92" i="38"/>
  <c r="AI92" i="38"/>
  <c r="AJ92" i="38"/>
  <c r="AH93" i="38"/>
  <c r="AI93" i="38"/>
  <c r="AJ93" i="38"/>
  <c r="AH94" i="38"/>
  <c r="AI94" i="38"/>
  <c r="AJ94" i="38"/>
  <c r="AH95" i="38"/>
  <c r="AI95" i="38"/>
  <c r="AJ95" i="38"/>
  <c r="AH96" i="38"/>
  <c r="AI96" i="38"/>
  <c r="AJ96" i="38"/>
  <c r="AH97" i="38"/>
  <c r="AI97" i="38"/>
  <c r="AJ97" i="38"/>
  <c r="AH98" i="38"/>
  <c r="AI98" i="38"/>
  <c r="AJ98" i="38"/>
  <c r="AH99" i="38"/>
  <c r="AI99" i="38"/>
  <c r="AJ99" i="38"/>
  <c r="AH100" i="38"/>
  <c r="AI100" i="38"/>
  <c r="AJ100" i="38"/>
  <c r="AH101" i="38"/>
  <c r="AI101" i="38"/>
  <c r="AJ101" i="38"/>
  <c r="AH102" i="38"/>
  <c r="AI102" i="38"/>
  <c r="AJ102" i="38"/>
  <c r="AH103" i="38"/>
  <c r="AI103" i="38"/>
  <c r="AJ103" i="38"/>
  <c r="AH104" i="38"/>
  <c r="AI104" i="38"/>
  <c r="AJ104" i="38"/>
  <c r="AH105" i="38"/>
  <c r="AI105" i="38"/>
  <c r="AJ105" i="38"/>
  <c r="AH106" i="38"/>
  <c r="AI106" i="38"/>
  <c r="AJ106" i="38"/>
  <c r="AH107" i="38"/>
  <c r="AI107" i="38"/>
  <c r="AJ107" i="38"/>
  <c r="AH108" i="38"/>
  <c r="AI108" i="38"/>
  <c r="AJ108" i="38"/>
  <c r="AH109" i="38"/>
  <c r="AI109" i="38"/>
  <c r="AJ109" i="38"/>
  <c r="AH110" i="38"/>
  <c r="AI110" i="38"/>
  <c r="AJ110" i="38"/>
  <c r="AH111" i="38"/>
  <c r="AI111" i="38"/>
  <c r="AJ111" i="38"/>
  <c r="AH112" i="38"/>
  <c r="AI112" i="38"/>
  <c r="AJ112" i="38"/>
  <c r="AH113" i="38"/>
  <c r="AI113" i="38"/>
  <c r="AJ113" i="38"/>
  <c r="AH114" i="38"/>
  <c r="AI114" i="38"/>
  <c r="AJ114" i="38"/>
  <c r="AH14" i="38"/>
  <c r="AI14" i="38"/>
  <c r="AJ14" i="38"/>
  <c r="AH15" i="38"/>
  <c r="AI15" i="38"/>
  <c r="AJ15" i="38"/>
  <c r="AH16" i="38"/>
  <c r="AI16" i="38"/>
  <c r="AJ16" i="38"/>
  <c r="AH17" i="38"/>
  <c r="AI17" i="38"/>
  <c r="AJ17" i="38"/>
  <c r="AH18" i="38"/>
  <c r="AI18" i="38"/>
  <c r="AJ18" i="38"/>
  <c r="AH19" i="38"/>
  <c r="AI19" i="38"/>
  <c r="AJ19" i="38"/>
  <c r="AH20" i="38"/>
  <c r="AI20" i="38"/>
  <c r="AJ20" i="38"/>
  <c r="AH21" i="38"/>
  <c r="AI21" i="38"/>
  <c r="AJ21" i="38"/>
  <c r="AH22" i="38"/>
  <c r="AI22" i="38"/>
  <c r="AJ22" i="38"/>
  <c r="AH23" i="38"/>
  <c r="AI23" i="38"/>
  <c r="AJ23" i="38"/>
  <c r="AH24" i="38"/>
  <c r="AI24" i="38"/>
  <c r="AJ24" i="38"/>
  <c r="AH25" i="38"/>
  <c r="AI25" i="38"/>
  <c r="AJ25" i="38"/>
  <c r="AH26" i="38"/>
  <c r="AI26" i="38"/>
  <c r="AJ26" i="38"/>
  <c r="AH27" i="38"/>
  <c r="AI27" i="38"/>
  <c r="AJ27" i="38"/>
  <c r="AH28" i="38"/>
  <c r="AI28" i="38"/>
  <c r="AJ28" i="38"/>
  <c r="AH29" i="38"/>
  <c r="AI29" i="38"/>
  <c r="AJ29" i="38"/>
  <c r="AH30" i="38"/>
  <c r="AI30" i="38"/>
  <c r="AJ30" i="38"/>
  <c r="AH31" i="38"/>
  <c r="AI31" i="38"/>
  <c r="AH32" i="38"/>
  <c r="AI32" i="38"/>
  <c r="AJ32" i="38"/>
  <c r="AH33" i="38"/>
  <c r="AI33" i="38"/>
  <c r="AJ33" i="38"/>
  <c r="AH34" i="38"/>
  <c r="AI34" i="38"/>
  <c r="AJ34" i="38"/>
  <c r="AH35" i="38"/>
  <c r="AI35" i="38"/>
  <c r="AJ35" i="38"/>
  <c r="AH36" i="38"/>
  <c r="AI36" i="38"/>
  <c r="AJ36" i="38"/>
  <c r="AH37" i="38"/>
  <c r="AI37" i="38"/>
  <c r="AJ37" i="38"/>
  <c r="AH38" i="38"/>
  <c r="AI38" i="38"/>
  <c r="AJ38" i="38"/>
  <c r="AH39" i="38"/>
  <c r="AI39" i="38"/>
  <c r="AJ39" i="38"/>
  <c r="AH40" i="38"/>
  <c r="AI40" i="38"/>
  <c r="AJ40" i="38"/>
  <c r="AH41" i="38"/>
  <c r="AI41" i="38"/>
  <c r="AJ41" i="38"/>
  <c r="AH42" i="38"/>
  <c r="AI42" i="38"/>
  <c r="AJ42" i="38"/>
  <c r="AH43" i="38"/>
  <c r="AI43" i="38"/>
  <c r="AJ43" i="38"/>
  <c r="AH44" i="38"/>
  <c r="AI44" i="38"/>
  <c r="AJ44" i="38"/>
  <c r="AH45" i="38"/>
  <c r="AI45" i="38"/>
  <c r="AJ45" i="38"/>
  <c r="AH46" i="38"/>
  <c r="AI46" i="38"/>
  <c r="AJ46" i="38"/>
  <c r="AH47" i="38"/>
  <c r="AI47" i="38"/>
  <c r="AJ47" i="38"/>
  <c r="AH48" i="38"/>
  <c r="AI48" i="38"/>
  <c r="AJ48" i="38"/>
  <c r="AH49" i="38"/>
  <c r="AI49" i="38"/>
  <c r="AJ49" i="38"/>
  <c r="AH50" i="38"/>
  <c r="AI50" i="38"/>
  <c r="AJ50" i="38"/>
  <c r="AH51" i="38"/>
  <c r="AI51" i="38"/>
  <c r="AJ51" i="38"/>
  <c r="AH52" i="38"/>
  <c r="AI52" i="38"/>
  <c r="AJ52" i="38"/>
  <c r="AH2" i="38"/>
  <c r="AI2" i="38"/>
  <c r="AJ2" i="38"/>
  <c r="AH3" i="38"/>
  <c r="AI3" i="38"/>
  <c r="AJ3" i="38"/>
  <c r="AH4" i="38"/>
  <c r="AI4" i="38"/>
  <c r="AJ4" i="38"/>
  <c r="AH5" i="38"/>
  <c r="AI5" i="38"/>
  <c r="AJ5" i="38"/>
  <c r="AH6" i="38"/>
  <c r="AI6" i="38"/>
  <c r="AJ6" i="38"/>
  <c r="AH7" i="38"/>
  <c r="AI7" i="38"/>
  <c r="AJ7" i="38"/>
  <c r="AH8" i="38"/>
  <c r="AI8" i="38"/>
  <c r="AJ8" i="38"/>
  <c r="AH9" i="38"/>
  <c r="AI9" i="38"/>
  <c r="AJ9" i="38"/>
  <c r="AH10" i="38"/>
  <c r="AI10" i="38"/>
  <c r="AJ10" i="38"/>
  <c r="AH11" i="38"/>
  <c r="AI11" i="38"/>
  <c r="AJ11" i="38"/>
  <c r="AH12" i="38"/>
  <c r="AI12" i="38"/>
  <c r="AJ12" i="38"/>
  <c r="AH13" i="38"/>
  <c r="AI13" i="38"/>
  <c r="AJ13" i="38"/>
  <c r="C67" i="42" l="1"/>
  <c r="C66" i="42"/>
  <c r="C65" i="42"/>
  <c r="C62" i="42"/>
  <c r="C61" i="42"/>
  <c r="C60" i="42"/>
  <c r="E5" i="45" l="1"/>
  <c r="D5" i="45" l="1"/>
  <c r="C5" i="45"/>
  <c r="CQ12" i="42" l="1"/>
  <c r="B67" i="42" l="1"/>
  <c r="B66" i="42"/>
  <c r="B65" i="42"/>
  <c r="C6" i="42" l="1"/>
  <c r="E28" i="45" l="1"/>
  <c r="D28" i="45"/>
  <c r="C28" i="45"/>
  <c r="F44" i="45" l="1"/>
  <c r="E44" i="45"/>
  <c r="D44" i="45"/>
  <c r="F43" i="45"/>
  <c r="E43" i="45"/>
  <c r="D43" i="45"/>
  <c r="F42" i="45"/>
  <c r="E42" i="45"/>
  <c r="D42" i="45"/>
  <c r="F41" i="45"/>
  <c r="E41" i="45"/>
  <c r="D41" i="45"/>
  <c r="F40" i="45"/>
  <c r="E40" i="45"/>
  <c r="D40" i="45"/>
  <c r="M84" i="42" l="1"/>
  <c r="B62" i="42" l="1"/>
  <c r="B61" i="42"/>
  <c r="B60" i="42"/>
  <c r="C10" i="42" a="1"/>
  <c r="C10" i="42" s="1"/>
  <c r="E10" i="42"/>
  <c r="D10" i="42"/>
  <c r="D6" i="42"/>
  <c r="M83" i="42" l="1"/>
  <c r="E12" i="42"/>
  <c r="E32" i="42"/>
  <c r="E20" i="42"/>
  <c r="E17" i="42"/>
  <c r="E13" i="42"/>
  <c r="E31" i="42"/>
  <c r="E28" i="42"/>
  <c r="E27" i="42"/>
  <c r="E26" i="42"/>
  <c r="E24" i="42"/>
  <c r="E22" i="42"/>
  <c r="E21" i="42"/>
  <c r="E14" i="42"/>
  <c r="CF21" i="42"/>
  <c r="CF15" i="42"/>
  <c r="CF16" i="42"/>
  <c r="CF12" i="42"/>
  <c r="CF13" i="42"/>
  <c r="CF20" i="42"/>
  <c r="CF19" i="42"/>
  <c r="CF14" i="42"/>
  <c r="CF18" i="42"/>
  <c r="CF17" i="42"/>
  <c r="L60" i="42" a="1"/>
  <c r="L60" i="42" s="1"/>
  <c r="L87" i="42" s="1"/>
  <c r="N65" i="42" a="1"/>
  <c r="N65" i="42" s="1"/>
  <c r="O65" i="42" s="1"/>
  <c r="J60" i="42" a="1"/>
  <c r="J60" i="42" s="1"/>
  <c r="N60" i="42" a="1"/>
  <c r="N60" i="42" s="1"/>
  <c r="N87" i="42" s="1"/>
  <c r="L101" i="42" a="1"/>
  <c r="L101" i="42" s="1"/>
  <c r="L106" i="42" s="1"/>
  <c r="J101" i="42" a="1"/>
  <c r="J101" i="42" s="1"/>
  <c r="J106" i="42" s="1"/>
  <c r="N101" i="42" a="1"/>
  <c r="N101" i="42" s="1"/>
  <c r="N106" i="42" s="1"/>
  <c r="L62" i="42" a="1"/>
  <c r="L62" i="42" s="1"/>
  <c r="L89" i="42" s="1"/>
  <c r="N100" i="42" a="1"/>
  <c r="N100" i="42" s="1"/>
  <c r="N105" i="42" s="1"/>
  <c r="L100" i="42" a="1"/>
  <c r="L100" i="42" s="1"/>
  <c r="L105" i="42" s="1"/>
  <c r="J100" i="42" a="1"/>
  <c r="J100" i="42" s="1"/>
  <c r="J105" i="42" s="1"/>
  <c r="L65" i="42" a="1"/>
  <c r="L65" i="42" s="1"/>
  <c r="M65" i="42" s="1"/>
  <c r="J65" i="42" a="1"/>
  <c r="J65" i="42" s="1"/>
  <c r="N61" i="42" a="1"/>
  <c r="N61" i="42" s="1"/>
  <c r="N88" i="42" s="1"/>
  <c r="J67" i="42" a="1"/>
  <c r="J67" i="42" s="1"/>
  <c r="N67" i="42" a="1"/>
  <c r="N67" i="42" s="1"/>
  <c r="L67" i="42" a="1"/>
  <c r="L67" i="42" s="1"/>
  <c r="J62" i="42" a="1"/>
  <c r="J62" i="42" s="1"/>
  <c r="J61" i="42" a="1"/>
  <c r="J61" i="42" s="1"/>
  <c r="N62" i="42" a="1"/>
  <c r="N62" i="42" s="1"/>
  <c r="N89" i="42" s="1"/>
  <c r="L99" i="42" a="1"/>
  <c r="L99" i="42" s="1"/>
  <c r="L104" i="42" s="1"/>
  <c r="J99" i="42" a="1"/>
  <c r="J99" i="42" s="1"/>
  <c r="J104" i="42" s="1"/>
  <c r="N99" i="42" a="1"/>
  <c r="N99" i="42" s="1"/>
  <c r="N104" i="42" s="1"/>
  <c r="N66" i="42" a="1"/>
  <c r="N66" i="42" s="1"/>
  <c r="L66" i="42" a="1"/>
  <c r="L66" i="42" s="1"/>
  <c r="J66" i="42" a="1"/>
  <c r="J66" i="42" s="1"/>
  <c r="L61" i="42" a="1"/>
  <c r="L61" i="42" s="1"/>
  <c r="L88" i="42" s="1"/>
  <c r="D26" i="42"/>
  <c r="D28" i="42"/>
  <c r="D14" i="42"/>
  <c r="C17" i="42"/>
  <c r="C21" i="42"/>
  <c r="C24" i="42"/>
  <c r="D12" i="42"/>
  <c r="C14" i="42"/>
  <c r="C28" i="42"/>
  <c r="D21" i="42"/>
  <c r="C31" i="42"/>
  <c r="D22" i="42"/>
  <c r="C20" i="42"/>
  <c r="C32" i="42"/>
  <c r="D24" i="42"/>
  <c r="C22" i="42"/>
  <c r="D13" i="42"/>
  <c r="D27" i="42"/>
  <c r="C12" i="42"/>
  <c r="C26" i="42"/>
  <c r="D17" i="42"/>
  <c r="D31" i="42"/>
  <c r="C13" i="42"/>
  <c r="C27" i="42"/>
  <c r="D20" i="42"/>
  <c r="D32" i="42"/>
  <c r="K67" i="42"/>
  <c r="K65" i="42"/>
  <c r="M67" i="42"/>
  <c r="O66" i="42"/>
  <c r="O67" i="42"/>
  <c r="M66" i="42"/>
  <c r="D67" i="42" l="1"/>
  <c r="D65" i="42"/>
  <c r="CF22" i="42"/>
  <c r="M80" i="42"/>
  <c r="J88" i="42"/>
  <c r="J87" i="42"/>
  <c r="J89" i="42"/>
  <c r="L93" i="42"/>
  <c r="N94" i="42"/>
  <c r="J94" i="42"/>
  <c r="N93" i="42"/>
  <c r="J93" i="42"/>
  <c r="L92" i="42"/>
  <c r="L94" i="42"/>
  <c r="J92" i="42"/>
  <c r="N92" i="42"/>
  <c r="E33" i="42"/>
  <c r="C33" i="42"/>
  <c r="D33" i="42"/>
  <c r="O62" i="42"/>
  <c r="O101" i="42"/>
  <c r="M62" i="42"/>
  <c r="M99" i="42"/>
  <c r="K101" i="42"/>
  <c r="K99" i="42"/>
  <c r="O61" i="42"/>
  <c r="M60" i="42"/>
  <c r="K66" i="42"/>
  <c r="M100" i="42"/>
  <c r="O100" i="42"/>
  <c r="O60" i="42"/>
  <c r="M101" i="42"/>
  <c r="K61" i="42"/>
  <c r="O99" i="42"/>
  <c r="K60" i="42"/>
  <c r="K100" i="42"/>
  <c r="K62" i="42"/>
  <c r="M61" i="42"/>
  <c r="B69" i="42" l="1"/>
  <c r="D60" i="42"/>
  <c r="D66" i="42"/>
  <c r="D62" i="42"/>
  <c r="D61" i="42"/>
  <c r="CG14" i="42"/>
  <c r="B58" i="42"/>
  <c r="E60" i="42"/>
  <c r="E62" i="42"/>
  <c r="E61" i="42"/>
  <c r="B56" i="42"/>
  <c r="O87" i="42"/>
  <c r="K93" i="42"/>
  <c r="M87" i="42"/>
  <c r="CG20" i="42"/>
  <c r="CG16" i="42"/>
  <c r="CG15" i="42"/>
  <c r="CG18" i="42"/>
  <c r="CG17" i="42"/>
  <c r="CG19" i="42"/>
  <c r="CG12" i="42"/>
  <c r="CG13" i="42"/>
  <c r="CG21" i="42"/>
  <c r="K87" i="42"/>
  <c r="K89" i="42"/>
  <c r="M106" i="42"/>
  <c r="O106" i="42"/>
  <c r="O104" i="42"/>
  <c r="M105" i="42"/>
  <c r="M104" i="42"/>
  <c r="O105" i="42"/>
  <c r="O93" i="42"/>
  <c r="O92" i="42"/>
  <c r="M92" i="42"/>
  <c r="M93" i="42"/>
  <c r="K88" i="42"/>
  <c r="M88" i="42"/>
  <c r="K106" i="42"/>
  <c r="M94" i="42"/>
  <c r="K92" i="42"/>
  <c r="M89" i="42"/>
  <c r="K94" i="42"/>
  <c r="O94" i="42"/>
  <c r="K105" i="42"/>
  <c r="O89" i="42"/>
  <c r="K104" i="42"/>
  <c r="O88" i="42"/>
  <c r="CG22" i="42"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28CCA8E-7C32-4D64-B257-B83E5868E10D}"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<sst xmlns="http://schemas.openxmlformats.org/spreadsheetml/2006/main" count="27885" uniqueCount="1503">
  <si>
    <t>Governorate</t>
  </si>
  <si>
    <t>Hajjah</t>
  </si>
  <si>
    <t>Al Dhale'e</t>
  </si>
  <si>
    <t>Al Hudaydah</t>
  </si>
  <si>
    <t>Amanat Al Asimah</t>
  </si>
  <si>
    <t>Taizz</t>
  </si>
  <si>
    <t>Marib</t>
  </si>
  <si>
    <t>Ibb</t>
  </si>
  <si>
    <t>Amran</t>
  </si>
  <si>
    <t>Sana'a</t>
  </si>
  <si>
    <t>Lahj</t>
  </si>
  <si>
    <t>Aden</t>
  </si>
  <si>
    <t>Sa'ada</t>
  </si>
  <si>
    <t>Dhamar</t>
  </si>
  <si>
    <t>Abyan</t>
  </si>
  <si>
    <t>Shabwah</t>
  </si>
  <si>
    <t>Hadramaut</t>
  </si>
  <si>
    <t>Al Bayda</t>
  </si>
  <si>
    <t>Raymah</t>
  </si>
  <si>
    <t>Al Jawf</t>
  </si>
  <si>
    <t>Socotra</t>
  </si>
  <si>
    <t>Al Mahwit</t>
  </si>
  <si>
    <t>Al Maharah</t>
  </si>
  <si>
    <t>District</t>
  </si>
  <si>
    <t>Khanfir</t>
  </si>
  <si>
    <t>Hays</t>
  </si>
  <si>
    <t>Al Garrahi</t>
  </si>
  <si>
    <t>Bayt Al Faqiah</t>
  </si>
  <si>
    <t>Al Mansura</t>
  </si>
  <si>
    <t>Al Hali</t>
  </si>
  <si>
    <t>Zingibar</t>
  </si>
  <si>
    <t>Sibah</t>
  </si>
  <si>
    <t>Al Bayda City</t>
  </si>
  <si>
    <t>Az Zahir</t>
  </si>
  <si>
    <t>Al Hawak</t>
  </si>
  <si>
    <t>Maqbanah</t>
  </si>
  <si>
    <t>Jabal Ra's</t>
  </si>
  <si>
    <t>Salh</t>
  </si>
  <si>
    <t>Ad Durayhimi</t>
  </si>
  <si>
    <t>Mawza</t>
  </si>
  <si>
    <t>Wusab Al Ali</t>
  </si>
  <si>
    <t>Wusab As Safil</t>
  </si>
  <si>
    <t>Craiter</t>
  </si>
  <si>
    <t>Bajil</t>
  </si>
  <si>
    <t>Ash Shaikh Outhman</t>
  </si>
  <si>
    <t>Al Mualla</t>
  </si>
  <si>
    <t>Damt</t>
  </si>
  <si>
    <t>Shara'b Ar Rawnah</t>
  </si>
  <si>
    <t>Dimnat Khadir</t>
  </si>
  <si>
    <t>Al Mudhaffar</t>
  </si>
  <si>
    <t>Al Mina</t>
  </si>
  <si>
    <t>As Sukhnah</t>
  </si>
  <si>
    <t>Dhi Na'im</t>
  </si>
  <si>
    <t>Dhamar City</t>
  </si>
  <si>
    <t>Haradh</t>
  </si>
  <si>
    <t>Yarim</t>
  </si>
  <si>
    <t>Ath'thaorah</t>
  </si>
  <si>
    <t>Al Mawasit</t>
  </si>
  <si>
    <t>Shu'aub</t>
  </si>
  <si>
    <t>Al Wahdah</t>
  </si>
  <si>
    <t>Mawiyah</t>
  </si>
  <si>
    <t>At Ta'iziyah</t>
  </si>
  <si>
    <t>Al Udayn</t>
  </si>
  <si>
    <t>As Salafiyah</t>
  </si>
  <si>
    <t>Shara'b As Salam</t>
  </si>
  <si>
    <t>Sabir Al Mawadim</t>
  </si>
  <si>
    <t>Al Wazi'iyah</t>
  </si>
  <si>
    <t>Al Dhihar</t>
  </si>
  <si>
    <t>Al Ma'afer</t>
  </si>
  <si>
    <t>Al Husha</t>
  </si>
  <si>
    <t>Ad Dhale'e</t>
  </si>
  <si>
    <t>Ash Shu'ayb</t>
  </si>
  <si>
    <t>Qa'atabah</t>
  </si>
  <si>
    <t>Al Azariq</t>
  </si>
  <si>
    <t>Al Hussein</t>
  </si>
  <si>
    <t>Ar Radmah</t>
  </si>
  <si>
    <t>Az Zuhrah</t>
  </si>
  <si>
    <t>Hayran</t>
  </si>
  <si>
    <t>Abs</t>
  </si>
  <si>
    <t>Razih</t>
  </si>
  <si>
    <t>Al Ghaydah</t>
  </si>
  <si>
    <t>Aflah Ash Shawm</t>
  </si>
  <si>
    <t>Iyal Surayh</t>
  </si>
  <si>
    <t>Ash Shamayatayn</t>
  </si>
  <si>
    <t>Al Qabbaytah</t>
  </si>
  <si>
    <t>As Silw</t>
  </si>
  <si>
    <t>Al Misrakh</t>
  </si>
  <si>
    <t>Marib City</t>
  </si>
  <si>
    <t>Al Qahirah</t>
  </si>
  <si>
    <t>Kuhlan Ash Sharaf</t>
  </si>
  <si>
    <t>Hubaysh</t>
  </si>
  <si>
    <t>As Sayyani</t>
  </si>
  <si>
    <t>Al Madaribah Wa Al Arah</t>
  </si>
  <si>
    <t>Bani Al Harith</t>
  </si>
  <si>
    <t>As Sabain</t>
  </si>
  <si>
    <t>Majzar</t>
  </si>
  <si>
    <t>At Tahrir</t>
  </si>
  <si>
    <t>Ba'dan</t>
  </si>
  <si>
    <t>Al Maton</t>
  </si>
  <si>
    <t>Bani Hushaysh</t>
  </si>
  <si>
    <t>Hayfan</t>
  </si>
  <si>
    <t>Ma'ain</t>
  </si>
  <si>
    <t>Jabal Habashy</t>
  </si>
  <si>
    <t>Assafi'yah</t>
  </si>
  <si>
    <t>Sayun</t>
  </si>
  <si>
    <t>Al Qatn</t>
  </si>
  <si>
    <t>Tarim</t>
  </si>
  <si>
    <t>Al Mukha</t>
  </si>
  <si>
    <t>Mashra'a Wa Hadnan</t>
  </si>
  <si>
    <t>Ataq</t>
  </si>
  <si>
    <t>Al Mahfad</t>
  </si>
  <si>
    <t>Habban</t>
  </si>
  <si>
    <t>Al Talh</t>
  </si>
  <si>
    <t>Khur Maksar</t>
  </si>
  <si>
    <t>As Saddah</t>
  </si>
  <si>
    <t>Dhar</t>
  </si>
  <si>
    <t>Ar Raydah Wa Qusayar</t>
  </si>
  <si>
    <t>Al Khawkhah</t>
  </si>
  <si>
    <t>Al Maqatirah</t>
  </si>
  <si>
    <t>Al Mashannah</t>
  </si>
  <si>
    <t>Shada'a</t>
  </si>
  <si>
    <t>Harib</t>
  </si>
  <si>
    <t>Sirwah</t>
  </si>
  <si>
    <t>Baqim</t>
  </si>
  <si>
    <t>Juban</t>
  </si>
  <si>
    <t>Kushar</t>
  </si>
  <si>
    <t>Zabid</t>
  </si>
  <si>
    <t>Jahaf</t>
  </si>
  <si>
    <t>Mayfa'a</t>
  </si>
  <si>
    <t>Al Abr</t>
  </si>
  <si>
    <t>Dhi As Sufal</t>
  </si>
  <si>
    <t>Wadi Al Ayn</t>
  </si>
  <si>
    <t>Jayshan</t>
  </si>
  <si>
    <t>As Sawma'ah</t>
  </si>
  <si>
    <t>Al Qafr</t>
  </si>
  <si>
    <t>Jiblah</t>
  </si>
  <si>
    <t>Al Jubah</t>
  </si>
  <si>
    <t>Rada'</t>
  </si>
  <si>
    <t>Nati'</t>
  </si>
  <si>
    <t>Khabb wa ash Sha'af</t>
  </si>
  <si>
    <t>Al Hazm</t>
  </si>
  <si>
    <t>At Tuhayat</t>
  </si>
  <si>
    <t>Sama</t>
  </si>
  <si>
    <t>Kuhlan Affar</t>
  </si>
  <si>
    <t>Shahan</t>
  </si>
  <si>
    <t>Al Hada</t>
  </si>
  <si>
    <t>Kusmah</t>
  </si>
  <si>
    <t>Al Jabin</t>
  </si>
  <si>
    <t>Nihm</t>
  </si>
  <si>
    <t>Raghwan</t>
  </si>
  <si>
    <t>Medghal</t>
  </si>
  <si>
    <t>Hamdan</t>
  </si>
  <si>
    <t>Al Khalq</t>
  </si>
  <si>
    <t>Attawahi</t>
  </si>
  <si>
    <t>Az'zal</t>
  </si>
  <si>
    <t>Radfan</t>
  </si>
  <si>
    <t>Rudum</t>
  </si>
  <si>
    <t>Al Makhadir</t>
  </si>
  <si>
    <t>Al Ghayl</t>
  </si>
  <si>
    <t>Sanhan</t>
  </si>
  <si>
    <t>Al Qanawis</t>
  </si>
  <si>
    <t>المغربة</t>
  </si>
  <si>
    <t>Rahabah</t>
  </si>
  <si>
    <t>Mahliyah</t>
  </si>
  <si>
    <t>Al Dhaher</t>
  </si>
  <si>
    <t>Mukayras</t>
  </si>
  <si>
    <t>Kitaf wa Al Boqe'e</t>
  </si>
  <si>
    <t>Tuban</t>
  </si>
  <si>
    <t>An Nadirah</t>
  </si>
  <si>
    <t>Al Mukalla City</t>
  </si>
  <si>
    <t>Al Maslub</t>
  </si>
  <si>
    <t>Habur Zulaymah</t>
  </si>
  <si>
    <t>Hat</t>
  </si>
  <si>
    <t>Khwlan</t>
  </si>
  <si>
    <t>Dar Sad</t>
  </si>
  <si>
    <t>Bart Al Anan</t>
  </si>
  <si>
    <t>Rajuzah</t>
  </si>
  <si>
    <t>Al Ashah</t>
  </si>
  <si>
    <t>Thamud</t>
  </si>
  <si>
    <t>Al Malagim</t>
  </si>
  <si>
    <t>Al Abdiyah</t>
  </si>
  <si>
    <t>Az Zaydiyah</t>
  </si>
  <si>
    <t>Hajjah City</t>
  </si>
  <si>
    <t>Sa'adah</t>
  </si>
  <si>
    <t>Al Buraiqeh</t>
  </si>
  <si>
    <t>Al Musaymir</t>
  </si>
  <si>
    <t>Bidbadah</t>
  </si>
  <si>
    <t>Lawdar</t>
  </si>
  <si>
    <t>Ain</t>
  </si>
  <si>
    <t>Huraidhah</t>
  </si>
  <si>
    <t>Yafa'a</t>
  </si>
  <si>
    <t>Tur Al Bahah</t>
  </si>
  <si>
    <t>Ahwar</t>
  </si>
  <si>
    <t>Al Marawi'ah</t>
  </si>
  <si>
    <t>Habil Jabr</t>
  </si>
  <si>
    <t>Ghayl Ba Wazir</t>
  </si>
  <si>
    <t>Jabal Murad</t>
  </si>
  <si>
    <t>الرجم</t>
  </si>
  <si>
    <t>Jahran</t>
  </si>
  <si>
    <t>Anss</t>
  </si>
  <si>
    <t>Al Khabt</t>
  </si>
  <si>
    <t>Ar Rujum</t>
  </si>
  <si>
    <t>Hufash</t>
  </si>
  <si>
    <t>Amd</t>
  </si>
  <si>
    <t>Al Masilah</t>
  </si>
  <si>
    <t>Utmah</t>
  </si>
  <si>
    <t>Al Jafariyah</t>
  </si>
  <si>
    <t>Arhab</t>
  </si>
  <si>
    <t>Qafl Shamer</t>
  </si>
  <si>
    <t>Hajr</t>
  </si>
  <si>
    <t>Kharab Al Marashi</t>
  </si>
  <si>
    <t>Bura</t>
  </si>
  <si>
    <t>Al Haymah Ad Dakhiliyah</t>
  </si>
  <si>
    <t>Jardan</t>
  </si>
  <si>
    <t>Al Mighlaf</t>
  </si>
  <si>
    <t>Halimayn</t>
  </si>
  <si>
    <t>Shibam Kawkaban</t>
  </si>
  <si>
    <t>As Sawadiyah</t>
  </si>
  <si>
    <t>At Taffah</t>
  </si>
  <si>
    <t>Aflah Al Yaman</t>
  </si>
  <si>
    <t>Yahr</t>
  </si>
  <si>
    <t>Al Mukalla</t>
  </si>
  <si>
    <t>Dhubab</t>
  </si>
  <si>
    <t>Mudiyah</t>
  </si>
  <si>
    <t>Al Wade'a</t>
  </si>
  <si>
    <t>Ash Shihr</t>
  </si>
  <si>
    <t>Hazm Al Udayn</t>
  </si>
  <si>
    <t>Sayhut</t>
  </si>
  <si>
    <t>Midi</t>
  </si>
  <si>
    <t>Mazhar</t>
  </si>
  <si>
    <t>Bilad At Ta'am</t>
  </si>
  <si>
    <t>Sa'fan</t>
  </si>
  <si>
    <t>Al Maflahy</t>
  </si>
  <si>
    <t>As Said</t>
  </si>
  <si>
    <t>Al Had</t>
  </si>
  <si>
    <t>Maghirib Ans</t>
  </si>
  <si>
    <t>Dawran Aness</t>
  </si>
  <si>
    <t>Al Milah</t>
  </si>
  <si>
    <t>Harf Sufyan</t>
  </si>
  <si>
    <t>Qishn</t>
  </si>
  <si>
    <t>Huswain</t>
  </si>
  <si>
    <t>Brom Mayfa</t>
  </si>
  <si>
    <t>Al Mahwait</t>
  </si>
  <si>
    <t>Ash Shahil</t>
  </si>
  <si>
    <t>Radman Al Awad</t>
  </si>
  <si>
    <t>Yabuth</t>
  </si>
  <si>
    <t>Nisab</t>
  </si>
  <si>
    <t>Bilad Ar Rus</t>
  </si>
  <si>
    <t>Rumah</t>
  </si>
  <si>
    <t>Jabal Ash sharq</t>
  </si>
  <si>
    <t>Far Al Udayn</t>
  </si>
  <si>
    <t>Aslem</t>
  </si>
  <si>
    <t>Bani Matar</t>
  </si>
  <si>
    <t>As Sabrah</t>
  </si>
  <si>
    <t>Al Munirah</t>
  </si>
  <si>
    <t>Wald Rabi'</t>
  </si>
  <si>
    <t>Ad Dis</t>
  </si>
  <si>
    <t>Raydah</t>
  </si>
  <si>
    <t>Hidaybu</t>
  </si>
  <si>
    <t>Bayhan</t>
  </si>
  <si>
    <t>Na'man</t>
  </si>
  <si>
    <t>Merkhah As Sufla</t>
  </si>
  <si>
    <t>Usaylan</t>
  </si>
  <si>
    <t>Ash Shaghadirah</t>
  </si>
  <si>
    <t>حجة</t>
  </si>
  <si>
    <t>الضالع</t>
  </si>
  <si>
    <t>الحديدة</t>
  </si>
  <si>
    <t>تعز</t>
  </si>
  <si>
    <t>أمانة العاصمة</t>
  </si>
  <si>
    <t>عمران</t>
  </si>
  <si>
    <t>صنعاء</t>
  </si>
  <si>
    <t>شبوة</t>
  </si>
  <si>
    <t>لحج</t>
  </si>
  <si>
    <t>عدن</t>
  </si>
  <si>
    <t>أبين</t>
  </si>
  <si>
    <t>ذمار</t>
  </si>
  <si>
    <t>حضرموت</t>
  </si>
  <si>
    <t>البيضاء</t>
  </si>
  <si>
    <t>الجوف</t>
  </si>
  <si>
    <t>ريمة</t>
  </si>
  <si>
    <t>المحويت</t>
  </si>
  <si>
    <t>Haydan</t>
  </si>
  <si>
    <t>YE12</t>
  </si>
  <si>
    <t>احوار</t>
  </si>
  <si>
    <t>YE1209</t>
  </si>
  <si>
    <t>المحفد</t>
  </si>
  <si>
    <t>YE1201</t>
  </si>
  <si>
    <t>الوضيع</t>
  </si>
  <si>
    <t>Al Wadea</t>
  </si>
  <si>
    <t>YE1208</t>
  </si>
  <si>
    <t>جيشان</t>
  </si>
  <si>
    <t>YE1203</t>
  </si>
  <si>
    <t>خنفر</t>
  </si>
  <si>
    <t>YE1211</t>
  </si>
  <si>
    <t>لودر</t>
  </si>
  <si>
    <t>YE1204</t>
  </si>
  <si>
    <t>موديه</t>
  </si>
  <si>
    <t>YE1202</t>
  </si>
  <si>
    <t>Rasad</t>
  </si>
  <si>
    <t>رصد</t>
  </si>
  <si>
    <t>YE1206</t>
  </si>
  <si>
    <t>Sarar</t>
  </si>
  <si>
    <t>سرار</t>
  </si>
  <si>
    <t>YE1207</t>
  </si>
  <si>
    <t>سباح</t>
  </si>
  <si>
    <t>YE1205</t>
  </si>
  <si>
    <t>زنجبار</t>
  </si>
  <si>
    <t>YE1210</t>
  </si>
  <si>
    <t>YE24</t>
  </si>
  <si>
    <t>البريقه</t>
  </si>
  <si>
    <t>YE2404</t>
  </si>
  <si>
    <t>المنصورة</t>
  </si>
  <si>
    <t>YE2403</t>
  </si>
  <si>
    <t>المعلا</t>
  </si>
  <si>
    <t>YE2406</t>
  </si>
  <si>
    <t>الشيخ عثمان</t>
  </si>
  <si>
    <t>YE2402</t>
  </si>
  <si>
    <t>التواهي</t>
  </si>
  <si>
    <t>YE2405</t>
  </si>
  <si>
    <t>كريتر</t>
  </si>
  <si>
    <t>YE2407</t>
  </si>
  <si>
    <t>دار سعد</t>
  </si>
  <si>
    <t>YE2401</t>
  </si>
  <si>
    <t>خور مكسر</t>
  </si>
  <si>
    <t>YE2408</t>
  </si>
  <si>
    <t>YE14</t>
  </si>
  <si>
    <t>Al A'rsh</t>
  </si>
  <si>
    <t>العرش</t>
  </si>
  <si>
    <t>Al Arsh</t>
  </si>
  <si>
    <t>YE1416</t>
  </si>
  <si>
    <t>YE1410</t>
  </si>
  <si>
    <t>مدينة البيضاء</t>
  </si>
  <si>
    <t>YE1409</t>
  </si>
  <si>
    <t>الملاجم</t>
  </si>
  <si>
    <t>YE1420</t>
  </si>
  <si>
    <t>Al Quraishyah</t>
  </si>
  <si>
    <t>القريشية</t>
  </si>
  <si>
    <t>YE1414</t>
  </si>
  <si>
    <t>Ar Ryashyyah</t>
  </si>
  <si>
    <t>الرياشية</t>
  </si>
  <si>
    <t>YE1418</t>
  </si>
  <si>
    <t>السوادية</t>
  </si>
  <si>
    <t>YE1411</t>
  </si>
  <si>
    <t>الصومعة</t>
  </si>
  <si>
    <t>As Sawmaah</t>
  </si>
  <si>
    <t>YE1404</t>
  </si>
  <si>
    <t>Ash Sharyah</t>
  </si>
  <si>
    <t>الشرية</t>
  </si>
  <si>
    <t>YE1419</t>
  </si>
  <si>
    <t>الطفة</t>
  </si>
  <si>
    <t>YE1407</t>
  </si>
  <si>
    <t>الزاهر</t>
  </si>
  <si>
    <t>Az Zahir-Al Bayda</t>
  </si>
  <si>
    <t>الزاهر-البيضاء</t>
  </si>
  <si>
    <t>YE1405</t>
  </si>
  <si>
    <t>ذي ناعم</t>
  </si>
  <si>
    <t>Dhi Naim</t>
  </si>
  <si>
    <t>YE1406</t>
  </si>
  <si>
    <t>Maswarah</t>
  </si>
  <si>
    <t>مسورة</t>
  </si>
  <si>
    <t>YE1403</t>
  </si>
  <si>
    <t>مكيراس</t>
  </si>
  <si>
    <t>YE1408</t>
  </si>
  <si>
    <t>نعمان</t>
  </si>
  <si>
    <t>Naman</t>
  </si>
  <si>
    <t>YE1401</t>
  </si>
  <si>
    <t>ناطع</t>
  </si>
  <si>
    <t>Nati</t>
  </si>
  <si>
    <t>YE1402</t>
  </si>
  <si>
    <t>رداع</t>
  </si>
  <si>
    <t>Rada</t>
  </si>
  <si>
    <t>YE1413</t>
  </si>
  <si>
    <t>ردمان</t>
  </si>
  <si>
    <t>YE1412</t>
  </si>
  <si>
    <t>Sabah</t>
  </si>
  <si>
    <t>صباح</t>
  </si>
  <si>
    <t>YE1417</t>
  </si>
  <si>
    <t>ولد ربيع</t>
  </si>
  <si>
    <t>Wald Rabi</t>
  </si>
  <si>
    <t>YE1415</t>
  </si>
  <si>
    <t>YE30</t>
  </si>
  <si>
    <t>Ad Dhalee</t>
  </si>
  <si>
    <t>YE3006</t>
  </si>
  <si>
    <t>الازارق</t>
  </si>
  <si>
    <t>YE3008</t>
  </si>
  <si>
    <t>الحشاء</t>
  </si>
  <si>
    <t>YE3009</t>
  </si>
  <si>
    <t>الحصين</t>
  </si>
  <si>
    <t>YE3005</t>
  </si>
  <si>
    <t>الشعيب</t>
  </si>
  <si>
    <t>Ash Shuayb</t>
  </si>
  <si>
    <t>YE3004</t>
  </si>
  <si>
    <t>دمت</t>
  </si>
  <si>
    <t>YE3002</t>
  </si>
  <si>
    <t>جحاف</t>
  </si>
  <si>
    <t>YE3007</t>
  </si>
  <si>
    <t>جبن</t>
  </si>
  <si>
    <t>YE3001</t>
  </si>
  <si>
    <t>قعطبة</t>
  </si>
  <si>
    <t>Qaatabah</t>
  </si>
  <si>
    <t>YE3003</t>
  </si>
  <si>
    <t>YE18</t>
  </si>
  <si>
    <t>Ad Dahi</t>
  </si>
  <si>
    <t>الضحي</t>
  </si>
  <si>
    <t>YE1809</t>
  </si>
  <si>
    <t>الدريهمي</t>
  </si>
  <si>
    <t>YE1814</t>
  </si>
  <si>
    <t>الجراحي</t>
  </si>
  <si>
    <t>YE1825</t>
  </si>
  <si>
    <t>Al Hajjaylah</t>
  </si>
  <si>
    <t>الحجيلة</t>
  </si>
  <si>
    <t>YE1811</t>
  </si>
  <si>
    <t>الحالي</t>
  </si>
  <si>
    <t>YE1823</t>
  </si>
  <si>
    <t>الحوك</t>
  </si>
  <si>
    <t>YE1821</t>
  </si>
  <si>
    <t>الخوخه</t>
  </si>
  <si>
    <t>YE1820</t>
  </si>
  <si>
    <t>Al Mansuriyah</t>
  </si>
  <si>
    <t>المنصورية</t>
  </si>
  <si>
    <t>YE1816</t>
  </si>
  <si>
    <t>المراوعة</t>
  </si>
  <si>
    <t>Al Marawiah</t>
  </si>
  <si>
    <t>YE1813</t>
  </si>
  <si>
    <t>المغلاف</t>
  </si>
  <si>
    <t>YE1808</t>
  </si>
  <si>
    <t>الميناء</t>
  </si>
  <si>
    <t>YE1822</t>
  </si>
  <si>
    <t>المنيرة</t>
  </si>
  <si>
    <t>YE1805</t>
  </si>
  <si>
    <t>القناوص</t>
  </si>
  <si>
    <t>YE1806</t>
  </si>
  <si>
    <t>Alluheyah</t>
  </si>
  <si>
    <t>اللحية</t>
  </si>
  <si>
    <t>YE1802</t>
  </si>
  <si>
    <t>As Salif</t>
  </si>
  <si>
    <t>الصليف</t>
  </si>
  <si>
    <t>YE1804</t>
  </si>
  <si>
    <t>السخنة</t>
  </si>
  <si>
    <t>YE1815</t>
  </si>
  <si>
    <t>التحيتا</t>
  </si>
  <si>
    <t>YE1826</t>
  </si>
  <si>
    <t>الزيدية</t>
  </si>
  <si>
    <t>YE1807</t>
  </si>
  <si>
    <t>الزهرة</t>
  </si>
  <si>
    <t>YE1801</t>
  </si>
  <si>
    <t>باجل</t>
  </si>
  <si>
    <t>YE1810</t>
  </si>
  <si>
    <t>بيت الفقيه</t>
  </si>
  <si>
    <t>YE1817</t>
  </si>
  <si>
    <t>براع</t>
  </si>
  <si>
    <t>YE1812</t>
  </si>
  <si>
    <t>حيس</t>
  </si>
  <si>
    <t>YE1819</t>
  </si>
  <si>
    <t>جبل راس</t>
  </si>
  <si>
    <t>Jabal Ras</t>
  </si>
  <si>
    <t>YE1818</t>
  </si>
  <si>
    <t>Kamaran</t>
  </si>
  <si>
    <t>كمران</t>
  </si>
  <si>
    <t>YE1803</t>
  </si>
  <si>
    <t>زبيد</t>
  </si>
  <si>
    <t>YE1824</t>
  </si>
  <si>
    <t>YE16</t>
  </si>
  <si>
    <t>الغيل</t>
  </si>
  <si>
    <t>YE1608</t>
  </si>
  <si>
    <t>الحزم</t>
  </si>
  <si>
    <t>YE1605</t>
  </si>
  <si>
    <t>Al Humaydat</t>
  </si>
  <si>
    <t>الحميدات</t>
  </si>
  <si>
    <t>YE1602</t>
  </si>
  <si>
    <t>الخلق</t>
  </si>
  <si>
    <t>YE1609</t>
  </si>
  <si>
    <t>المصلوب</t>
  </si>
  <si>
    <t>YE1607</t>
  </si>
  <si>
    <t>Al Matammah</t>
  </si>
  <si>
    <t>المطمه</t>
  </si>
  <si>
    <t>YE1603</t>
  </si>
  <si>
    <t>المتون</t>
  </si>
  <si>
    <t>YE1606</t>
  </si>
  <si>
    <t>Az Zahir-Al Jawf</t>
  </si>
  <si>
    <t>الزاهر-الجوف</t>
  </si>
  <si>
    <t>YE1604</t>
  </si>
  <si>
    <t>برط العنان</t>
  </si>
  <si>
    <t>YE1610</t>
  </si>
  <si>
    <t>خب و الشعف</t>
  </si>
  <si>
    <t>Khabb wa ash Shaaf</t>
  </si>
  <si>
    <t>YE1601</t>
  </si>
  <si>
    <t>خراب المراشى</t>
  </si>
  <si>
    <t>YE1612</t>
  </si>
  <si>
    <t>رجوزه</t>
  </si>
  <si>
    <t>YE1611</t>
  </si>
  <si>
    <t>المهرة</t>
  </si>
  <si>
    <t>YE28</t>
  </si>
  <si>
    <t>الغيظه</t>
  </si>
  <si>
    <t>YE2804</t>
  </si>
  <si>
    <t>المسيلة</t>
  </si>
  <si>
    <t>YE2806</t>
  </si>
  <si>
    <t>حات</t>
  </si>
  <si>
    <t>YE2802</t>
  </si>
  <si>
    <t>Hawf</t>
  </si>
  <si>
    <t>حوف</t>
  </si>
  <si>
    <t>YE2803</t>
  </si>
  <si>
    <t>حصوين</t>
  </si>
  <si>
    <t>YE2809</t>
  </si>
  <si>
    <t>Man'ar</t>
  </si>
  <si>
    <t>منعر</t>
  </si>
  <si>
    <t>Manar</t>
  </si>
  <si>
    <t>YE2805</t>
  </si>
  <si>
    <t>قشن</t>
  </si>
  <si>
    <t>YE2808</t>
  </si>
  <si>
    <t>سيحوت</t>
  </si>
  <si>
    <t>YE2807</t>
  </si>
  <si>
    <t>شحن</t>
  </si>
  <si>
    <t>YE2801</t>
  </si>
  <si>
    <t>YE27</t>
  </si>
  <si>
    <t>الخبت</t>
  </si>
  <si>
    <t>YE2704</t>
  </si>
  <si>
    <t>YE2709</t>
  </si>
  <si>
    <t>Al Mahwait City</t>
  </si>
  <si>
    <t>مدينة المحويت</t>
  </si>
  <si>
    <t>YE2708</t>
  </si>
  <si>
    <t>YE2703</t>
  </si>
  <si>
    <t>At Tawilah</t>
  </si>
  <si>
    <t>الطويلة</t>
  </si>
  <si>
    <t>YE2702</t>
  </si>
  <si>
    <t>Bani Sa'd</t>
  </si>
  <si>
    <t>بني سعد</t>
  </si>
  <si>
    <t>Bani Sad</t>
  </si>
  <si>
    <t>YE2707</t>
  </si>
  <si>
    <t>حفاش</t>
  </si>
  <si>
    <t>YE2706</t>
  </si>
  <si>
    <t>Milhan</t>
  </si>
  <si>
    <t>ملحان</t>
  </si>
  <si>
    <t>YE2705</t>
  </si>
  <si>
    <t>شبام كوكبان</t>
  </si>
  <si>
    <t>YE2701</t>
  </si>
  <si>
    <t>YE13</t>
  </si>
  <si>
    <t>الوحدة</t>
  </si>
  <si>
    <t>YE1306</t>
  </si>
  <si>
    <t>السبعين</t>
  </si>
  <si>
    <t>YE1305</t>
  </si>
  <si>
    <t>الصافية</t>
  </si>
  <si>
    <t>Assafiyah</t>
  </si>
  <si>
    <t>YE1304</t>
  </si>
  <si>
    <t>التحرير</t>
  </si>
  <si>
    <t>YE1307</t>
  </si>
  <si>
    <t>الثورة</t>
  </si>
  <si>
    <t>Aththaorah</t>
  </si>
  <si>
    <t>YE1309</t>
  </si>
  <si>
    <t>أزال</t>
  </si>
  <si>
    <t>Azzal</t>
  </si>
  <si>
    <t>YE1303</t>
  </si>
  <si>
    <t>بني الحارث</t>
  </si>
  <si>
    <t>YE1310</t>
  </si>
  <si>
    <t>معين</t>
  </si>
  <si>
    <t>Maain</t>
  </si>
  <si>
    <t>YE1308</t>
  </si>
  <si>
    <t>Old City</t>
  </si>
  <si>
    <t>صنعاء القديمة</t>
  </si>
  <si>
    <t>YE1301</t>
  </si>
  <si>
    <t>شعوب</t>
  </si>
  <si>
    <t>Shuaub</t>
  </si>
  <si>
    <t>YE1302</t>
  </si>
  <si>
    <t>YE29</t>
  </si>
  <si>
    <t>العشـــــه</t>
  </si>
  <si>
    <t>YE2903</t>
  </si>
  <si>
    <t>Al Madan</t>
  </si>
  <si>
    <t>المــدان</t>
  </si>
  <si>
    <t>YE2906</t>
  </si>
  <si>
    <t>Al Qaflah</t>
  </si>
  <si>
    <t>القفلة</t>
  </si>
  <si>
    <t>YE2904</t>
  </si>
  <si>
    <t>YE2915</t>
  </si>
  <si>
    <t>As Sawd</t>
  </si>
  <si>
    <t>السود</t>
  </si>
  <si>
    <t>YE2914</t>
  </si>
  <si>
    <t>As Sudah</t>
  </si>
  <si>
    <t>السوده</t>
  </si>
  <si>
    <t>YE2913</t>
  </si>
  <si>
    <t>Bani Suraim</t>
  </si>
  <si>
    <t>بني صريم</t>
  </si>
  <si>
    <t>YE2920</t>
  </si>
  <si>
    <t>Dhi Bin</t>
  </si>
  <si>
    <t>ذيبين</t>
  </si>
  <si>
    <t>YE2909</t>
  </si>
  <si>
    <t>حبور ظليمة</t>
  </si>
  <si>
    <t>YE2908</t>
  </si>
  <si>
    <t>حرف سفيان</t>
  </si>
  <si>
    <t>YE2901</t>
  </si>
  <si>
    <t>Huth</t>
  </si>
  <si>
    <t>حوث</t>
  </si>
  <si>
    <t>YE2902</t>
  </si>
  <si>
    <t>عيال سريح</t>
  </si>
  <si>
    <t>YE2918</t>
  </si>
  <si>
    <t>Jabal Iyal Yazid</t>
  </si>
  <si>
    <t>جبل عيال يزيد</t>
  </si>
  <si>
    <t>YE2912</t>
  </si>
  <si>
    <t>Khamir</t>
  </si>
  <si>
    <t>خمر</t>
  </si>
  <si>
    <t>YE2919</t>
  </si>
  <si>
    <t>Kharif</t>
  </si>
  <si>
    <t>خارف</t>
  </si>
  <si>
    <t>YE2910</t>
  </si>
  <si>
    <t>Maswar</t>
  </si>
  <si>
    <t>مسور</t>
  </si>
  <si>
    <t>YE2916</t>
  </si>
  <si>
    <t>ريده</t>
  </si>
  <si>
    <t>YE2911</t>
  </si>
  <si>
    <t>Shaharah</t>
  </si>
  <si>
    <t>شهاره</t>
  </si>
  <si>
    <t>YE2905</t>
  </si>
  <si>
    <t>Suwayr</t>
  </si>
  <si>
    <t>صـويــــر</t>
  </si>
  <si>
    <t>YE2907</t>
  </si>
  <si>
    <t>Thula</t>
  </si>
  <si>
    <t>ثلاء</t>
  </si>
  <si>
    <t>YE2917</t>
  </si>
  <si>
    <t>YE20</t>
  </si>
  <si>
    <t>الحداء</t>
  </si>
  <si>
    <t>YE2001</t>
  </si>
  <si>
    <t>Al Manar</t>
  </si>
  <si>
    <t>المنار</t>
  </si>
  <si>
    <t>YE2012</t>
  </si>
  <si>
    <t>عنس</t>
  </si>
  <si>
    <t>YE2010</t>
  </si>
  <si>
    <t>ضوران اًنس</t>
  </si>
  <si>
    <t>YE2011</t>
  </si>
  <si>
    <t>مدينة ذمار</t>
  </si>
  <si>
    <t>YE2008</t>
  </si>
  <si>
    <t>جبل الشرق</t>
  </si>
  <si>
    <t>YE2003</t>
  </si>
  <si>
    <t>جهران</t>
  </si>
  <si>
    <t>YE2002</t>
  </si>
  <si>
    <t>مغرب عنس</t>
  </si>
  <si>
    <t>YE2004</t>
  </si>
  <si>
    <t>Mayfa'at Anss</t>
  </si>
  <si>
    <t>ميفعة عنس</t>
  </si>
  <si>
    <t>Mayfaat Anss</t>
  </si>
  <si>
    <t>YE2009</t>
  </si>
  <si>
    <t>عتمة</t>
  </si>
  <si>
    <t>YE2005</t>
  </si>
  <si>
    <t>وصاب العالي</t>
  </si>
  <si>
    <t>YE2006</t>
  </si>
  <si>
    <t>وصاب السافل</t>
  </si>
  <si>
    <t>YE2007</t>
  </si>
  <si>
    <t>YE19</t>
  </si>
  <si>
    <t>الديس</t>
  </si>
  <si>
    <t>YE1914</t>
  </si>
  <si>
    <t>Adh Dhlia'ah</t>
  </si>
  <si>
    <t>الضليعه</t>
  </si>
  <si>
    <t>Adh Dhliaah</t>
  </si>
  <si>
    <t>YE1922</t>
  </si>
  <si>
    <t>العبر</t>
  </si>
  <si>
    <t>YE1906</t>
  </si>
  <si>
    <t>المكلا</t>
  </si>
  <si>
    <t>YE1926</t>
  </si>
  <si>
    <t>YE1930</t>
  </si>
  <si>
    <t>مدينة المكلا</t>
  </si>
  <si>
    <t>YE1927</t>
  </si>
  <si>
    <t>YE1929</t>
  </si>
  <si>
    <t>Al Qaf</t>
  </si>
  <si>
    <t>القف</t>
  </si>
  <si>
    <t>YE1903</t>
  </si>
  <si>
    <t>القطن</t>
  </si>
  <si>
    <t>YE1907</t>
  </si>
  <si>
    <t>عمد</t>
  </si>
  <si>
    <t>YE1921</t>
  </si>
  <si>
    <t>الريده وقصيعر</t>
  </si>
  <si>
    <t>YE1913</t>
  </si>
  <si>
    <t>As Sawm</t>
  </si>
  <si>
    <t>السوم</t>
  </si>
  <si>
    <t>YE1912</t>
  </si>
  <si>
    <t>الشحر</t>
  </si>
  <si>
    <t>YE1915</t>
  </si>
  <si>
    <t>بروم ميفع</t>
  </si>
  <si>
    <t>YE1925</t>
  </si>
  <si>
    <t>Daw'an</t>
  </si>
  <si>
    <t>دوعن</t>
  </si>
  <si>
    <t>Dawan</t>
  </si>
  <si>
    <t>YE1918</t>
  </si>
  <si>
    <t>غيل باوزير</t>
  </si>
  <si>
    <t>YE1917</t>
  </si>
  <si>
    <t>Ghayl Bin Yamin</t>
  </si>
  <si>
    <t>غيل بن يمين</t>
  </si>
  <si>
    <t>YE1916</t>
  </si>
  <si>
    <t>Hagr As Sai'ar</t>
  </si>
  <si>
    <t>حجر الصيعر</t>
  </si>
  <si>
    <t>Hagr As Saiar</t>
  </si>
  <si>
    <t>YE1905</t>
  </si>
  <si>
    <t>حجر</t>
  </si>
  <si>
    <t>YE1924</t>
  </si>
  <si>
    <t>حريضه</t>
  </si>
  <si>
    <t>YE1928</t>
  </si>
  <si>
    <t>Rakhyah</t>
  </si>
  <si>
    <t>رخيه</t>
  </si>
  <si>
    <t>YE1920</t>
  </si>
  <si>
    <t>رماه</t>
  </si>
  <si>
    <t>YE1901</t>
  </si>
  <si>
    <t>Sah</t>
  </si>
  <si>
    <t>ساه</t>
  </si>
  <si>
    <t>YE1909</t>
  </si>
  <si>
    <t>سيئون</t>
  </si>
  <si>
    <t>YE1910</t>
  </si>
  <si>
    <t>Shibam</t>
  </si>
  <si>
    <t>شبام</t>
  </si>
  <si>
    <t>YE1908</t>
  </si>
  <si>
    <t>تريم</t>
  </si>
  <si>
    <t>YE1911</t>
  </si>
  <si>
    <t>ثمود</t>
  </si>
  <si>
    <t>YE1902</t>
  </si>
  <si>
    <t>وادي العين وحوره</t>
  </si>
  <si>
    <t>YE1919</t>
  </si>
  <si>
    <t>يبعث</t>
  </si>
  <si>
    <t>YE1923</t>
  </si>
  <si>
    <t>Zamakh wa Manwakh</t>
  </si>
  <si>
    <t>زموخ ومنوخ</t>
  </si>
  <si>
    <t>YE1904</t>
  </si>
  <si>
    <t>YE17</t>
  </si>
  <si>
    <t>عبس</t>
  </si>
  <si>
    <t>YE1704</t>
  </si>
  <si>
    <t>افلح اليمن</t>
  </si>
  <si>
    <t>YE1714</t>
  </si>
  <si>
    <t>افلح الشام</t>
  </si>
  <si>
    <t>YE1710</t>
  </si>
  <si>
    <t>Al Jamimah</t>
  </si>
  <si>
    <t>الجميمة</t>
  </si>
  <si>
    <t>YE1708</t>
  </si>
  <si>
    <t>Al Maghrabah</t>
  </si>
  <si>
    <t>YE1717</t>
  </si>
  <si>
    <t>Al Mahabishah</t>
  </si>
  <si>
    <t>المحابشة</t>
  </si>
  <si>
    <t>YE1715</t>
  </si>
  <si>
    <t>Al Miftah</t>
  </si>
  <si>
    <t>المفتاح</t>
  </si>
  <si>
    <t>YE1716</t>
  </si>
  <si>
    <t>الشغادرة</t>
  </si>
  <si>
    <t>YE1725</t>
  </si>
  <si>
    <t>الشاهل</t>
  </si>
  <si>
    <t>YE1721</t>
  </si>
  <si>
    <t>اسلم</t>
  </si>
  <si>
    <t>YE1712</t>
  </si>
  <si>
    <t>Bakil Al Mir</t>
  </si>
  <si>
    <t>بكيل المير</t>
  </si>
  <si>
    <t>YE1701</t>
  </si>
  <si>
    <t>Bani Al Awam</t>
  </si>
  <si>
    <t>بني العوام</t>
  </si>
  <si>
    <t>YE1727</t>
  </si>
  <si>
    <t>Bani Qa'is</t>
  </si>
  <si>
    <t>بني قيس</t>
  </si>
  <si>
    <t>Bani Qais</t>
  </si>
  <si>
    <t>YE1724</t>
  </si>
  <si>
    <t>YE1729</t>
  </si>
  <si>
    <t>مدينة حجة</t>
  </si>
  <si>
    <t>YE1728</t>
  </si>
  <si>
    <t>حرض</t>
  </si>
  <si>
    <t>YE1702</t>
  </si>
  <si>
    <t>حيران</t>
  </si>
  <si>
    <t>YE1705</t>
  </si>
  <si>
    <t>Khayran Al Muharraq</t>
  </si>
  <si>
    <t>خيران المحرق</t>
  </si>
  <si>
    <t>YE1711</t>
  </si>
  <si>
    <t>Ku'aydinah</t>
  </si>
  <si>
    <t>كعيدنه</t>
  </si>
  <si>
    <t>Kuaydinah</t>
  </si>
  <si>
    <t>YE1722</t>
  </si>
  <si>
    <t>كحلان عفار</t>
  </si>
  <si>
    <t>YE1718</t>
  </si>
  <si>
    <t>كحلان الشرف</t>
  </si>
  <si>
    <t>YE1709</t>
  </si>
  <si>
    <t>كشر</t>
  </si>
  <si>
    <t>YE1707</t>
  </si>
  <si>
    <t>Mabyan</t>
  </si>
  <si>
    <t>مبين</t>
  </si>
  <si>
    <t>YE1720</t>
  </si>
  <si>
    <t>ميدي</t>
  </si>
  <si>
    <t>YE1703</t>
  </si>
  <si>
    <t>Mustaba</t>
  </si>
  <si>
    <t>مستباء</t>
  </si>
  <si>
    <t>YE1706</t>
  </si>
  <si>
    <t>Najrah</t>
  </si>
  <si>
    <t>نجرة</t>
  </si>
  <si>
    <t>YE1726</t>
  </si>
  <si>
    <t>قفل شمر</t>
  </si>
  <si>
    <t>YE1713</t>
  </si>
  <si>
    <t>Qarah</t>
  </si>
  <si>
    <t>قارة</t>
  </si>
  <si>
    <t>YE1731</t>
  </si>
  <si>
    <t>Sharas</t>
  </si>
  <si>
    <t>شرس</t>
  </si>
  <si>
    <t>YE1719</t>
  </si>
  <si>
    <t>Wadhrah</t>
  </si>
  <si>
    <t>وضرة</t>
  </si>
  <si>
    <t>YE1723</t>
  </si>
  <si>
    <t>Washhah</t>
  </si>
  <si>
    <t>وشحة</t>
  </si>
  <si>
    <t>YE1730</t>
  </si>
  <si>
    <t>إب</t>
  </si>
  <si>
    <t>YE11</t>
  </si>
  <si>
    <t>الظهار</t>
  </si>
  <si>
    <t>YE1119</t>
  </si>
  <si>
    <t>المخادر</t>
  </si>
  <si>
    <t>YE1107</t>
  </si>
  <si>
    <t>المشنة</t>
  </si>
  <si>
    <t>YE1118</t>
  </si>
  <si>
    <t>القفر</t>
  </si>
  <si>
    <t>YE1101</t>
  </si>
  <si>
    <t>العدين</t>
  </si>
  <si>
    <t>YE1111</t>
  </si>
  <si>
    <t>النادرة</t>
  </si>
  <si>
    <t>YE1104</t>
  </si>
  <si>
    <t>الرضمة</t>
  </si>
  <si>
    <t>YE1103</t>
  </si>
  <si>
    <t>السبرة</t>
  </si>
  <si>
    <t>YE1114</t>
  </si>
  <si>
    <t>السدة</t>
  </si>
  <si>
    <t>YE1106</t>
  </si>
  <si>
    <t>السياني</t>
  </si>
  <si>
    <t>YE1115</t>
  </si>
  <si>
    <t>Ash Sha'ir</t>
  </si>
  <si>
    <t>الشعر</t>
  </si>
  <si>
    <t>Ash Shair</t>
  </si>
  <si>
    <t>YE1105</t>
  </si>
  <si>
    <t>بعدان</t>
  </si>
  <si>
    <t>Badan</t>
  </si>
  <si>
    <t>YE1113</t>
  </si>
  <si>
    <t>ذي السفال</t>
  </si>
  <si>
    <t>YE1116</t>
  </si>
  <si>
    <t>فرع العدين</t>
  </si>
  <si>
    <t>YE1110</t>
  </si>
  <si>
    <t>حزم العدين</t>
  </si>
  <si>
    <t>YE1109</t>
  </si>
  <si>
    <t>حبيش</t>
  </si>
  <si>
    <t>YE1108</t>
  </si>
  <si>
    <t>YE1120</t>
  </si>
  <si>
    <t>جبلة</t>
  </si>
  <si>
    <t>YE1112</t>
  </si>
  <si>
    <t>Mudhaykhirah</t>
  </si>
  <si>
    <t>مذيخرة</t>
  </si>
  <si>
    <t>YE1117</t>
  </si>
  <si>
    <t>يريم</t>
  </si>
  <si>
    <t>YE1102</t>
  </si>
  <si>
    <t>YE25</t>
  </si>
  <si>
    <t>الحوطة</t>
  </si>
  <si>
    <t>YE2514</t>
  </si>
  <si>
    <t>الحد</t>
  </si>
  <si>
    <t>YE2501</t>
  </si>
  <si>
    <t>المضاربة و العاره</t>
  </si>
  <si>
    <t>YE2513</t>
  </si>
  <si>
    <t>المفلحي</t>
  </si>
  <si>
    <t>YE2503</t>
  </si>
  <si>
    <t>المقاطرة</t>
  </si>
  <si>
    <t>YE2512</t>
  </si>
  <si>
    <t>الملاح</t>
  </si>
  <si>
    <t>YE2508</t>
  </si>
  <si>
    <t>المسيمير</t>
  </si>
  <si>
    <t>YE2509</t>
  </si>
  <si>
    <t>القبيطه</t>
  </si>
  <si>
    <t>YE2510</t>
  </si>
  <si>
    <t>حبيل جبر</t>
  </si>
  <si>
    <t>YE2505</t>
  </si>
  <si>
    <t>حالمين</t>
  </si>
  <si>
    <t>YE2506</t>
  </si>
  <si>
    <t>ردفان</t>
  </si>
  <si>
    <t>YE2507</t>
  </si>
  <si>
    <t>تبن</t>
  </si>
  <si>
    <t>YE2515</t>
  </si>
  <si>
    <t>طور الباحة</t>
  </si>
  <si>
    <t>YE2511</t>
  </si>
  <si>
    <t>يافع</t>
  </si>
  <si>
    <t>Yafaa</t>
  </si>
  <si>
    <t>YE2502</t>
  </si>
  <si>
    <t>يهر</t>
  </si>
  <si>
    <t>YE2504</t>
  </si>
  <si>
    <t>مأرب</t>
  </si>
  <si>
    <t>YE26</t>
  </si>
  <si>
    <t>العبدية</t>
  </si>
  <si>
    <t>YE2611</t>
  </si>
  <si>
    <t>الجوبة</t>
  </si>
  <si>
    <t>YE2607</t>
  </si>
  <si>
    <t>بدبده</t>
  </si>
  <si>
    <t>YE2605</t>
  </si>
  <si>
    <t>حريب</t>
  </si>
  <si>
    <t>YE2609</t>
  </si>
  <si>
    <t>Harib Al Qaramish</t>
  </si>
  <si>
    <t>حريب القرامش</t>
  </si>
  <si>
    <t>YE2604</t>
  </si>
  <si>
    <t>جبل مراد</t>
  </si>
  <si>
    <t>YE2614</t>
  </si>
  <si>
    <t>ماهليه</t>
  </si>
  <si>
    <t>YE2610</t>
  </si>
  <si>
    <t>مجزر</t>
  </si>
  <si>
    <t>YE2601</t>
  </si>
  <si>
    <t>YE2613</t>
  </si>
  <si>
    <t>مدينة مأرب</t>
  </si>
  <si>
    <t>YE2612</t>
  </si>
  <si>
    <t>مدغل</t>
  </si>
  <si>
    <t>YE2603</t>
  </si>
  <si>
    <t>رغوان</t>
  </si>
  <si>
    <t>YE2602</t>
  </si>
  <si>
    <t>رحبه</t>
  </si>
  <si>
    <t>YE2608</t>
  </si>
  <si>
    <t>صرواح</t>
  </si>
  <si>
    <t>YE2606</t>
  </si>
  <si>
    <t>YE31</t>
  </si>
  <si>
    <t>الجبين</t>
  </si>
  <si>
    <t>YE3103</t>
  </si>
  <si>
    <t>YE3102</t>
  </si>
  <si>
    <t>الجعفرية</t>
  </si>
  <si>
    <t>YE3106</t>
  </si>
  <si>
    <t>YE3105</t>
  </si>
  <si>
    <t>السلفية</t>
  </si>
  <si>
    <t>بلاد الطعام</t>
  </si>
  <si>
    <t>Bilad At Taam</t>
  </si>
  <si>
    <t>YE3101</t>
  </si>
  <si>
    <t>كسمه</t>
  </si>
  <si>
    <t>YE3104</t>
  </si>
  <si>
    <t>مزهر</t>
  </si>
  <si>
    <t>صعدة</t>
  </si>
  <si>
    <t>YE22</t>
  </si>
  <si>
    <t>الظاهر</t>
  </si>
  <si>
    <t>YE2207</t>
  </si>
  <si>
    <t>Al Hashwah</t>
  </si>
  <si>
    <t>الحشوه</t>
  </si>
  <si>
    <t>YE2213</t>
  </si>
  <si>
    <t>As Safra</t>
  </si>
  <si>
    <t>الصفراء</t>
  </si>
  <si>
    <t>YE2212</t>
  </si>
  <si>
    <t>باقم</t>
  </si>
  <si>
    <t>YE2201</t>
  </si>
  <si>
    <t>Ghamr</t>
  </si>
  <si>
    <t>غمر</t>
  </si>
  <si>
    <t>YE2204</t>
  </si>
  <si>
    <t>حيدان</t>
  </si>
  <si>
    <t>YE2208</t>
  </si>
  <si>
    <t>كتاف والبقع</t>
  </si>
  <si>
    <t>Kitaf wa Al Boqee</t>
  </si>
  <si>
    <t>YE2214</t>
  </si>
  <si>
    <t>Majz</t>
  </si>
  <si>
    <t>مجز</t>
  </si>
  <si>
    <t>YE2210</t>
  </si>
  <si>
    <t>Monabbih</t>
  </si>
  <si>
    <t>منبه</t>
  </si>
  <si>
    <t>YE2203</t>
  </si>
  <si>
    <t>Qatabir</t>
  </si>
  <si>
    <t>قطابر</t>
  </si>
  <si>
    <t>YE2202</t>
  </si>
  <si>
    <t>رازح</t>
  </si>
  <si>
    <t>YE2205</t>
  </si>
  <si>
    <t>Saadah</t>
  </si>
  <si>
    <t>YE2215</t>
  </si>
  <si>
    <t>Sahar</t>
  </si>
  <si>
    <t>سحار</t>
  </si>
  <si>
    <t>YE2211</t>
  </si>
  <si>
    <t>Saqayn</t>
  </si>
  <si>
    <t>ساقين</t>
  </si>
  <si>
    <t>YE2209</t>
  </si>
  <si>
    <t>شداء</t>
  </si>
  <si>
    <t>Shadaa</t>
  </si>
  <si>
    <t>YE2206</t>
  </si>
  <si>
    <t>YE23</t>
  </si>
  <si>
    <t>الحيمة الداخلية</t>
  </si>
  <si>
    <t>YE2308</t>
  </si>
  <si>
    <t>Al Haymah Al Kharijiyah</t>
  </si>
  <si>
    <t>الحيمة الخارجية</t>
  </si>
  <si>
    <t>YE2309</t>
  </si>
  <si>
    <t>Al Husn</t>
  </si>
  <si>
    <t>الحصن</t>
  </si>
  <si>
    <t>YE2315</t>
  </si>
  <si>
    <t>ارحب</t>
  </si>
  <si>
    <t>YE2302</t>
  </si>
  <si>
    <t>Attyal</t>
  </si>
  <si>
    <t>الطيال</t>
  </si>
  <si>
    <t>YE2313</t>
  </si>
  <si>
    <t>Bani Dhabyan</t>
  </si>
  <si>
    <t>بني ضبيان</t>
  </si>
  <si>
    <t>YE2314</t>
  </si>
  <si>
    <t>بني حشيش</t>
  </si>
  <si>
    <t>YE2304</t>
  </si>
  <si>
    <t>بني مطر</t>
  </si>
  <si>
    <t>YE2307</t>
  </si>
  <si>
    <t>بلاد الروس</t>
  </si>
  <si>
    <t>YE2306</t>
  </si>
  <si>
    <t>همدان</t>
  </si>
  <si>
    <t>YE2301</t>
  </si>
  <si>
    <t>Jihanah</t>
  </si>
  <si>
    <t>جحانة</t>
  </si>
  <si>
    <t>YE2316</t>
  </si>
  <si>
    <t>خولان</t>
  </si>
  <si>
    <t>YE2312</t>
  </si>
  <si>
    <t>Manakhah</t>
  </si>
  <si>
    <t>مناخه</t>
  </si>
  <si>
    <t>YE2310</t>
  </si>
  <si>
    <t>نهم</t>
  </si>
  <si>
    <t>YE2303</t>
  </si>
  <si>
    <t>صعفان</t>
  </si>
  <si>
    <t>Safan</t>
  </si>
  <si>
    <t>YE2311</t>
  </si>
  <si>
    <t>سنحان وبني بهلول</t>
  </si>
  <si>
    <t>YE2305</t>
  </si>
  <si>
    <t>YE21</t>
  </si>
  <si>
    <t>عين</t>
  </si>
  <si>
    <t>YE2106</t>
  </si>
  <si>
    <t>الطلح</t>
  </si>
  <si>
    <t>YE2102</t>
  </si>
  <si>
    <t>Ar Rawdah</t>
  </si>
  <si>
    <t>الروضه</t>
  </si>
  <si>
    <t>YE2115</t>
  </si>
  <si>
    <t>Arma</t>
  </si>
  <si>
    <t>عرماء</t>
  </si>
  <si>
    <t>YE2104</t>
  </si>
  <si>
    <t>الصعيد</t>
  </si>
  <si>
    <t>YE2112</t>
  </si>
  <si>
    <t>عتق</t>
  </si>
  <si>
    <t>YE2113</t>
  </si>
  <si>
    <t>بيحان</t>
  </si>
  <si>
    <t>YE2107</t>
  </si>
  <si>
    <t>دهر</t>
  </si>
  <si>
    <t>YE2101</t>
  </si>
  <si>
    <t>حبان</t>
  </si>
  <si>
    <t>YE2114</t>
  </si>
  <si>
    <t>Hatib</t>
  </si>
  <si>
    <t>حطيب</t>
  </si>
  <si>
    <t>YE2111</t>
  </si>
  <si>
    <t>جردان</t>
  </si>
  <si>
    <t>YE2103</t>
  </si>
  <si>
    <t>ميفعه</t>
  </si>
  <si>
    <t>Mayfaa</t>
  </si>
  <si>
    <t>YE2116</t>
  </si>
  <si>
    <t>Merkhah Al Ulya</t>
  </si>
  <si>
    <t>مرخه العليا</t>
  </si>
  <si>
    <t>YE2108</t>
  </si>
  <si>
    <t>مرخه السفلى</t>
  </si>
  <si>
    <t>YE2109</t>
  </si>
  <si>
    <t>نصاب</t>
  </si>
  <si>
    <t>YE2110</t>
  </si>
  <si>
    <t>رضوم</t>
  </si>
  <si>
    <t>YE2117</t>
  </si>
  <si>
    <t>عسيلان</t>
  </si>
  <si>
    <t>YE2105</t>
  </si>
  <si>
    <t>سقطرى</t>
  </si>
  <si>
    <t>YE32</t>
  </si>
  <si>
    <t>حديبو</t>
  </si>
  <si>
    <t>YE3201</t>
  </si>
  <si>
    <t>Qulensya Wa Abd Al Kuri</t>
  </si>
  <si>
    <t>قلنسيه وعبدالكوري</t>
  </si>
  <si>
    <t>YE3202</t>
  </si>
  <si>
    <t>YE15</t>
  </si>
  <si>
    <t>Al  Mukha</t>
  </si>
  <si>
    <t>المخاء</t>
  </si>
  <si>
    <t>YE1505</t>
  </si>
  <si>
    <t>YE1506</t>
  </si>
  <si>
    <t>المعافر</t>
  </si>
  <si>
    <t>Al Maafer</t>
  </si>
  <si>
    <t>YE1521</t>
  </si>
  <si>
    <t>المواسط</t>
  </si>
  <si>
    <t>YE1522</t>
  </si>
  <si>
    <t>المسراخ</t>
  </si>
  <si>
    <t>YE1511</t>
  </si>
  <si>
    <t>YE1512</t>
  </si>
  <si>
    <t>المظفر</t>
  </si>
  <si>
    <t>YE1517</t>
  </si>
  <si>
    <t>YE1518</t>
  </si>
  <si>
    <t>القاهرة</t>
  </si>
  <si>
    <t>YE1519</t>
  </si>
  <si>
    <t>الوازعية</t>
  </si>
  <si>
    <t>Al Waziiyah</t>
  </si>
  <si>
    <t>YE1515</t>
  </si>
  <si>
    <t>YE1516</t>
  </si>
  <si>
    <t>الصلو</t>
  </si>
  <si>
    <t>YE1513</t>
  </si>
  <si>
    <t>YE1514</t>
  </si>
  <si>
    <t>الشمايتين</t>
  </si>
  <si>
    <t>التعزية</t>
  </si>
  <si>
    <t>At Taiziyah</t>
  </si>
  <si>
    <t>YE1520</t>
  </si>
  <si>
    <t>YE1502</t>
  </si>
  <si>
    <t>ذباب</t>
  </si>
  <si>
    <t>YE1507</t>
  </si>
  <si>
    <t>دمنة خدير</t>
  </si>
  <si>
    <t>حيفان</t>
  </si>
  <si>
    <t>جبل حبشي</t>
  </si>
  <si>
    <t>YE1508</t>
  </si>
  <si>
    <t>YE1509</t>
  </si>
  <si>
    <t>مقبنة</t>
  </si>
  <si>
    <t>YE1504</t>
  </si>
  <si>
    <t>مشرعة وحدنان</t>
  </si>
  <si>
    <t>Mashraa Wa Hadnan</t>
  </si>
  <si>
    <t>YE1510</t>
  </si>
  <si>
    <t>ماوية</t>
  </si>
  <si>
    <t>YE1501</t>
  </si>
  <si>
    <t>موزع</t>
  </si>
  <si>
    <t>صبر الموادم</t>
  </si>
  <si>
    <t>صالة</t>
  </si>
  <si>
    <t>سامع</t>
  </si>
  <si>
    <t>YE1523</t>
  </si>
  <si>
    <t>شرعب الرونة</t>
  </si>
  <si>
    <t>Sharab Ar Rawnah</t>
  </si>
  <si>
    <t>YE1503</t>
  </si>
  <si>
    <t>شرعب السلام</t>
  </si>
  <si>
    <t>Sharab As Salam</t>
  </si>
  <si>
    <t>admin1Name_en</t>
  </si>
  <si>
    <t>admin1Name_ar</t>
  </si>
  <si>
    <t>admin1Pcode</t>
  </si>
  <si>
    <t>admin2Name_en</t>
  </si>
  <si>
    <t>admin2Name_ar</t>
  </si>
  <si>
    <t>admin2RefName_en</t>
  </si>
  <si>
    <t>admin2RefName_ar</t>
  </si>
  <si>
    <t>admin2Pcode</t>
  </si>
  <si>
    <t>admin2OldPcode</t>
  </si>
  <si>
    <t>Al Hawtah</t>
  </si>
  <si>
    <t>الروضة</t>
  </si>
  <si>
    <t>رحبة</t>
  </si>
  <si>
    <t>Date of Assessment</t>
  </si>
  <si>
    <t>Population Type</t>
  </si>
  <si>
    <t>Type of Tracking</t>
  </si>
  <si>
    <t>Date of Event</t>
  </si>
  <si>
    <t>Total Number of Households</t>
  </si>
  <si>
    <t>Needs Water</t>
  </si>
  <si>
    <t>Needs Food Assistance</t>
  </si>
  <si>
    <t>Needs Health Service</t>
  </si>
  <si>
    <t>Needs Financial Support</t>
  </si>
  <si>
    <t>Needs Sanitation and Hygien</t>
  </si>
  <si>
    <t>Needs Shelter</t>
  </si>
  <si>
    <t>Needs Education</t>
  </si>
  <si>
    <t>Needs Livelihood</t>
  </si>
  <si>
    <t>Needs Protection Services</t>
  </si>
  <si>
    <t>IDPs</t>
  </si>
  <si>
    <t>Governorate Coming From</t>
  </si>
  <si>
    <t>Primary Event Description for the Majority</t>
  </si>
  <si>
    <t>Is Most of this Group Coming From Previous Displacement</t>
  </si>
  <si>
    <t>Is The Governorate of Departure Their Governorate of Origin</t>
  </si>
  <si>
    <t>Is The District of Departure Their District of Origin</t>
  </si>
  <si>
    <t>Reasons IDPs Left</t>
  </si>
  <si>
    <t>Primary Event Desc</t>
  </si>
  <si>
    <t>Where Did The Majority Of IDP HouseHold Move To</t>
  </si>
  <si>
    <t>Governorate Moved To</t>
  </si>
  <si>
    <t>District Moved To</t>
  </si>
  <si>
    <t>Governorate of Displacement</t>
  </si>
  <si>
    <t>District of Displacement</t>
  </si>
  <si>
    <t>Reason for Return</t>
  </si>
  <si>
    <t>Primary Event Description For The Majority of Returnees</t>
  </si>
  <si>
    <t>TotalNumberOfHouseholds</t>
  </si>
  <si>
    <t>NeedsWater</t>
  </si>
  <si>
    <t>NeedsFoodAssistance</t>
  </si>
  <si>
    <t>NeedsHealthService</t>
  </si>
  <si>
    <t>NeedsFinancialSupport</t>
  </si>
  <si>
    <t>NeedsNonFoodItems</t>
  </si>
  <si>
    <t>NeedsSanitationAndHygien</t>
  </si>
  <si>
    <t>NeedsShelter</t>
  </si>
  <si>
    <t>NeedsEducation</t>
  </si>
  <si>
    <t>NeedsLivelihood</t>
  </si>
  <si>
    <t>NeedsProtectionServices</t>
  </si>
  <si>
    <t>Majority of Returnees Returned To Own Home</t>
  </si>
  <si>
    <t>Encoding Date</t>
  </si>
  <si>
    <t>Qatabah</t>
  </si>
  <si>
    <t>Sadah</t>
  </si>
  <si>
    <t>District Coming From</t>
  </si>
  <si>
    <t>Reason for Displacement</t>
  </si>
  <si>
    <t>Total Number Of Households</t>
  </si>
  <si>
    <t>Needs Non Food Items</t>
  </si>
  <si>
    <t>No</t>
  </si>
  <si>
    <t>From</t>
  </si>
  <si>
    <t>To</t>
  </si>
  <si>
    <t>Day</t>
  </si>
  <si>
    <t>Month</t>
  </si>
  <si>
    <t>Year</t>
  </si>
  <si>
    <t>Full Date</t>
  </si>
  <si>
    <t>IDP HH Displaced during the week</t>
  </si>
  <si>
    <t>IDP HH who left displaced location within the week</t>
  </si>
  <si>
    <t>Total IDP HH</t>
  </si>
  <si>
    <t>N/A</t>
  </si>
  <si>
    <t>Total</t>
  </si>
  <si>
    <t>IDPs by Gov.</t>
  </si>
  <si>
    <t>Current Period</t>
  </si>
  <si>
    <t>Grand Total</t>
  </si>
  <si>
    <t>Methods used:</t>
  </si>
  <si>
    <t>Limitations:</t>
  </si>
  <si>
    <t>Let us know if you need any further information regarding displacement in Yemen.</t>
  </si>
  <si>
    <t># IDPs HH in Prev. week</t>
  </si>
  <si>
    <t>Highest Governorate of Origin Per Highest Governorate of Idps</t>
  </si>
  <si>
    <t>Conflict Reasons</t>
  </si>
  <si>
    <t>Economic Reasons</t>
  </si>
  <si>
    <t>Other economic reason</t>
  </si>
  <si>
    <t>Unemployment / Salary Cut</t>
  </si>
  <si>
    <t>Rapid Tracking</t>
  </si>
  <si>
    <t>General Insecure Conditions</t>
  </si>
  <si>
    <t>Combat / Shelling</t>
  </si>
  <si>
    <t>IDPs by Gov and Dist.</t>
  </si>
  <si>
    <t>Gov &lt;-- gov of origin</t>
  </si>
  <si>
    <t>Jan</t>
  </si>
  <si>
    <t>all IDPs by month</t>
  </si>
  <si>
    <t>Who left by month</t>
  </si>
  <si>
    <t>Retunees by month</t>
  </si>
  <si>
    <t>Total IDPs Who Left</t>
  </si>
  <si>
    <t>IDP HH Displaced during the month</t>
  </si>
  <si>
    <t>IDP HH who left displaced location within the month</t>
  </si>
  <si>
    <t>IDPs by Gov and District</t>
  </si>
  <si>
    <t>IDPs by Gov and district of origin</t>
  </si>
  <si>
    <t>Most displacement resulted from increased conflict in the following Governorates and districts.</t>
  </si>
  <si>
    <t>IDPs by Gov</t>
  </si>
  <si>
    <t>IDPs by Gov of origin</t>
  </si>
  <si>
    <t>Displacement Reason</t>
  </si>
  <si>
    <t>Al Ghaydhah</t>
  </si>
  <si>
    <t>Al Hodeidah</t>
  </si>
  <si>
    <t>Al Jarrahi</t>
  </si>
  <si>
    <t>Al Odayn</t>
  </si>
  <si>
    <t>Sanaa</t>
  </si>
  <si>
    <t>Taiz</t>
  </si>
  <si>
    <t>Jabal Habashi</t>
  </si>
  <si>
    <t>At Tuhayta</t>
  </si>
  <si>
    <t>Wusab Al Aali</t>
  </si>
  <si>
    <t>Shahin</t>
  </si>
  <si>
    <t>Khawlan</t>
  </si>
  <si>
    <t>Hobeish</t>
  </si>
  <si>
    <t>As Salafiyyah</t>
  </si>
  <si>
    <t>Az Zahir - Al Bayda</t>
  </si>
  <si>
    <t>Qaflat Odhar</t>
  </si>
  <si>
    <t>Hazm Al Odayn</t>
  </si>
  <si>
    <t>Ad Dali</t>
  </si>
  <si>
    <t>Ayn</t>
  </si>
  <si>
    <t>Osaylan</t>
  </si>
  <si>
    <t>Dawran Anis</t>
  </si>
  <si>
    <t>Kuhlan Afar</t>
  </si>
  <si>
    <t>Khab wa Ash Shaf</t>
  </si>
  <si>
    <t>Dis_Pcode</t>
  </si>
  <si>
    <t>Gov_Pcode</t>
  </si>
  <si>
    <t>Gov_Coming_Pcode</t>
  </si>
  <si>
    <t>Dis_Coming_Pcode</t>
  </si>
  <si>
    <t>District Moved To Pcode</t>
  </si>
  <si>
    <t>Gov Moved To Pcode</t>
  </si>
  <si>
    <t>Gov of Displacement Pcode</t>
  </si>
  <si>
    <t>District of Displacement Pcode</t>
  </si>
  <si>
    <t>admin2oldPcode</t>
  </si>
  <si>
    <t>Far' Al Odayn</t>
  </si>
  <si>
    <t>Far Al Odayn</t>
  </si>
  <si>
    <t>As Saiyani</t>
  </si>
  <si>
    <t>Adh Dhihar</t>
  </si>
  <si>
    <t>مودية</t>
  </si>
  <si>
    <t>Rassd</t>
  </si>
  <si>
    <t>Al Wadi'</t>
  </si>
  <si>
    <t>Al Wadi</t>
  </si>
  <si>
    <t>أحور</t>
  </si>
  <si>
    <t>Zinjibar</t>
  </si>
  <si>
    <t>Khanfar</t>
  </si>
  <si>
    <t>Sana'a City</t>
  </si>
  <si>
    <t>Shu'ub</t>
  </si>
  <si>
    <t>Shuub</t>
  </si>
  <si>
    <t>Azaal</t>
  </si>
  <si>
    <t>As Safiyah</t>
  </si>
  <si>
    <t>As Sab'in</t>
  </si>
  <si>
    <t>As Sabin</t>
  </si>
  <si>
    <t>Al Wehdah</t>
  </si>
  <si>
    <t>Ma'in</t>
  </si>
  <si>
    <t>Main</t>
  </si>
  <si>
    <t>Ath Thawrah</t>
  </si>
  <si>
    <t>Nu'man</t>
  </si>
  <si>
    <t>Numan</t>
  </si>
  <si>
    <t>الزاهر - البيضاء</t>
  </si>
  <si>
    <t>Radman</t>
  </si>
  <si>
    <t>Al Malajim</t>
  </si>
  <si>
    <t>Ta'iz</t>
  </si>
  <si>
    <t>Shar'ab As Salam</t>
  </si>
  <si>
    <t>Shar'ab Ar Rawnah</t>
  </si>
  <si>
    <t>Al Makha</t>
  </si>
  <si>
    <t>المخا</t>
  </si>
  <si>
    <t>باب المندب</t>
  </si>
  <si>
    <t>Mawza'</t>
  </si>
  <si>
    <t>Mashr'ah Wa Hadnan</t>
  </si>
  <si>
    <t>Mashrah Wa Hadnan</t>
  </si>
  <si>
    <t>خدير</t>
  </si>
  <si>
    <t>Al Wazi'yah</t>
  </si>
  <si>
    <t>Al Waziyah</t>
  </si>
  <si>
    <t>Salah</t>
  </si>
  <si>
    <t>Sami'</t>
  </si>
  <si>
    <t>Sami</t>
  </si>
  <si>
    <t>Khab wa Ash Sha'f</t>
  </si>
  <si>
    <t>المطمة</t>
  </si>
  <si>
    <t>Az Zahir - Al Jawf</t>
  </si>
  <si>
    <t>الزاهر - الجوف</t>
  </si>
  <si>
    <t>Al Mutun</t>
  </si>
  <si>
    <t>Al Khalaq</t>
  </si>
  <si>
    <t>Barat Al Anan</t>
  </si>
  <si>
    <t>رجوزة</t>
  </si>
  <si>
    <t>خراب المراشي</t>
  </si>
  <si>
    <t>Harad</t>
  </si>
  <si>
    <t>Aflah Ash Sham</t>
  </si>
  <si>
    <t>أفلح الشام</t>
  </si>
  <si>
    <t>Aslam</t>
  </si>
  <si>
    <t>أسلم</t>
  </si>
  <si>
    <t>Qafl Shammar</t>
  </si>
  <si>
    <t>أفلح اليمن</t>
  </si>
  <si>
    <t>كعيدنة</t>
  </si>
  <si>
    <t>Wadrah</t>
  </si>
  <si>
    <t>Bani Qays</t>
  </si>
  <si>
    <t>بني قيس الطور</t>
  </si>
  <si>
    <t>Ash shaghadirah</t>
  </si>
  <si>
    <t>Alluhayah</t>
  </si>
  <si>
    <t>Az Zaydiah</t>
  </si>
  <si>
    <t>Ad Dohi</t>
  </si>
  <si>
    <t>Al Hujjaylah</t>
  </si>
  <si>
    <t>Bura'</t>
  </si>
  <si>
    <t>برع</t>
  </si>
  <si>
    <t>Bayt Al Faqih</t>
  </si>
  <si>
    <t>Al Khukhah</t>
  </si>
  <si>
    <t>الخوخة</t>
  </si>
  <si>
    <t>Hadramawt</t>
  </si>
  <si>
    <t>Al Qaff</t>
  </si>
  <si>
    <t>Zamakh wa Manwokh</t>
  </si>
  <si>
    <t>زمخ ومنوخ</t>
  </si>
  <si>
    <t>Hajar As Say'ar</t>
  </si>
  <si>
    <t>Hajar As Sayar</t>
  </si>
  <si>
    <t>Ar Raydah wa Qussay'ar</t>
  </si>
  <si>
    <t>الريدة وقصيعر</t>
  </si>
  <si>
    <t>Ar Raydah wa Qussayar</t>
  </si>
  <si>
    <t>Ghayl bin Yamin</t>
  </si>
  <si>
    <t>Ghayl Bawazir</t>
  </si>
  <si>
    <t>وادي العين</t>
  </si>
  <si>
    <t>رخية</t>
  </si>
  <si>
    <t>Ad Dulay'ah</t>
  </si>
  <si>
    <t>الضليعة</t>
  </si>
  <si>
    <t>Ad Dulayah</t>
  </si>
  <si>
    <t>Yab'uth</t>
  </si>
  <si>
    <t>Hajar</t>
  </si>
  <si>
    <t>Brum Mayfa'</t>
  </si>
  <si>
    <t>Haridah</t>
  </si>
  <si>
    <t>حريضة</t>
  </si>
  <si>
    <t>Maghrib Ans</t>
  </si>
  <si>
    <t>Otmah</t>
  </si>
  <si>
    <t>Mayfa'at Ans</t>
  </si>
  <si>
    <t>Mayfaat Ans</t>
  </si>
  <si>
    <t>Ans</t>
  </si>
  <si>
    <t>ضوران أنس</t>
  </si>
  <si>
    <t>Dahr</t>
  </si>
  <si>
    <t>At Talh</t>
  </si>
  <si>
    <t>Arma'a</t>
  </si>
  <si>
    <t>Armaa</t>
  </si>
  <si>
    <t>Markhah Al Olya</t>
  </si>
  <si>
    <t>مرخة العليا</t>
  </si>
  <si>
    <t>Markhah As Sufla</t>
  </si>
  <si>
    <t>مرخة السفلى</t>
  </si>
  <si>
    <t>As Sa'id</t>
  </si>
  <si>
    <t>Mayfa'ah</t>
  </si>
  <si>
    <t>ميفعة</t>
  </si>
  <si>
    <t>Mayfaah</t>
  </si>
  <si>
    <t>Radum</t>
  </si>
  <si>
    <t>Sa'dah</t>
  </si>
  <si>
    <t>Adh Dhahir</t>
  </si>
  <si>
    <t>Saqin</t>
  </si>
  <si>
    <t>الحشوة</t>
  </si>
  <si>
    <t>Kitaf wa Al Boqa'</t>
  </si>
  <si>
    <t>Kitaf wa Al Boqa</t>
  </si>
  <si>
    <t>أرحب</t>
  </si>
  <si>
    <t>Sanhan wa Bani Bahlul</t>
  </si>
  <si>
    <t>مناخة</t>
  </si>
  <si>
    <t>At Tyal</t>
  </si>
  <si>
    <t>Bani Dabyan</t>
  </si>
  <si>
    <t>Al Hissn</t>
  </si>
  <si>
    <t>Dar Sa'd</t>
  </si>
  <si>
    <t>Ash Shaykh Othman</t>
  </si>
  <si>
    <t>Al Mansurah</t>
  </si>
  <si>
    <t>Al Burayqah</t>
  </si>
  <si>
    <t>البريقة</t>
  </si>
  <si>
    <t>At Tawahi</t>
  </si>
  <si>
    <t>Al Mu'alla</t>
  </si>
  <si>
    <t>Kritar - Sirah</t>
  </si>
  <si>
    <t>صيرة</t>
  </si>
  <si>
    <t>Yafi'</t>
  </si>
  <si>
    <t>Yafi</t>
  </si>
  <si>
    <t>Al Maflahi</t>
  </si>
  <si>
    <t>Halmin</t>
  </si>
  <si>
    <t>Al Malah</t>
  </si>
  <si>
    <t>Al Qubaytah</t>
  </si>
  <si>
    <t>القبيطة</t>
  </si>
  <si>
    <t>Al Madaribah Wa Al Aarah</t>
  </si>
  <si>
    <t>المضاربة و العارة</t>
  </si>
  <si>
    <t>Ma'rib</t>
  </si>
  <si>
    <t>Madghal Al Jid'an</t>
  </si>
  <si>
    <t>مدغل الجدعان</t>
  </si>
  <si>
    <t>Madghal Al Jidan</t>
  </si>
  <si>
    <t>بدبدة</t>
  </si>
  <si>
    <t>ماهلية</t>
  </si>
  <si>
    <t>Ma'rib City</t>
  </si>
  <si>
    <t>Melhan</t>
  </si>
  <si>
    <t>Al Mahwit City</t>
  </si>
  <si>
    <t>الغيظة</t>
  </si>
  <si>
    <t>Haswin</t>
  </si>
  <si>
    <t>العشة</t>
  </si>
  <si>
    <t>قفلة عذر</t>
  </si>
  <si>
    <t>شهارة</t>
  </si>
  <si>
    <t>المدان</t>
  </si>
  <si>
    <t>صوير</t>
  </si>
  <si>
    <t>Dhulaymat Habur</t>
  </si>
  <si>
    <t>ظليمة حبور</t>
  </si>
  <si>
    <t>Dhibain</t>
  </si>
  <si>
    <t>ريدة</t>
  </si>
  <si>
    <t>Jabal Eyal Yazid</t>
  </si>
  <si>
    <t>السودة</t>
  </si>
  <si>
    <t>Eyal Surayh</t>
  </si>
  <si>
    <t>Bani Surim</t>
  </si>
  <si>
    <t>Ad Dali'</t>
  </si>
  <si>
    <t>Qa'tabah</t>
  </si>
  <si>
    <t>Al Hasayn</t>
  </si>
  <si>
    <t>الأزارق</t>
  </si>
  <si>
    <t>Bilad Atta'am</t>
  </si>
  <si>
    <t>Bilad Attaam</t>
  </si>
  <si>
    <t>كسمة</t>
  </si>
  <si>
    <t>Al Ja'fariyyah</t>
  </si>
  <si>
    <t>Al Jafariyyah</t>
  </si>
  <si>
    <t>Hadibu</t>
  </si>
  <si>
    <t>Qalansiyah wa Abd Al Kuri</t>
  </si>
  <si>
    <t>قلنسية وعبد الكوري</t>
  </si>
  <si>
    <t>admin1RefName_en</t>
  </si>
  <si>
    <t>Sanaa City</t>
  </si>
  <si>
    <t>Increasing market prices</t>
  </si>
  <si>
    <t>Enter Last kobo submission for prev week</t>
  </si>
  <si>
    <t>Late Displacement</t>
  </si>
  <si>
    <t>IDPs by Gov and District coming from</t>
  </si>
  <si>
    <t>IDPs by gov and district of origin</t>
  </si>
  <si>
    <t>No of Returneed in the specified period</t>
  </si>
  <si>
    <t>IOM Yemen DTM’s Rapid Displacement Tracking (RDT) tool collects data on estimated numbers of households forced to flee on a daily basis from their locations of origin or displacement, allowing for regular reporting of new displacements in terms of estimated numbers, geography, and needs. It also tracks returnees who returned to their location of origin.</t>
  </si>
  <si>
    <t xml:space="preserve">The majority of people moved from the following governorates and districts: </t>
  </si>
  <si>
    <t># Of Households</t>
  </si>
  <si>
    <t>Marib Total</t>
  </si>
  <si>
    <t>Non Food Items</t>
  </si>
  <si>
    <t>Food Assistance</t>
  </si>
  <si>
    <t>Livelihood</t>
  </si>
  <si>
    <t>Sanitation and Hygien</t>
  </si>
  <si>
    <t>Water</t>
  </si>
  <si>
    <t>Health Service</t>
  </si>
  <si>
    <t>Protection Services</t>
  </si>
  <si>
    <t>Education</t>
  </si>
  <si>
    <t>Enter Month Number</t>
  </si>
  <si>
    <t>% Of Households</t>
  </si>
  <si>
    <t>IDPs Needs</t>
  </si>
  <si>
    <t>YE18262510700</t>
  </si>
  <si>
    <t>Yes</t>
  </si>
  <si>
    <t>Returnees</t>
  </si>
  <si>
    <t>Taiz Total</t>
  </si>
  <si>
    <t>Al Hodeidah Total</t>
  </si>
  <si>
    <t>Don't Know</t>
  </si>
  <si>
    <t>Feb</t>
  </si>
  <si>
    <t>Is West Coast</t>
  </si>
  <si>
    <t>West Coast Pcodes</t>
  </si>
  <si>
    <t>Displaced from Same Governorate</t>
  </si>
  <si>
    <t>Displaced from Same District</t>
  </si>
  <si>
    <t>Returned from Same Governorate</t>
  </si>
  <si>
    <t>Returned from Same District</t>
  </si>
  <si>
    <t>Shelter</t>
  </si>
  <si>
    <t>Finance Support</t>
  </si>
  <si>
    <t>Improved economic conditions at destination</t>
  </si>
  <si>
    <t xml:space="preserve">DTM’s Rapid Displacement Tracking (RDT) tool collects and reports on numbers of households forced to flee on a daily basis, allowing for regular reporting of new displacements in terms of numbers, geography and needs. </t>
  </si>
  <si>
    <t>DTM Yemen is unable to report on figures in some governorates due to access limitations.</t>
  </si>
  <si>
    <t xml:space="preserve">Dear Yemen Humanitarian Data Partners,   </t>
  </si>
  <si>
    <t>Governorate_ar</t>
  </si>
  <si>
    <t>District_ar</t>
  </si>
  <si>
    <t>Governorate_ar Coming From</t>
  </si>
  <si>
    <t>District_ar Coming From</t>
  </si>
  <si>
    <t>IDPs by Gov Coming From</t>
  </si>
  <si>
    <t xml:space="preserve"> Improved security conditions in location of origin</t>
  </si>
  <si>
    <t>IDPs who Left a Displaced Location</t>
  </si>
  <si>
    <t>On</t>
  </si>
  <si>
    <t>An unknown district of displacement</t>
  </si>
  <si>
    <t>Off</t>
  </si>
  <si>
    <t xml:space="preserve"> Improved economic conditions in location of origin</t>
  </si>
  <si>
    <t>A known district of displacement</t>
  </si>
  <si>
    <t>Due to security conditions in location of assessment</t>
  </si>
  <si>
    <t>Eviction</t>
  </si>
  <si>
    <t>Due to economic conditions in location of assessment</t>
  </si>
  <si>
    <t>Return to a known district of origin</t>
  </si>
  <si>
    <t xml:space="preserve"> Due to economic conditions in location of displacement</t>
  </si>
  <si>
    <t>Mar</t>
  </si>
  <si>
    <t>Ibb Total</t>
  </si>
  <si>
    <t>Improved security conditions at destination</t>
  </si>
  <si>
    <t>Due to shelter conditions in location of assessment</t>
  </si>
  <si>
    <t>Increasing rental prices</t>
  </si>
  <si>
    <t>Apr</t>
  </si>
  <si>
    <t>Al Jawf Total</t>
  </si>
  <si>
    <t>Return to an unknown district of origin</t>
  </si>
  <si>
    <t>Dhamar Total</t>
  </si>
  <si>
    <t>Natural Disaster Reasons</t>
  </si>
  <si>
    <t>Drought /Desertification /Heatwave</t>
  </si>
  <si>
    <t>May</t>
  </si>
  <si>
    <t>Health Reasons</t>
  </si>
  <si>
    <t>Other health reasons</t>
  </si>
  <si>
    <t>Rain / Flood / Landslide</t>
  </si>
  <si>
    <t>Jun</t>
  </si>
  <si>
    <t>Shabwah Total</t>
  </si>
  <si>
    <t>Ad Dali Total</t>
  </si>
  <si>
    <t>Jul</t>
  </si>
  <si>
    <t>Lahj Total</t>
  </si>
  <si>
    <t>Hajjah Total</t>
  </si>
  <si>
    <t>Amran Total</t>
  </si>
  <si>
    <t>Sanaa Total</t>
  </si>
  <si>
    <t>Sanaa City Total</t>
  </si>
  <si>
    <t>Sadah Total</t>
  </si>
  <si>
    <t>Al Mahwit Total</t>
  </si>
  <si>
    <t>Aden Total</t>
  </si>
  <si>
    <t>Improved shelter conditions at destination</t>
  </si>
  <si>
    <t>Raymah Total</t>
  </si>
  <si>
    <t>Al Bayda Total</t>
  </si>
  <si>
    <t xml:space="preserve"> Due to security conditions in location of displacement</t>
  </si>
  <si>
    <t>Aug</t>
  </si>
  <si>
    <t>Hadramawt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</si>
</sst>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_(* \(#,##0.00\);_(* &quot;-&quot;??_);_(@_)"/>
    <numFmt numFmtId="164" formatCode="_-* #,##0_-;\-* #,##0_-;_-* &quot;-&quot;_-;_-@_-"/>
    <numFmt numFmtId="165" formatCode="yyyy\-mm\-dd;@"/>
    <numFmt numFmtId="166" formatCode="dd\-mmm\-yyyy"/>
    <numFmt numFmtId="167" formatCode="_(* #,##0_);_(* \(#,##0\);_(* &quot;-&quot;??_);_(@_)"/>
    <numFmt numFmtId="168" formatCode="yyyy\-mm\-dd"/>
  </numFmts>
  <fonts count="36" x14ac:knownFonts="1">
    <font>
      <sz val="11"/>
      <color theme="1"/>
      <name val="Calibri"/>
      <family val="2"/>
      <scheme val="minor"/>
    </font>
    <font>
      <sz val="11"/>
      <color theme="1"/>
      <name val="Calibri"/>
      <family val="2"/>
      <scheme val="minor"/>
    </font>
    <font>
      <sz val="9"/>
      <color theme="1"/>
      <name val="Calibri"/>
      <family val="2"/>
      <scheme val="minor"/>
    </font>
    <font>
      <b/>
      <sz val="11"/>
      <color theme="0"/>
      <name val="Calibri"/>
      <family val="2"/>
      <scheme val="minor"/>
    </font>
    <font>
      <sz val="11"/>
      <color indexed="8"/>
      <name val="Calibri"/>
      <family val="2"/>
      <scheme val="minor"/>
    </font>
    <font>
      <sz val="11"/>
      <color theme="1"/>
      <name val="Calibri"/>
      <family val="2"/>
      <scheme val="minor"/>
    </font>
    <font>
      <sz val="11"/>
      <color rgb="FF9C5700"/>
      <name val="Calibri"/>
      <family val="2"/>
      <scheme val="minor"/>
    </font>
    <font>
      <sz val="11"/>
      <color rgb="FF3F3F76"/>
      <name val="Calibri"/>
      <family val="2"/>
      <scheme val="minor"/>
    </font>
    <font>
      <sz val="11"/>
      <color rgb="FF000000"/>
      <name val="Calibri"/>
      <family val="2"/>
      <scheme val="minor"/>
    </font>
    <font>
      <sz val="8"/>
      <name val="Calibri"/>
      <family val="2"/>
      <scheme val="minor"/>
    </font>
    <font>
      <b/>
      <sz val="11"/>
      <color theme="1"/>
      <name val="Calibri"/>
      <family val="2"/>
      <scheme val="minor"/>
    </font>
    <font>
      <sz val="9"/>
      <color theme="1"/>
      <name val="Gill Sans Nova"/>
      <family val="2"/>
    </font>
    <font>
      <sz val="11"/>
      <name val="Calibri"/>
      <family val="2"/>
      <scheme val="minor"/>
    </font>
    <font>
      <sz val="11"/>
      <color theme="1"/>
      <name val="Gill Sans Nova"/>
      <family val="2"/>
    </font>
    <font>
      <sz val="9"/>
      <color rgb="FF0033A0"/>
      <name val="Gill Sans Nova"/>
      <family val="2"/>
    </font>
    <font>
      <b/>
      <sz val="9"/>
      <color rgb="FF0033A0"/>
      <name val="Gill Sans Nova"/>
      <family val="2"/>
    </font>
    <font>
      <sz val="11"/>
      <name val="Gill Sans Nova"/>
      <family val="2"/>
    </font>
    <font>
      <sz val="10"/>
      <name val="Gill Sans Nova"/>
      <family val="2"/>
    </font>
    <font>
      <sz val="9"/>
      <color rgb="FF0033A0"/>
      <name val="Calibri"/>
      <family val="2"/>
      <scheme val="minor"/>
    </font>
    <font>
      <sz val="11"/>
      <color rgb="FF000000"/>
      <name val="Gill Sans Nova"/>
      <family val="2"/>
    </font>
    <font>
      <sz val="11"/>
      <color theme="0"/>
      <name val="Gill Sans Nova"/>
      <family val="2"/>
    </font>
    <font>
      <sz val="9"/>
      <color rgb="FF8099D0"/>
      <name val="Gill Sans Nova"/>
      <family val="2"/>
    </font>
    <font>
      <sz val="10"/>
      <color rgb="FF0033A0"/>
      <name val="Gill Sans Nova"/>
      <family val="2"/>
    </font>
    <font>
      <sz val="11"/>
      <color rgb="FF0033A0"/>
      <name val="Gill Sans Nova"/>
      <family val="2"/>
    </font>
    <font>
      <b/>
      <sz val="11"/>
      <color rgb="FF0033A0"/>
      <name val="Gill Sans Nova"/>
      <family val="2"/>
    </font>
    <font>
      <sz val="9"/>
      <color rgb="FFFF671F"/>
      <name val="Gill Sans Nova"/>
      <family val="2"/>
    </font>
    <font>
      <sz val="9"/>
      <color rgb="FFFF671F"/>
      <name val="Calibri"/>
      <family val="2"/>
      <scheme val="minor"/>
    </font>
    <font>
      <sz val="11"/>
      <color rgb="FF0033A0"/>
      <name val="Calibri"/>
      <family val="2"/>
      <scheme val="minor"/>
    </font>
    <font>
      <sz val="9"/>
      <color theme="0"/>
      <name val="Gill Sans Nova"/>
      <family val="2"/>
    </font>
    <font>
      <sz val="11"/>
      <color theme="1"/>
      <name val="Gill Sans Nova"/>
      <family val="2"/>
    </font>
    <font>
      <sz val="11"/>
      <color rgb="FF0033A0"/>
      <name val="Gill Sans Nova"/>
      <family val="2"/>
    </font>
    <font>
      <sz val="11"/>
      <color theme="1"/>
      <name val="Gill Sans Nova"/>
    </font>
    <font>
      <sz val="11"/>
      <color rgb="FF0033A0"/>
      <name val="Gill Sans Nova"/>
    </font>
    <font>
      <sz val="10"/>
      <color theme="1"/>
      <name val="Gill Sans Nova"/>
    </font>
    <font>
      <sz val="10"/>
      <color rgb="FF0033A0"/>
      <name val="Gill Sans Nova"/>
    </font>
    <font>
      <sz val="11"/>
      <color theme="0"/>
      <name val="Gill Sans Nova"/>
    </font>
  </fonts>
  <fills count="11">
    <fill>
      <patternFill patternType="none"/>
    </fill>
    <fill>
      <patternFill patternType="gray125"/>
    </fill>
    <fill>
      <patternFill patternType="solid">
        <fgColor theme="4" tint="0.79998168889431442"/>
        <bgColor theme="4" tint="0.79998168889431442"/>
      </patternFill>
    </fill>
    <fill>
      <patternFill patternType="solid">
        <fgColor indexed="22"/>
      </patternFill>
    </fill>
    <fill>
      <patternFill patternType="solid">
        <fgColor theme="4"/>
        <bgColor theme="4"/>
      </patternFill>
    </fill>
    <fill>
      <patternFill patternType="solid">
        <fgColor rgb="FFFFEB9C"/>
        <bgColor rgb="FF000000"/>
      </patternFill>
    </fill>
    <fill>
      <patternFill patternType="solid">
        <fgColor rgb="FFFFCC99"/>
        <bgColor rgb="FF000000"/>
      </patternFill>
    </fill>
    <fill>
      <patternFill patternType="solid">
        <fgColor rgb="FFFFFFFF"/>
        <bgColor indexed="64"/>
      </patternFill>
    </fill>
    <fill>
      <patternFill patternType="solid">
        <fgColor rgb="FF0033A0"/>
        <bgColor indexed="64"/>
      </patternFill>
    </fill>
    <fill>
      <patternFill patternType="solid">
        <fgColor rgb="FFEDF0F9"/>
        <bgColor indexed="64"/>
      </patternFill>
    </fill>
    <fill>
      <patternFill patternType="solid">
        <fgColor rgb="FFD9E0F1"/>
        <bgColor indexed="64"/>
      </patternFill>
    </fill>
  </fills>
  <borders count="32">
    <border>
      <left/>
      <right/>
      <top/>
      <bottom/>
      <diagonal/>
    </border>
    <border>
      <left style="thin">
        <color rgb="FF7F7F7F"/>
      </left>
      <right style="thin">
        <color rgb="FF7F7F7F"/>
      </right>
      <top style="thin">
        <color rgb="FF7F7F7F"/>
      </top>
      <bottom style="thin">
        <color rgb="FF7F7F7F"/>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style="thin">
        <color theme="2" tint="-9.9948118533890809E-2"/>
      </right>
      <top/>
      <bottom style="thin">
        <color theme="2" tint="-9.9948118533890809E-2"/>
      </bottom>
      <diagonal/>
    </border>
    <border>
      <left/>
      <right style="thin">
        <color theme="2" tint="-9.9948118533890809E-2"/>
      </right>
      <top style="thin">
        <color theme="2" tint="-9.9948118533890809E-2"/>
      </top>
      <bottom style="thin">
        <color theme="2" tint="-9.9948118533890809E-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8" tint="0.79998168889431442"/>
      </top>
      <bottom/>
      <diagonal/>
    </border>
    <border>
      <left/>
      <right style="thin">
        <color theme="2" tint="-9.9948118533890809E-2"/>
      </right>
      <top style="thin">
        <color theme="2" tint="-9.9948118533890809E-2"/>
      </top>
      <bottom/>
      <diagonal/>
    </border>
    <border>
      <left style="thin">
        <color rgb="FFB3C2E3"/>
      </left>
      <right style="thin">
        <color rgb="FFB3C2E3"/>
      </right>
      <top style="thin">
        <color rgb="FFB3C2E3"/>
      </top>
      <bottom style="thin">
        <color rgb="FFB3C2E3"/>
      </bottom>
      <diagonal/>
    </border>
    <border>
      <left/>
      <right style="thin">
        <color theme="2"/>
      </right>
      <top/>
      <bottom style="thin">
        <color rgb="FFB3C2E3"/>
      </bottom>
      <diagonal/>
    </border>
    <border>
      <left style="thin">
        <color theme="2"/>
      </left>
      <right style="thin">
        <color rgb="FFB3C2E3"/>
      </right>
      <top/>
      <bottom style="thin">
        <color rgb="FFB3C2E3"/>
      </bottom>
      <diagonal/>
    </border>
    <border>
      <left style="thin">
        <color theme="2" tint="-9.9948118533890809E-2"/>
      </left>
      <right style="thin">
        <color theme="2" tint="-9.9917600024414813E-2"/>
      </right>
      <top style="thin">
        <color theme="2" tint="-9.9948118533890809E-2"/>
      </top>
      <bottom style="thin">
        <color theme="2" tint="-9.9948118533890809E-2"/>
      </bottom>
      <diagonal/>
    </border>
    <border>
      <left style="thin">
        <color theme="2" tint="-9.9948118533890809E-2"/>
      </left>
      <right style="thin">
        <color theme="2" tint="-9.9917600024414813E-2"/>
      </right>
      <top style="thin">
        <color theme="2" tint="-9.9948118533890809E-2"/>
      </top>
      <bottom/>
      <diagonal/>
    </border>
    <border>
      <left/>
      <right/>
      <top style="thin">
        <color rgb="FFB3C2E3"/>
      </top>
      <bottom/>
      <diagonal/>
    </border>
    <border>
      <left style="thin">
        <color theme="2" tint="-9.9948118533890809E-2"/>
      </left>
      <right style="thin">
        <color theme="2" tint="-9.9917600024414813E-2"/>
      </right>
      <top/>
      <bottom style="thin">
        <color theme="2" tint="-9.9948118533890809E-2"/>
      </bottom>
      <diagonal/>
    </border>
    <border>
      <left/>
      <right style="thin">
        <color theme="2"/>
      </right>
      <top style="thin">
        <color rgb="FFB3C2E3"/>
      </top>
      <bottom/>
      <diagonal/>
    </border>
    <border>
      <left style="thin">
        <color theme="2"/>
      </left>
      <right style="thin">
        <color rgb="FFB3C2E3"/>
      </right>
      <top style="thin">
        <color rgb="FFB3C2E3"/>
      </top>
      <bottom/>
      <diagonal/>
    </border>
    <border>
      <left/>
      <right/>
      <top/>
      <bottom style="thin">
        <color rgb="FFB3C2E3"/>
      </bottom>
      <diagonal/>
    </border>
    <border>
      <left/>
      <right/>
      <top/>
      <bottom style="thin">
        <color theme="8" tint="0.79998168889431442"/>
      </bottom>
      <diagonal/>
    </border>
    <border>
      <left/>
      <right/>
      <top style="thin">
        <color theme="8" tint="0.79998168889431442"/>
      </top>
      <bottom style="thin">
        <color theme="8" tint="0.79998168889431442"/>
      </bottom>
      <diagonal/>
    </border>
    <border>
      <left/>
      <right/>
      <top/>
      <bottom style="thin">
        <color theme="8" tint="0.59999389629810485"/>
      </bottom>
      <diagonal/>
    </border>
    <border>
      <left style="thin">
        <color rgb="FFB3C2E3"/>
      </left>
      <right/>
      <top style="thin">
        <color rgb="FFB3C2E3"/>
      </top>
      <bottom style="thin">
        <color rgb="FFB3C2E3"/>
      </bottom>
      <diagonal/>
    </border>
    <border>
      <left/>
      <right style="thin">
        <color rgb="FFB3C2E3"/>
      </right>
      <top style="thin">
        <color rgb="FFB3C2E3"/>
      </top>
      <bottom style="thin">
        <color rgb="FFB3C2E3"/>
      </bottom>
      <diagonal/>
    </border>
  </borders>
  <cellStyleXfs count="14">
    <xf numFmtId="0" fontId="0" fillId="0" borderId="0"/>
    <xf numFmtId="0" fontId="1" fillId="0" borderId="0"/>
    <xf numFmtId="43" fontId="1" fillId="0" borderId="0" applyFont="0" applyFill="0" applyBorder="0" applyAlignment="0" applyProtection="0"/>
    <xf numFmtId="164" fontId="1" fillId="0" borderId="0" applyFont="0" applyFill="0" applyBorder="0" applyAlignment="0" applyProtection="0"/>
    <xf numFmtId="0" fontId="4" fillId="0" borderId="0">
      <alignment wrapText="1"/>
    </xf>
    <xf numFmtId="0" fontId="4" fillId="3" borderId="0">
      <alignment wrapText="1"/>
    </xf>
    <xf numFmtId="0" fontId="5" fillId="0" borderId="0"/>
    <xf numFmtId="0" fontId="6" fillId="5" borderId="0" applyNumberFormat="0" applyBorder="0" applyAlignment="0" applyProtection="0"/>
    <xf numFmtId="0" fontId="7" fillId="6" borderId="1" applyNumberFormat="0" applyAlignment="0" applyProtection="0"/>
    <xf numFmtId="0" fontId="8"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0" fontId="1" fillId="0" borderId="0"/>
  </cellStyleXfs>
  <cellXfs count="122">
    <xf numFmtId="0" fontId="0" fillId="0" borderId="0" xfId="0"/>
    <xf numFmtId="0" fontId="1" fillId="2" borderId="3" xfId="4" applyFont="1" applyFill="1" applyBorder="1" applyAlignment="1"/>
    <xf numFmtId="0" fontId="1" fillId="2" borderId="2" xfId="4" applyFont="1" applyFill="1" applyBorder="1" applyAlignment="1"/>
    <xf numFmtId="0" fontId="1" fillId="2" borderId="4" xfId="4" applyFont="1" applyFill="1" applyBorder="1" applyAlignment="1"/>
    <xf numFmtId="0" fontId="1" fillId="0" borderId="3" xfId="4" applyFont="1" applyBorder="1" applyAlignment="1"/>
    <xf numFmtId="0" fontId="1" fillId="0" borderId="2" xfId="4" applyFont="1" applyBorder="1" applyAlignment="1"/>
    <xf numFmtId="0" fontId="1" fillId="0" borderId="4" xfId="4" applyFont="1" applyBorder="1" applyAlignment="1"/>
    <xf numFmtId="0" fontId="3" fillId="4" borderId="2" xfId="5" applyFont="1" applyFill="1" applyBorder="1" applyAlignment="1"/>
    <xf numFmtId="0" fontId="3" fillId="4" borderId="3" xfId="5" applyFont="1" applyFill="1" applyBorder="1" applyAlignment="1"/>
    <xf numFmtId="0" fontId="3" fillId="4" borderId="4" xfId="5" applyFont="1" applyFill="1" applyBorder="1" applyAlignment="1"/>
    <xf numFmtId="0" fontId="0" fillId="0" borderId="0" xfId="0" applyAlignment="1">
      <alignment wrapText="1"/>
    </xf>
    <xf numFmtId="0" fontId="2" fillId="0" borderId="0" xfId="0" applyFont="1" applyAlignment="1">
      <alignment wrapText="1"/>
    </xf>
    <xf numFmtId="0" fontId="2" fillId="0" borderId="0" xfId="0" applyFont="1"/>
    <xf numFmtId="0" fontId="11" fillId="0" borderId="0" xfId="0" applyFont="1" applyAlignment="1">
      <alignment wrapText="1"/>
    </xf>
    <xf numFmtId="0" fontId="12" fillId="0" borderId="0" xfId="0" applyFont="1"/>
    <xf numFmtId="0" fontId="10" fillId="0" borderId="0" xfId="0" applyFont="1"/>
    <xf numFmtId="0" fontId="13" fillId="0" borderId="0" xfId="0" applyFont="1"/>
    <xf numFmtId="0" fontId="13" fillId="0" borderId="0" xfId="0" applyFont="1" applyAlignment="1">
      <alignment vertical="center"/>
    </xf>
    <xf numFmtId="0" fontId="16" fillId="0" borderId="0" xfId="0" applyFont="1"/>
    <xf numFmtId="0" fontId="0" fillId="0" borderId="7" xfId="0" applyBorder="1"/>
    <xf numFmtId="0" fontId="0" fillId="0" borderId="8" xfId="0" applyBorder="1"/>
    <xf numFmtId="0" fontId="0" fillId="0" borderId="10" xfId="0" applyBorder="1"/>
    <xf numFmtId="0" fontId="0" fillId="0" borderId="12" xfId="0" applyBorder="1"/>
    <xf numFmtId="0" fontId="0" fillId="0" borderId="13" xfId="0" applyBorder="1"/>
    <xf numFmtId="0" fontId="0" fillId="0" borderId="0" xfId="0" applyAlignment="1">
      <alignment vertical="center"/>
    </xf>
    <xf numFmtId="165" fontId="0" fillId="0" borderId="0" xfId="0" applyNumberFormat="1"/>
    <xf numFmtId="0" fontId="4" fillId="0" borderId="0" xfId="5" applyFill="1" applyAlignment="1"/>
    <xf numFmtId="0" fontId="4" fillId="0" borderId="0" xfId="12"/>
    <xf numFmtId="0" fontId="4" fillId="0" borderId="0" xfId="4" applyAlignment="1"/>
    <xf numFmtId="0" fontId="19" fillId="0" borderId="0" xfId="0" applyFont="1" applyAlignment="1">
      <alignment vertical="center"/>
    </xf>
    <xf numFmtId="0" fontId="13" fillId="0" borderId="0" xfId="0" applyFont="1" applyAlignment="1">
      <alignment horizontal="left" vertical="center" indent="1"/>
    </xf>
    <xf numFmtId="0" fontId="20" fillId="8" borderId="0" xfId="0" applyFont="1" applyFill="1"/>
    <xf numFmtId="0" fontId="20" fillId="8" borderId="22" xfId="0" applyFont="1" applyFill="1" applyBorder="1"/>
    <xf numFmtId="166" fontId="20" fillId="8" borderId="24" xfId="0" applyNumberFormat="1" applyFont="1" applyFill="1" applyBorder="1"/>
    <xf numFmtId="166" fontId="20" fillId="8" borderId="25" xfId="0" applyNumberFormat="1" applyFont="1" applyFill="1" applyBorder="1"/>
    <xf numFmtId="166" fontId="20" fillId="8" borderId="18" xfId="0" applyNumberFormat="1" applyFont="1" applyFill="1" applyBorder="1"/>
    <xf numFmtId="166" fontId="20" fillId="8" borderId="19" xfId="0" applyNumberFormat="1" applyFont="1" applyFill="1" applyBorder="1"/>
    <xf numFmtId="37" fontId="14" fillId="7" borderId="17" xfId="10" applyNumberFormat="1" applyFont="1" applyFill="1" applyBorder="1" applyAlignment="1">
      <alignment horizontal="center" vertical="center"/>
    </xf>
    <xf numFmtId="3" fontId="15" fillId="9" borderId="17" xfId="0" applyNumberFormat="1" applyFont="1" applyFill="1" applyBorder="1" applyAlignment="1">
      <alignment horizontal="center" vertical="center"/>
    </xf>
    <xf numFmtId="0" fontId="15" fillId="9" borderId="17" xfId="0" applyFont="1" applyFill="1" applyBorder="1" applyAlignment="1">
      <alignment horizontal="center" vertical="center"/>
    </xf>
    <xf numFmtId="0" fontId="14" fillId="7" borderId="17" xfId="0" applyFont="1" applyFill="1" applyBorder="1" applyAlignment="1">
      <alignment horizontal="center" vertical="center"/>
    </xf>
    <xf numFmtId="37" fontId="21" fillId="7" borderId="17" xfId="10" applyNumberFormat="1" applyFont="1" applyFill="1" applyBorder="1" applyAlignment="1">
      <alignment horizontal="center" vertical="center"/>
    </xf>
    <xf numFmtId="0" fontId="20" fillId="8" borderId="26" xfId="0" applyFont="1" applyFill="1" applyBorder="1"/>
    <xf numFmtId="167" fontId="17" fillId="10" borderId="0" xfId="10" applyNumberFormat="1" applyFont="1" applyFill="1"/>
    <xf numFmtId="0" fontId="13" fillId="0" borderId="7" xfId="0" applyFont="1" applyBorder="1"/>
    <xf numFmtId="0" fontId="13" fillId="0" borderId="8" xfId="0" applyFont="1" applyBorder="1"/>
    <xf numFmtId="0" fontId="13" fillId="0" borderId="10" xfId="0" applyFont="1" applyBorder="1"/>
    <xf numFmtId="0" fontId="13" fillId="0" borderId="12" xfId="0" applyFont="1" applyBorder="1"/>
    <xf numFmtId="0" fontId="13" fillId="0" borderId="13" xfId="0" applyFont="1" applyBorder="1"/>
    <xf numFmtId="0" fontId="14" fillId="9" borderId="17" xfId="0" applyFont="1" applyFill="1" applyBorder="1" applyAlignment="1">
      <alignment horizontal="center" vertical="center" wrapText="1"/>
    </xf>
    <xf numFmtId="165" fontId="14" fillId="0" borderId="0" xfId="0" applyNumberFormat="1" applyFont="1"/>
    <xf numFmtId="0" fontId="14" fillId="0" borderId="0" xfId="0" applyFont="1"/>
    <xf numFmtId="0" fontId="18" fillId="0" borderId="0" xfId="0" applyFont="1"/>
    <xf numFmtId="0" fontId="23" fillId="9" borderId="5" xfId="0" applyFont="1" applyFill="1" applyBorder="1"/>
    <xf numFmtId="0" fontId="23" fillId="9" borderId="23" xfId="0" applyFont="1" applyFill="1" applyBorder="1"/>
    <xf numFmtId="0" fontId="23" fillId="9" borderId="6" xfId="0" applyFont="1" applyFill="1" applyBorder="1"/>
    <xf numFmtId="0" fontId="23" fillId="9" borderId="20" xfId="0" applyFont="1" applyFill="1" applyBorder="1"/>
    <xf numFmtId="0" fontId="23" fillId="9" borderId="16" xfId="0" applyFont="1" applyFill="1" applyBorder="1"/>
    <xf numFmtId="0" fontId="23" fillId="9" borderId="21" xfId="0" applyFont="1" applyFill="1" applyBorder="1"/>
    <xf numFmtId="0" fontId="23" fillId="0" borderId="0" xfId="0" applyFont="1"/>
    <xf numFmtId="3" fontId="23" fillId="0" borderId="0" xfId="11" applyNumberFormat="1" applyFont="1" applyBorder="1"/>
    <xf numFmtId="10" fontId="23" fillId="0" borderId="0" xfId="11" applyNumberFormat="1" applyFont="1" applyBorder="1"/>
    <xf numFmtId="0" fontId="18" fillId="9" borderId="17" xfId="0" applyFont="1" applyFill="1" applyBorder="1" applyAlignment="1">
      <alignment horizontal="center" vertical="center" wrapText="1"/>
    </xf>
    <xf numFmtId="3" fontId="23" fillId="0" borderId="0" xfId="0" applyNumberFormat="1" applyFont="1" applyAlignment="1">
      <alignment horizontal="center" vertical="center" wrapText="1"/>
    </xf>
    <xf numFmtId="168" fontId="23" fillId="0" borderId="0" xfId="0" applyNumberFormat="1" applyFont="1"/>
    <xf numFmtId="165" fontId="25" fillId="0" borderId="0" xfId="0" applyNumberFormat="1" applyFont="1"/>
    <xf numFmtId="0" fontId="25" fillId="0" borderId="0" xfId="0" applyFont="1"/>
    <xf numFmtId="0" fontId="22" fillId="0" borderId="0" xfId="0" applyFont="1"/>
    <xf numFmtId="0" fontId="14" fillId="9" borderId="0" xfId="0" applyFont="1" applyFill="1" applyAlignment="1">
      <alignment horizontal="center" vertical="center" wrapText="1"/>
    </xf>
    <xf numFmtId="0" fontId="27" fillId="0" borderId="0" xfId="0" applyFont="1"/>
    <xf numFmtId="0" fontId="23" fillId="0" borderId="0" xfId="0" applyFont="1" applyAlignment="1">
      <alignment horizontal="left"/>
    </xf>
    <xf numFmtId="3" fontId="23" fillId="0" borderId="28" xfId="0" applyNumberFormat="1" applyFont="1" applyBorder="1"/>
    <xf numFmtId="0" fontId="23" fillId="0" borderId="28" xfId="0" applyFont="1" applyBorder="1" applyAlignment="1">
      <alignment horizontal="left"/>
    </xf>
    <xf numFmtId="0" fontId="20" fillId="0" borderId="27" xfId="0" applyFont="1" applyBorder="1"/>
    <xf numFmtId="0" fontId="20" fillId="0" borderId="29" xfId="0" applyFont="1" applyBorder="1"/>
    <xf numFmtId="10" fontId="23" fillId="0" borderId="28" xfId="0" applyNumberFormat="1" applyFont="1" applyBorder="1"/>
    <xf numFmtId="0" fontId="23" fillId="0" borderId="15" xfId="0" applyFont="1" applyBorder="1" applyAlignment="1">
      <alignment horizontal="left"/>
    </xf>
    <xf numFmtId="3" fontId="23" fillId="0" borderId="15" xfId="0" applyNumberFormat="1" applyFont="1" applyBorder="1"/>
    <xf numFmtId="10" fontId="23" fillId="0" borderId="15" xfId="0" applyNumberFormat="1" applyFont="1" applyBorder="1"/>
    <xf numFmtId="3" fontId="23" fillId="0" borderId="0" xfId="0" applyNumberFormat="1" applyFont="1"/>
    <xf numFmtId="10" fontId="23" fillId="0" borderId="0" xfId="0" applyNumberFormat="1" applyFont="1"/>
    <xf numFmtId="0" fontId="24" fillId="0" borderId="0" xfId="0" applyFont="1" applyAlignment="1">
      <alignment horizontal="left"/>
    </xf>
    <xf numFmtId="3" fontId="24" fillId="0" borderId="0" xfId="0" applyNumberFormat="1" applyFont="1"/>
    <xf numFmtId="10" fontId="24" fillId="0" borderId="0" xfId="0" applyNumberFormat="1" applyFont="1"/>
    <xf numFmtId="0" fontId="24" fillId="0" borderId="0" xfId="0" applyFont="1"/>
    <xf numFmtId="167" fontId="13" fillId="0" borderId="8" xfId="10" applyNumberFormat="1" applyFont="1" applyBorder="1"/>
    <xf numFmtId="167" fontId="13" fillId="0" borderId="9" xfId="10" applyNumberFormat="1" applyFont="1" applyBorder="1"/>
    <xf numFmtId="167" fontId="13" fillId="0" borderId="11" xfId="10" applyNumberFormat="1" applyFont="1" applyBorder="1"/>
    <xf numFmtId="167" fontId="13" fillId="0" borderId="0" xfId="10" applyNumberFormat="1" applyFont="1"/>
    <xf numFmtId="167" fontId="13" fillId="0" borderId="13" xfId="10" applyNumberFormat="1" applyFont="1" applyBorder="1"/>
    <xf numFmtId="167" fontId="13" fillId="0" borderId="14" xfId="10" applyNumberFormat="1" applyFont="1" applyBorder="1"/>
    <xf numFmtId="167" fontId="0" fillId="0" borderId="8" xfId="10" applyNumberFormat="1" applyFont="1" applyBorder="1"/>
    <xf numFmtId="167" fontId="0" fillId="0" borderId="0" xfId="10" applyNumberFormat="1" applyFont="1"/>
    <xf numFmtId="167" fontId="0" fillId="0" borderId="13" xfId="10" applyNumberFormat="1" applyFont="1" applyBorder="1"/>
    <xf numFmtId="167" fontId="0" fillId="0" borderId="9" xfId="10" applyNumberFormat="1" applyFont="1" applyBorder="1"/>
    <xf numFmtId="167" fontId="0" fillId="0" borderId="11" xfId="10" applyNumberFormat="1" applyFont="1" applyBorder="1"/>
    <xf numFmtId="167" fontId="0" fillId="0" borderId="14" xfId="10" applyNumberFormat="1" applyFont="1" applyBorder="1"/>
    <xf numFmtId="0" fontId="23" fillId="0" borderId="30" xfId="0" applyFont="1" applyBorder="1"/>
    <xf numFmtId="0" fontId="20" fillId="8" borderId="31" xfId="0" applyFont="1" applyFill="1" applyBorder="1"/>
    <xf numFmtId="37" fontId="28" fillId="7" borderId="17" xfId="10" applyNumberFormat="1" applyFont="1" applyFill="1" applyBorder="1" applyAlignment="1">
      <alignment horizontal="center" vertical="center"/>
    </xf>
    <xf numFmtId="0" fontId="26" fillId="0" borderId="0" xfId="0" applyFont="1"/>
    <xf numFmtId="0" fontId="29" fillId="0" borderId="0" xfId="0" pivotButton="1" applyFont="1"/>
    <xf numFmtId="0" fontId="29" fillId="0" borderId="0" xfId="0" applyFont="1"/>
    <xf numFmtId="0" fontId="30" fillId="0" borderId="0" xfId="0" applyFont="1" applyAlignment="1">
      <alignment horizontal="left"/>
    </xf>
    <xf numFmtId="165" fontId="29" fillId="0" borderId="0" xfId="0" applyNumberFormat="1" applyFont="1"/>
    <xf numFmtId="0" fontId="30" fillId="0" borderId="0" xfId="0" applyFont="1"/>
    <xf numFmtId="0" fontId="31" fillId="0" borderId="0" xfId="0" pivotButton="1" applyFont="1"/>
    <xf numFmtId="0" fontId="31" fillId="0" borderId="0" xfId="0" applyFont="1"/>
    <xf numFmtId="0" fontId="32" fillId="0" borderId="0" xfId="0" applyFont="1"/>
    <xf numFmtId="0" fontId="31" fillId="0" borderId="0" xfId="0" applyFont="1" applyAlignment="1">
      <alignment horizontal="left"/>
    </xf>
    <xf numFmtId="0" fontId="31" fillId="8" borderId="0" xfId="0" applyFont="1" applyFill="1"/>
    <xf numFmtId="3" fontId="32" fillId="0" borderId="0" xfId="0" applyNumberFormat="1" applyFont="1"/>
    <xf numFmtId="10" fontId="32" fillId="0" borderId="0" xfId="0" applyNumberFormat="1" applyFont="1"/>
    <xf numFmtId="0" fontId="32" fillId="0" borderId="0" xfId="0" applyFont="1" applyAlignment="1">
      <alignment horizontal="left"/>
    </xf>
    <xf numFmtId="3" fontId="34" fillId="0" borderId="0" xfId="0" applyNumberFormat="1" applyFont="1"/>
    <xf numFmtId="0" fontId="34" fillId="0" borderId="0" xfId="0" applyFont="1" applyAlignment="1">
      <alignment horizontal="left"/>
    </xf>
    <xf numFmtId="0" fontId="33" fillId="0" borderId="0" xfId="0" pivotButton="1" applyFont="1"/>
    <xf numFmtId="0" fontId="33" fillId="0" borderId="0" xfId="0" applyFont="1"/>
    <xf numFmtId="0" fontId="34" fillId="0" borderId="0" xfId="0" applyFont="1"/>
    <xf numFmtId="165" fontId="31" fillId="0" borderId="0" xfId="0" applyNumberFormat="1" applyFont="1"/>
    <xf numFmtId="0" fontId="35" fillId="8" borderId="0" xfId="0" applyFont="1" applyFill="1"/>
    <xf numFmtId="0" fontId="14" fillId="9" borderId="17" xfId="0" applyFont="1" applyFill="1" applyBorder="1" applyAlignment="1">
      <alignment horizontal="center" vertical="center" wrapText="1"/>
    </xf>
  </cellXfs>
  <cellStyles count="14">
    <cellStyle name="Comma" xfId="10" builtinId="3"/>
    <cellStyle name="Comma [0] 2" xfId="3" xr:uid="{2483140D-1B1C-40AF-A5A0-47971AB54B8E}"/>
    <cellStyle name="Comma 2" xfId="2" xr:uid="{95400F0B-C067-423B-B286-B944D628B73F}"/>
    <cellStyle name="Input 2" xfId="8" xr:uid="{30DF7B83-1491-4781-BCD9-B2444C349588}"/>
    <cellStyle name="Neutral 2" xfId="7" xr:uid="{2DBCE206-B799-43E4-9A9A-8632221B2255}"/>
    <cellStyle name="Normal" xfId="0" builtinId="0"/>
    <cellStyle name="Normal 2" xfId="9" xr:uid="{3D75C247-DA35-4811-9A11-0A3156ED58A3}"/>
    <cellStyle name="Normal 3" xfId="6" xr:uid="{6D84A0B9-A2A0-4B10-9C4C-D16AAE0C4FF2}"/>
    <cellStyle name="Normal 3 2" xfId="13" xr:uid="{D51230C6-CA46-4B86-B11A-08C13BAF1C8C}"/>
    <cellStyle name="Normal 4" xfId="12" xr:uid="{73CBC497-77CA-4FE2-8A1C-16FAD4708F75}"/>
    <cellStyle name="Normal 7" xfId="1" xr:uid="{00000000-0005-0000-0000-000004000000}"/>
    <cellStyle name="Percent" xfId="11" builtinId="5"/>
    <cellStyle name="XLConnect.Header" xfId="5" xr:uid="{7302992E-D863-4BA0-A5A0-38971DE4AA92}"/>
    <cellStyle name="XLConnect.String" xfId="4" xr:uid="{BBF1CB90-FFED-41AB-8DAC-97A0946E9CEA}"/>
  </cellStyles>
  <dxfs count="486">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numFmt numFmtId="3" formatCode="#,##0"/>
    </dxf>
    <dxf>
      <font>
        <color theme="0"/>
      </font>
      <fill>
        <patternFill patternType="solid">
          <fgColor indexed="64"/>
          <bgColor rgb="FF0033A0"/>
        </patternFill>
      </fill>
    </dxf>
    <dxf>
      <font>
        <color theme="0"/>
      </font>
      <fill>
        <patternFill patternType="solid">
          <fgColor indexed="64"/>
          <bgColor rgb="FF0033A0"/>
        </patternFill>
      </fill>
    </dxf>
    <dxf>
      <font>
        <color theme="0"/>
      </font>
      <fill>
        <patternFill patternType="solid">
          <fgColor indexed="64"/>
          <bgColor rgb="FF0033A0"/>
        </patternFill>
      </fill>
    </dxf>
    <dxf>
      <font>
        <color rgb="FF0033A0"/>
      </font>
    </dxf>
    <dxf>
      <font>
        <color rgb="FF0033A0"/>
      </font>
    </dxf>
    <dxf>
      <font>
        <color rgb="FF0033A0"/>
      </font>
    </dxf>
    <dxf>
      <font>
        <color rgb="FF0033A0"/>
      </font>
    </dxf>
    <dxf>
      <font>
        <color rgb="FF0033A0"/>
      </font>
    </dxf>
    <dxf>
      <font>
        <color rgb="FF0033A0"/>
      </font>
    </dxf>
    <dxf>
      <font>
        <color rgb="FF0033A0"/>
      </font>
    </dxf>
    <dxf>
      <font>
        <color rgb="FF0033A0"/>
      </font>
    </dxf>
    <dxf>
      <font>
        <color rgb="FF0033A0"/>
      </font>
    </dxf>
    <dxf>
      <font>
        <color rgb="FF0033A0"/>
      </font>
    </dxf>
    <dxf>
      <font>
        <color rgb="FF0033A0"/>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numFmt numFmtId="3" formatCode="#,##0"/>
    </dxf>
    <dxf>
      <font>
        <color theme="0"/>
      </font>
      <fill>
        <patternFill patternType="solid">
          <fgColor indexed="64"/>
          <bgColor rgb="FF0033A0"/>
        </patternFill>
      </fill>
    </dxf>
    <dxf>
      <font>
        <color theme="0"/>
      </font>
      <fill>
        <patternFill patternType="solid">
          <fgColor indexed="64"/>
          <bgColor rgb="FF0033A0"/>
        </patternFill>
      </fill>
    </dxf>
    <dxf>
      <font>
        <color theme="0"/>
      </font>
      <fill>
        <patternFill patternType="solid">
          <fgColor indexed="64"/>
          <bgColor rgb="FF0033A0"/>
        </patternFill>
      </fill>
    </dxf>
    <dxf>
      <font>
        <color rgb="FF0033A0"/>
      </font>
    </dxf>
    <dxf>
      <font>
        <color rgb="FF0033A0"/>
      </font>
    </dxf>
    <dxf>
      <font>
        <color rgb="FF0033A0"/>
      </font>
    </dxf>
    <dxf>
      <font>
        <color rgb="FF0033A0"/>
      </font>
    </dxf>
    <dxf>
      <font>
        <color rgb="FF0033A0"/>
      </font>
    </dxf>
    <dxf>
      <font>
        <color rgb="FF0033A0"/>
      </font>
    </dxf>
    <dxf>
      <font>
        <color rgb="FF0033A0"/>
      </font>
    </dxf>
    <dxf>
      <font>
        <color rgb="FF0033A0"/>
      </font>
    </dxf>
    <dxf>
      <font>
        <color rgb="FF0033A0"/>
      </font>
    </dxf>
    <dxf>
      <font>
        <color rgb="FF0033A0"/>
      </font>
    </dxf>
    <dxf>
      <font>
        <color rgb="FF0033A0"/>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numFmt numFmtId="3" formatCode="#,##0"/>
    </dxf>
    <dxf>
      <font>
        <color theme="0"/>
      </font>
      <fill>
        <patternFill patternType="solid">
          <fgColor indexed="64"/>
          <bgColor rgb="FF0033A0"/>
        </patternFill>
      </fill>
    </dxf>
    <dxf>
      <font>
        <color theme="0"/>
      </font>
      <fill>
        <patternFill patternType="solid">
          <fgColor indexed="64"/>
          <bgColor rgb="FF0033A0"/>
        </patternFill>
      </fill>
    </dxf>
    <dxf>
      <font>
        <color theme="0"/>
      </font>
      <fill>
        <patternFill patternType="solid">
          <fgColor indexed="64"/>
          <bgColor rgb="FF0033A0"/>
        </patternFill>
      </fill>
    </dxf>
    <dxf>
      <font>
        <color rgb="FF0033A0"/>
      </font>
    </dxf>
    <dxf>
      <font>
        <color rgb="FF0033A0"/>
      </font>
    </dxf>
    <dxf>
      <font>
        <color rgb="FF0033A0"/>
      </font>
    </dxf>
    <dxf>
      <font>
        <color rgb="FF0033A0"/>
      </font>
    </dxf>
    <dxf>
      <font>
        <color rgb="FF0033A0"/>
      </font>
    </dxf>
    <dxf>
      <font>
        <color rgb="FF0033A0"/>
      </font>
    </dxf>
    <dxf>
      <font>
        <color rgb="FF0033A0"/>
      </font>
    </dxf>
    <dxf>
      <font>
        <color rgb="FF0033A0"/>
      </font>
    </dxf>
    <dxf>
      <font>
        <color rgb="FF0033A0"/>
      </font>
    </dxf>
    <dxf>
      <font>
        <color rgb="FF0033A0"/>
      </font>
    </dxf>
    <dxf>
      <font>
        <color rgb="FF0033A0"/>
      </font>
    </dxf>
    <dxf>
      <font>
        <color rgb="FF0033A0"/>
      </font>
    </dxf>
    <dxf>
      <font>
        <color rgb="FF0033A0"/>
      </font>
    </dxf>
    <dxf>
      <font>
        <color rgb="FF0033A0"/>
      </font>
    </dxf>
    <dxf>
      <font>
        <color rgb="FF0033A0"/>
      </font>
    </dxf>
    <dxf>
      <font>
        <color rgb="FF0033A0"/>
      </font>
    </dxf>
    <dxf>
      <font>
        <color rgb="FF0033A0"/>
      </font>
    </dxf>
    <dxf>
      <font>
        <color rgb="FF0033A0"/>
      </font>
    </dxf>
    <dxf>
      <font>
        <color rgb="FF0033A0"/>
      </font>
    </dxf>
    <dxf>
      <font>
        <color rgb="FF0033A0"/>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numFmt numFmtId="3" formatCode="#,##0"/>
    </dxf>
    <dxf>
      <font>
        <color theme="0"/>
      </font>
    </dxf>
    <dxf>
      <font>
        <color theme="0"/>
      </font>
    </dxf>
    <dxf>
      <fill>
        <patternFill patternType="solid">
          <bgColor rgb="FF0033A0"/>
        </patternFill>
      </fill>
    </dxf>
    <dxf>
      <fill>
        <patternFill patternType="solid">
          <bgColor rgb="FF0033A0"/>
        </patternFill>
      </fill>
    </dxf>
    <dxf>
      <font>
        <color rgb="FF0033A0"/>
      </font>
    </dxf>
    <dxf>
      <font>
        <color rgb="FF0033A0"/>
      </font>
    </dxf>
    <dxf>
      <font>
        <color rgb="FF0033A0"/>
      </font>
    </dxf>
    <dxf>
      <font>
        <color rgb="FF0033A0"/>
      </font>
    </dxf>
    <dxf>
      <font>
        <color rgb="FF0033A0"/>
      </font>
    </dxf>
    <dxf>
      <font>
        <color rgb="FF0033A0"/>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numFmt numFmtId="3" formatCode="#,##0"/>
    </dxf>
    <dxf>
      <font>
        <color theme="0"/>
      </font>
      <fill>
        <patternFill patternType="solid">
          <fgColor indexed="64"/>
          <bgColor rgb="FF0033A0"/>
        </patternFill>
      </fill>
    </dxf>
    <dxf>
      <font>
        <color theme="0"/>
      </font>
      <fill>
        <patternFill patternType="solid">
          <fgColor indexed="64"/>
          <bgColor rgb="FF0033A0"/>
        </patternFill>
      </fill>
    </dxf>
    <dxf>
      <font>
        <color rgb="FF0033A0"/>
      </font>
    </dxf>
    <dxf>
      <font>
        <color rgb="FF0033A0"/>
      </font>
    </dxf>
    <dxf>
      <font>
        <color rgb="FF0033A0"/>
      </font>
    </dxf>
    <dxf>
      <font>
        <color rgb="FF0033A0"/>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strike val="0"/>
        <outline val="0"/>
        <shadow val="0"/>
        <u val="none"/>
        <vertAlign val="baseline"/>
        <sz val="9"/>
        <color rgb="FF0033A0"/>
        <name val="Gill Sans Nova"/>
        <family val="2"/>
        <scheme val="none"/>
      </font>
      <numFmt numFmtId="0" formatCode="General"/>
    </dxf>
    <dxf>
      <font>
        <strike val="0"/>
        <outline val="0"/>
        <shadow val="0"/>
        <u val="none"/>
        <vertAlign val="baseline"/>
        <sz val="9"/>
        <color rgb="FF0033A0"/>
        <name val="Gill Sans Nova"/>
        <family val="2"/>
        <scheme val="none"/>
      </font>
      <numFmt numFmtId="0" formatCode="General"/>
    </dxf>
    <dxf>
      <font>
        <strike val="0"/>
        <outline val="0"/>
        <shadow val="0"/>
        <u val="none"/>
        <vertAlign val="baseline"/>
        <sz val="9"/>
        <color rgb="FF0033A0"/>
        <name val="Gill Sans Nova"/>
        <family val="2"/>
        <scheme val="none"/>
      </font>
      <numFmt numFmtId="0" formatCode="General"/>
    </dxf>
    <dxf>
      <font>
        <strike val="0"/>
        <outline val="0"/>
        <shadow val="0"/>
        <u val="none"/>
        <vertAlign val="baseline"/>
        <sz val="9"/>
        <color rgb="FF0033A0"/>
        <name val="Gill Sans Nova"/>
        <family val="2"/>
        <scheme val="none"/>
      </font>
    </dxf>
    <dxf>
      <font>
        <strike val="0"/>
        <outline val="0"/>
        <shadow val="0"/>
        <u val="none"/>
        <vertAlign val="baseline"/>
        <sz val="9"/>
        <color rgb="FF0033A0"/>
        <name val="Gill Sans Nova"/>
        <family val="2"/>
        <scheme val="none"/>
      </font>
    </dxf>
    <dxf>
      <font>
        <strike val="0"/>
        <outline val="0"/>
        <shadow val="0"/>
        <u val="none"/>
        <vertAlign val="baseline"/>
        <sz val="9"/>
        <color rgb="FF0033A0"/>
        <name val="Gill Sans Nova"/>
        <family val="2"/>
        <scheme val="none"/>
      </font>
    </dxf>
    <dxf>
      <font>
        <strike val="0"/>
        <outline val="0"/>
        <shadow val="0"/>
        <u val="none"/>
        <vertAlign val="baseline"/>
        <sz val="9"/>
        <color rgb="FF0033A0"/>
        <name val="Gill Sans Nova"/>
        <family val="2"/>
        <scheme val="none"/>
      </font>
    </dxf>
    <dxf>
      <font>
        <strike val="0"/>
        <outline val="0"/>
        <shadow val="0"/>
        <u val="none"/>
        <vertAlign val="baseline"/>
        <sz val="9"/>
        <color rgb="FF0033A0"/>
        <name val="Gill Sans Nova"/>
        <family val="2"/>
        <scheme val="none"/>
      </font>
    </dxf>
    <dxf>
      <font>
        <strike val="0"/>
        <outline val="0"/>
        <shadow val="0"/>
        <u val="none"/>
        <vertAlign val="baseline"/>
        <sz val="9"/>
        <color rgb="FF0033A0"/>
        <name val="Gill Sans Nova"/>
        <family val="2"/>
        <scheme val="none"/>
      </font>
    </dxf>
    <dxf>
      <font>
        <strike val="0"/>
        <outline val="0"/>
        <shadow val="0"/>
        <u val="none"/>
        <vertAlign val="baseline"/>
        <sz val="9"/>
        <color rgb="FF0033A0"/>
        <name val="Gill Sans Nova"/>
        <family val="2"/>
        <scheme val="none"/>
      </font>
    </dxf>
    <dxf>
      <font>
        <strike val="0"/>
        <outline val="0"/>
        <shadow val="0"/>
        <u val="none"/>
        <vertAlign val="baseline"/>
        <sz val="9"/>
        <color rgb="FF0033A0"/>
        <name val="Gill Sans Nova"/>
        <family val="2"/>
        <scheme val="none"/>
      </font>
    </dxf>
    <dxf>
      <font>
        <strike val="0"/>
        <outline val="0"/>
        <shadow val="0"/>
        <u val="none"/>
        <vertAlign val="baseline"/>
        <sz val="9"/>
        <color rgb="FF0033A0"/>
        <name val="Gill Sans Nova"/>
        <family val="2"/>
        <scheme val="none"/>
      </font>
    </dxf>
    <dxf>
      <font>
        <strike val="0"/>
        <outline val="0"/>
        <shadow val="0"/>
        <u val="none"/>
        <vertAlign val="baseline"/>
        <sz val="9"/>
        <color rgb="FF0033A0"/>
        <name val="Gill Sans Nova"/>
        <family val="2"/>
        <scheme val="none"/>
      </font>
    </dxf>
    <dxf>
      <font>
        <strike val="0"/>
        <outline val="0"/>
        <shadow val="0"/>
        <u val="none"/>
        <vertAlign val="baseline"/>
        <sz val="9"/>
        <color rgb="FF0033A0"/>
        <name val="Gill Sans Nova"/>
        <family val="2"/>
        <scheme val="none"/>
      </font>
    </dxf>
    <dxf>
      <font>
        <b val="0"/>
        <i val="0"/>
        <strike val="0"/>
        <condense val="0"/>
        <extend val="0"/>
        <outline val="0"/>
        <shadow val="0"/>
        <u val="none"/>
        <vertAlign val="baseline"/>
        <sz val="9"/>
        <color rgb="FF0033A0"/>
        <name val="Gill Sans Nova"/>
        <family val="2"/>
        <scheme val="none"/>
      </font>
      <numFmt numFmtId="0" formatCode="General"/>
    </dxf>
    <dxf>
      <font>
        <b val="0"/>
        <i val="0"/>
        <strike val="0"/>
        <condense val="0"/>
        <extend val="0"/>
        <outline val="0"/>
        <shadow val="0"/>
        <u val="none"/>
        <vertAlign val="baseline"/>
        <sz val="9"/>
        <color rgb="FF0033A0"/>
        <name val="Gill Sans Nova"/>
        <family val="2"/>
        <scheme val="none"/>
      </font>
      <numFmt numFmtId="0" formatCode="General"/>
    </dxf>
    <dxf>
      <font>
        <b val="0"/>
        <i val="0"/>
        <strike val="0"/>
        <condense val="0"/>
        <extend val="0"/>
        <outline val="0"/>
        <shadow val="0"/>
        <u val="none"/>
        <vertAlign val="baseline"/>
        <sz val="9"/>
        <color rgb="FF0033A0"/>
        <name val="Gill Sans Nova"/>
        <family val="2"/>
        <scheme val="none"/>
      </font>
      <numFmt numFmtId="0" formatCode="General"/>
    </dxf>
    <dxf>
      <font>
        <strike val="0"/>
        <outline val="0"/>
        <shadow val="0"/>
        <u val="none"/>
        <vertAlign val="baseline"/>
        <sz val="9"/>
        <color rgb="FF0033A0"/>
        <name val="Gill Sans Nova"/>
        <family val="2"/>
        <scheme val="none"/>
      </font>
    </dxf>
    <dxf>
      <font>
        <b val="0"/>
        <i val="0"/>
        <strike val="0"/>
        <condense val="0"/>
        <extend val="0"/>
        <outline val="0"/>
        <shadow val="0"/>
        <u val="none"/>
        <vertAlign val="baseline"/>
        <sz val="9"/>
        <color rgb="FF0033A0"/>
        <name val="Gill Sans Nova"/>
        <family val="2"/>
        <scheme val="none"/>
      </font>
      <numFmt numFmtId="0" formatCode="General"/>
    </dxf>
    <dxf>
      <font>
        <strike val="0"/>
        <outline val="0"/>
        <shadow val="0"/>
        <u val="none"/>
        <vertAlign val="baseline"/>
        <sz val="9"/>
        <color rgb="FF0033A0"/>
        <name val="Gill Sans Nova"/>
        <family val="2"/>
        <scheme val="none"/>
      </font>
    </dxf>
    <dxf>
      <font>
        <b val="0"/>
        <i val="0"/>
        <strike val="0"/>
        <condense val="0"/>
        <extend val="0"/>
        <outline val="0"/>
        <shadow val="0"/>
        <u val="none"/>
        <vertAlign val="baseline"/>
        <sz val="9"/>
        <color rgb="FF0033A0"/>
        <name val="Gill Sans Nova"/>
        <family val="2"/>
        <scheme val="none"/>
      </font>
      <numFmt numFmtId="165" formatCode="yyyy\-mm\-dd;@"/>
    </dxf>
    <dxf>
      <font>
        <strike val="0"/>
        <outline val="0"/>
        <shadow val="0"/>
        <u val="none"/>
        <vertAlign val="baseline"/>
        <sz val="9"/>
        <color rgb="FF0033A0"/>
        <name val="Gill Sans Nova"/>
        <family val="2"/>
        <scheme val="none"/>
      </font>
      <numFmt numFmtId="165" formatCode="yyyy\-mm\-dd;@"/>
    </dxf>
    <dxf>
      <font>
        <b val="0"/>
        <i val="0"/>
        <strike val="0"/>
        <condense val="0"/>
        <extend val="0"/>
        <outline val="0"/>
        <shadow val="0"/>
        <u val="none"/>
        <vertAlign val="baseline"/>
        <sz val="9"/>
        <color rgb="FF0033A0"/>
        <name val="Gill Sans Nova"/>
        <family val="2"/>
        <scheme val="none"/>
      </font>
      <numFmt numFmtId="0" formatCode="General"/>
    </dxf>
    <dxf>
      <font>
        <b val="0"/>
        <i val="0"/>
        <strike val="0"/>
        <condense val="0"/>
        <extend val="0"/>
        <outline val="0"/>
        <shadow val="0"/>
        <u val="none"/>
        <vertAlign val="baseline"/>
        <sz val="9"/>
        <color rgb="FF0033A0"/>
        <name val="Gill Sans Nova"/>
        <family val="2"/>
        <scheme val="none"/>
      </font>
      <numFmt numFmtId="0" formatCode="General"/>
    </dxf>
    <dxf>
      <font>
        <strike val="0"/>
        <outline val="0"/>
        <shadow val="0"/>
        <u val="none"/>
        <vertAlign val="baseline"/>
        <sz val="9"/>
        <color rgb="FF0033A0"/>
        <name val="Gill Sans Nova"/>
        <family val="2"/>
        <scheme val="none"/>
      </font>
    </dxf>
    <dxf>
      <font>
        <b val="0"/>
        <i val="0"/>
        <strike val="0"/>
        <condense val="0"/>
        <extend val="0"/>
        <outline val="0"/>
        <shadow val="0"/>
        <u val="none"/>
        <vertAlign val="baseline"/>
        <sz val="9"/>
        <color rgb="FF0033A0"/>
        <name val="Gill Sans Nova"/>
        <family val="2"/>
        <scheme val="none"/>
      </font>
      <numFmt numFmtId="0" formatCode="General"/>
    </dxf>
    <dxf>
      <font>
        <strike val="0"/>
        <outline val="0"/>
        <shadow val="0"/>
        <u val="none"/>
        <vertAlign val="baseline"/>
        <sz val="9"/>
        <color rgb="FF0033A0"/>
        <name val="Gill Sans Nova"/>
        <family val="2"/>
        <scheme val="none"/>
      </font>
    </dxf>
    <dxf>
      <font>
        <b val="0"/>
        <i val="0"/>
        <strike val="0"/>
        <condense val="0"/>
        <extend val="0"/>
        <outline val="0"/>
        <shadow val="0"/>
        <u val="none"/>
        <vertAlign val="baseline"/>
        <sz val="9"/>
        <color rgb="FF0033A0"/>
        <name val="Gill Sans Nova"/>
        <family val="2"/>
        <scheme val="none"/>
      </font>
      <numFmt numFmtId="165" formatCode="yyyy\-mm\-dd;@"/>
    </dxf>
    <dxf>
      <font>
        <strike val="0"/>
        <outline val="0"/>
        <shadow val="0"/>
        <u val="none"/>
        <vertAlign val="baseline"/>
        <sz val="9"/>
        <color rgb="FF0033A0"/>
        <name val="Gill Sans Nova"/>
        <family val="2"/>
        <scheme val="none"/>
      </font>
      <numFmt numFmtId="165" formatCode="yyyy\-mm\-dd;@"/>
    </dxf>
    <dxf>
      <font>
        <b val="0"/>
        <i val="0"/>
        <strike val="0"/>
        <condense val="0"/>
        <extend val="0"/>
        <outline val="0"/>
        <shadow val="0"/>
        <u val="none"/>
        <vertAlign val="baseline"/>
        <sz val="9"/>
        <color rgb="FF0033A0"/>
        <name val="Gill Sans Nova"/>
        <family val="2"/>
        <scheme val="none"/>
      </font>
      <numFmt numFmtId="165" formatCode="yyyy\-mm\-dd;@"/>
    </dxf>
    <dxf>
      <font>
        <strike val="0"/>
        <outline val="0"/>
        <shadow val="0"/>
        <u val="none"/>
        <vertAlign val="baseline"/>
        <sz val="9"/>
        <color rgb="FF0033A0"/>
        <name val="Gill Sans Nova"/>
        <family val="2"/>
        <scheme val="none"/>
      </font>
    </dxf>
    <dxf>
      <font>
        <strike val="0"/>
        <outline val="0"/>
        <shadow val="0"/>
        <u val="none"/>
        <vertAlign val="baseline"/>
        <sz val="9"/>
        <color theme="1"/>
        <name val="Calibri"/>
        <family val="2"/>
        <scheme val="minor"/>
      </font>
    </dxf>
    <dxf>
      <font>
        <strike val="0"/>
        <outline val="0"/>
        <shadow val="0"/>
        <u val="none"/>
        <vertAlign val="baseline"/>
        <sz val="9"/>
        <color rgb="FF0033A0"/>
        <name val="Gill Sans Nova"/>
        <family val="2"/>
        <scheme val="none"/>
      </font>
      <numFmt numFmtId="0" formatCode="General"/>
    </dxf>
    <dxf>
      <font>
        <strike val="0"/>
        <outline val="0"/>
        <shadow val="0"/>
        <u val="none"/>
        <vertAlign val="baseline"/>
        <sz val="9"/>
        <color rgb="FF0033A0"/>
        <name val="Gill Sans Nova"/>
        <family val="2"/>
        <scheme val="none"/>
      </font>
      <numFmt numFmtId="0" formatCode="General"/>
    </dxf>
    <dxf>
      <font>
        <strike val="0"/>
        <outline val="0"/>
        <shadow val="0"/>
        <u val="none"/>
        <vertAlign val="baseline"/>
        <sz val="9"/>
        <color rgb="FF0033A0"/>
        <name val="Gill Sans Nova"/>
        <family val="2"/>
        <scheme val="none"/>
      </font>
      <numFmt numFmtId="0" formatCode="General"/>
    </dxf>
    <dxf>
      <font>
        <strike val="0"/>
        <outline val="0"/>
        <shadow val="0"/>
        <u val="none"/>
        <vertAlign val="baseline"/>
        <sz val="9"/>
        <color rgb="FF0033A0"/>
        <name val="Gill Sans Nova"/>
        <family val="2"/>
        <scheme val="none"/>
      </font>
    </dxf>
    <dxf>
      <font>
        <strike val="0"/>
        <outline val="0"/>
        <shadow val="0"/>
        <u val="none"/>
        <vertAlign val="baseline"/>
        <sz val="9"/>
        <color rgb="FF0033A0"/>
        <name val="Gill Sans Nova"/>
        <family val="2"/>
        <scheme val="none"/>
      </font>
    </dxf>
    <dxf>
      <font>
        <b val="0"/>
        <i val="0"/>
        <strike val="0"/>
        <condense val="0"/>
        <extend val="0"/>
        <outline val="0"/>
        <shadow val="0"/>
        <u val="none"/>
        <vertAlign val="baseline"/>
        <sz val="9"/>
        <color rgb="FF0033A0"/>
        <name val="Gill Sans Nova"/>
        <family val="2"/>
        <scheme val="none"/>
      </font>
      <numFmt numFmtId="0" formatCode="General"/>
    </dxf>
    <dxf>
      <font>
        <strike val="0"/>
        <outline val="0"/>
        <shadow val="0"/>
        <u val="none"/>
        <vertAlign val="baseline"/>
        <sz val="9"/>
        <color rgb="FF0033A0"/>
        <name val="Gill Sans Nova"/>
        <family val="2"/>
        <scheme val="none"/>
      </font>
    </dxf>
    <dxf>
      <font>
        <b val="0"/>
        <i val="0"/>
        <strike val="0"/>
        <condense val="0"/>
        <extend val="0"/>
        <outline val="0"/>
        <shadow val="0"/>
        <u val="none"/>
        <vertAlign val="baseline"/>
        <sz val="9"/>
        <color rgb="FF0033A0"/>
        <name val="Gill Sans Nova"/>
        <family val="2"/>
        <scheme val="none"/>
      </font>
      <numFmt numFmtId="0" formatCode="General"/>
    </dxf>
    <dxf>
      <font>
        <strike val="0"/>
        <outline val="0"/>
        <shadow val="0"/>
        <u val="none"/>
        <vertAlign val="baseline"/>
        <sz val="9"/>
        <color rgb="FF0033A0"/>
        <name val="Gill Sans Nova"/>
        <family val="2"/>
        <scheme val="none"/>
      </font>
    </dxf>
    <dxf>
      <font>
        <strike val="0"/>
        <outline val="0"/>
        <shadow val="0"/>
        <u val="none"/>
        <vertAlign val="baseline"/>
        <sz val="9"/>
        <color rgb="FF0033A0"/>
        <name val="Gill Sans Nova"/>
        <family val="2"/>
        <scheme val="none"/>
      </font>
    </dxf>
    <dxf>
      <font>
        <strike val="0"/>
        <outline val="0"/>
        <shadow val="0"/>
        <u val="none"/>
        <vertAlign val="baseline"/>
        <sz val="9"/>
        <color rgb="FF0033A0"/>
        <name val="Gill Sans Nova"/>
        <family val="2"/>
        <scheme val="none"/>
      </font>
    </dxf>
    <dxf>
      <font>
        <strike val="0"/>
        <outline val="0"/>
        <shadow val="0"/>
        <u val="none"/>
        <vertAlign val="baseline"/>
        <sz val="9"/>
        <color rgb="FF0033A0"/>
        <name val="Gill Sans Nova"/>
        <family val="2"/>
        <scheme val="none"/>
      </font>
      <numFmt numFmtId="165" formatCode="yyyy\-mm\-dd;@"/>
    </dxf>
    <dxf>
      <font>
        <strike val="0"/>
        <outline val="0"/>
        <shadow val="0"/>
        <u val="none"/>
        <vertAlign val="baseline"/>
        <sz val="9"/>
        <color rgb="FF0033A0"/>
        <name val="Gill Sans Nova"/>
        <family val="2"/>
        <scheme val="none"/>
      </font>
    </dxf>
    <dxf>
      <font>
        <strike val="0"/>
        <outline val="0"/>
        <shadow val="0"/>
        <u val="none"/>
        <vertAlign val="baseline"/>
        <sz val="9"/>
        <color rgb="FF0033A0"/>
        <name val="Gill Sans Nova"/>
        <family val="2"/>
        <scheme val="none"/>
      </font>
    </dxf>
    <dxf>
      <font>
        <strike val="0"/>
        <outline val="0"/>
        <shadow val="0"/>
        <u val="none"/>
        <vertAlign val="baseline"/>
        <sz val="9"/>
        <color rgb="FF0033A0"/>
        <name val="Gill Sans Nova"/>
        <family val="2"/>
        <scheme val="none"/>
      </font>
    </dxf>
    <dxf>
      <font>
        <b val="0"/>
        <i val="0"/>
        <strike val="0"/>
        <condense val="0"/>
        <extend val="0"/>
        <outline val="0"/>
        <shadow val="0"/>
        <u val="none"/>
        <vertAlign val="baseline"/>
        <sz val="9"/>
        <color rgb="FF0033A0"/>
        <name val="Gill Sans Nova"/>
        <family val="2"/>
        <scheme val="none"/>
      </font>
      <numFmt numFmtId="0" formatCode="General"/>
    </dxf>
    <dxf>
      <font>
        <strike val="0"/>
        <outline val="0"/>
        <shadow val="0"/>
        <u val="none"/>
        <vertAlign val="baseline"/>
        <sz val="9"/>
        <color rgb="FF0033A0"/>
        <name val="Gill Sans Nova"/>
        <family val="2"/>
        <scheme val="none"/>
      </font>
    </dxf>
    <dxf>
      <font>
        <b val="0"/>
        <i val="0"/>
        <strike val="0"/>
        <condense val="0"/>
        <extend val="0"/>
        <outline val="0"/>
        <shadow val="0"/>
        <u val="none"/>
        <vertAlign val="baseline"/>
        <sz val="9"/>
        <color rgb="FF0033A0"/>
        <name val="Gill Sans Nova"/>
        <family val="2"/>
        <scheme val="none"/>
      </font>
      <numFmt numFmtId="165" formatCode="yyyy\-mm\-dd;@"/>
    </dxf>
    <dxf>
      <font>
        <strike val="0"/>
        <outline val="0"/>
        <shadow val="0"/>
        <u val="none"/>
        <vertAlign val="baseline"/>
        <sz val="9"/>
        <color rgb="FF0033A0"/>
        <name val="Gill Sans Nova"/>
        <family val="2"/>
        <scheme val="none"/>
      </font>
      <numFmt numFmtId="165" formatCode="yyyy\-mm\-dd;@"/>
    </dxf>
    <dxf>
      <font>
        <b val="0"/>
        <i val="0"/>
        <strike val="0"/>
        <condense val="0"/>
        <extend val="0"/>
        <outline val="0"/>
        <shadow val="0"/>
        <u val="none"/>
        <vertAlign val="baseline"/>
        <sz val="9"/>
        <color rgb="FF0033A0"/>
        <name val="Gill Sans Nova"/>
        <family val="2"/>
        <scheme val="none"/>
      </font>
      <numFmt numFmtId="165" formatCode="yyyy\-mm\-dd;@"/>
    </dxf>
    <dxf>
      <font>
        <strike val="0"/>
        <outline val="0"/>
        <shadow val="0"/>
        <u val="none"/>
        <vertAlign val="baseline"/>
        <sz val="9"/>
        <color rgb="FF0033A0"/>
        <name val="Gill Sans Nova"/>
        <family val="2"/>
        <scheme val="none"/>
      </font>
    </dxf>
    <dxf>
      <font>
        <strike val="0"/>
        <outline val="0"/>
        <shadow val="0"/>
        <u val="none"/>
        <vertAlign val="baseline"/>
        <sz val="9"/>
        <color theme="1"/>
        <name val="Calibri"/>
        <family val="2"/>
        <scheme val="minor"/>
      </font>
      <alignment horizontal="general" vertical="bottom" textRotation="0" wrapText="1" indent="0" justifyLastLine="0" shrinkToFit="0" readingOrder="0"/>
    </dxf>
    <dxf>
      <font>
        <strike val="0"/>
        <outline val="0"/>
        <shadow val="0"/>
        <u val="none"/>
        <vertAlign val="baseline"/>
        <sz val="9"/>
        <color auto="1"/>
        <name val="Gill Sans Nova"/>
        <family val="2"/>
        <scheme val="none"/>
      </font>
      <numFmt numFmtId="0" formatCode="General"/>
    </dxf>
    <dxf>
      <font>
        <strike val="0"/>
        <outline val="0"/>
        <shadow val="0"/>
        <u val="none"/>
        <vertAlign val="baseline"/>
        <sz val="9"/>
        <color auto="1"/>
        <name val="Gill Sans Nova"/>
        <family val="2"/>
        <scheme val="none"/>
      </font>
      <numFmt numFmtId="0" formatCode="General"/>
    </dxf>
    <dxf>
      <font>
        <strike val="0"/>
        <outline val="0"/>
        <shadow val="0"/>
        <u val="none"/>
        <vertAlign val="baseline"/>
        <sz val="9"/>
        <color auto="1"/>
        <name val="Gill Sans Nova"/>
        <family val="2"/>
        <scheme val="none"/>
      </font>
      <numFmt numFmtId="0" formatCode="General"/>
    </dxf>
    <dxf>
      <font>
        <strike val="0"/>
        <outline val="0"/>
        <shadow val="0"/>
        <u val="none"/>
        <vertAlign val="baseline"/>
        <sz val="9"/>
        <color auto="1"/>
        <name val="Gill Sans Nova"/>
        <family val="2"/>
        <scheme val="none"/>
      </font>
    </dxf>
    <dxf>
      <font>
        <strike val="0"/>
        <outline val="0"/>
        <shadow val="0"/>
        <u val="none"/>
        <vertAlign val="baseline"/>
        <sz val="9"/>
        <color auto="1"/>
        <name val="Gill Sans Nova"/>
        <family val="2"/>
        <scheme val="none"/>
      </font>
    </dxf>
    <dxf>
      <font>
        <strike val="0"/>
        <outline val="0"/>
        <shadow val="0"/>
        <u val="none"/>
        <vertAlign val="baseline"/>
        <sz val="9"/>
        <color auto="1"/>
        <name val="Gill Sans Nova"/>
        <family val="2"/>
        <scheme val="none"/>
      </font>
    </dxf>
    <dxf>
      <font>
        <strike val="0"/>
        <outline val="0"/>
        <shadow val="0"/>
        <u val="none"/>
        <vertAlign val="baseline"/>
        <sz val="9"/>
        <color auto="1"/>
        <name val="Gill Sans Nova"/>
        <family val="2"/>
        <scheme val="none"/>
      </font>
    </dxf>
    <dxf>
      <font>
        <strike val="0"/>
        <outline val="0"/>
        <shadow val="0"/>
        <u val="none"/>
        <vertAlign val="baseline"/>
        <sz val="9"/>
        <color auto="1"/>
        <name val="Gill Sans Nova"/>
        <family val="2"/>
        <scheme val="none"/>
      </font>
    </dxf>
    <dxf>
      <font>
        <strike val="0"/>
        <outline val="0"/>
        <shadow val="0"/>
        <u val="none"/>
        <vertAlign val="baseline"/>
        <sz val="9"/>
        <color auto="1"/>
        <name val="Gill Sans Nova"/>
        <family val="2"/>
        <scheme val="none"/>
      </font>
    </dxf>
    <dxf>
      <font>
        <strike val="0"/>
        <outline val="0"/>
        <shadow val="0"/>
        <u val="none"/>
        <vertAlign val="baseline"/>
        <sz val="9"/>
        <color auto="1"/>
        <name val="Gill Sans Nova"/>
        <family val="2"/>
        <scheme val="none"/>
      </font>
    </dxf>
    <dxf>
      <font>
        <strike val="0"/>
        <outline val="0"/>
        <shadow val="0"/>
        <u val="none"/>
        <vertAlign val="baseline"/>
        <sz val="9"/>
        <color auto="1"/>
        <name val="Gill Sans Nova"/>
        <family val="2"/>
        <scheme val="none"/>
      </font>
    </dxf>
    <dxf>
      <font>
        <strike val="0"/>
        <outline val="0"/>
        <shadow val="0"/>
        <u val="none"/>
        <vertAlign val="baseline"/>
        <sz val="9"/>
        <color auto="1"/>
        <name val="Gill Sans Nova"/>
        <family val="2"/>
        <scheme val="none"/>
      </font>
    </dxf>
    <dxf>
      <font>
        <strike val="0"/>
        <outline val="0"/>
        <shadow val="0"/>
        <u val="none"/>
        <vertAlign val="baseline"/>
        <sz val="9"/>
        <color auto="1"/>
        <name val="Gill Sans Nova"/>
        <family val="2"/>
        <scheme val="none"/>
      </font>
    </dxf>
    <dxf>
      <font>
        <strike val="0"/>
        <outline val="0"/>
        <shadow val="0"/>
        <u val="none"/>
        <vertAlign val="baseline"/>
        <sz val="9"/>
        <color auto="1"/>
        <name val="Gill Sans Nova"/>
        <family val="2"/>
        <scheme val="none"/>
      </font>
    </dxf>
    <dxf>
      <font>
        <strike val="0"/>
        <outline val="0"/>
        <shadow val="0"/>
        <u val="none"/>
        <vertAlign val="baseline"/>
        <sz val="9"/>
        <color auto="1"/>
        <name val="Gill Sans Nova"/>
        <family val="2"/>
        <scheme val="none"/>
      </font>
    </dxf>
    <dxf>
      <font>
        <strike val="0"/>
        <outline val="0"/>
        <shadow val="0"/>
        <u val="none"/>
        <vertAlign val="baseline"/>
        <sz val="9"/>
        <color auto="1"/>
        <name val="Gill Sans Nova"/>
        <family val="2"/>
        <scheme val="none"/>
      </font>
    </dxf>
    <dxf>
      <font>
        <strike val="0"/>
        <outline val="0"/>
        <shadow val="0"/>
        <u val="none"/>
        <vertAlign val="baseline"/>
        <sz val="9"/>
        <color auto="1"/>
        <name val="Gill Sans Nova"/>
        <family val="2"/>
        <scheme val="none"/>
      </font>
    </dxf>
    <dxf>
      <font>
        <strike val="0"/>
        <outline val="0"/>
        <shadow val="0"/>
        <u val="none"/>
        <vertAlign val="baseline"/>
        <sz val="9"/>
        <color auto="1"/>
        <name val="Gill Sans Nova"/>
        <family val="2"/>
        <scheme val="none"/>
      </font>
    </dxf>
    <dxf>
      <font>
        <strike val="0"/>
        <outline val="0"/>
        <shadow val="0"/>
        <u val="none"/>
        <vertAlign val="baseline"/>
        <sz val="9"/>
        <color auto="1"/>
        <name val="Gill Sans Nova"/>
        <family val="2"/>
        <scheme val="none"/>
      </font>
    </dxf>
    <dxf>
      <font>
        <b val="0"/>
        <i val="0"/>
        <strike val="0"/>
        <condense val="0"/>
        <extend val="0"/>
        <outline val="0"/>
        <shadow val="0"/>
        <u val="none"/>
        <vertAlign val="baseline"/>
        <sz val="9"/>
        <color auto="1"/>
        <name val="Calibri"/>
        <family val="2"/>
        <scheme val="minor"/>
      </font>
      <numFmt numFmtId="0" formatCode="General"/>
    </dxf>
    <dxf>
      <font>
        <strike val="0"/>
        <outline val="0"/>
        <shadow val="0"/>
        <u val="none"/>
        <vertAlign val="baseline"/>
        <sz val="9"/>
        <color auto="1"/>
        <name val="Gill Sans Nova"/>
        <family val="2"/>
        <scheme val="none"/>
      </font>
    </dxf>
    <dxf>
      <font>
        <b val="0"/>
        <i val="0"/>
        <strike val="0"/>
        <condense val="0"/>
        <extend val="0"/>
        <outline val="0"/>
        <shadow val="0"/>
        <u val="none"/>
        <vertAlign val="baseline"/>
        <sz val="9"/>
        <color auto="1"/>
        <name val="Gill Sans Nova"/>
        <family val="2"/>
        <scheme val="none"/>
      </font>
      <numFmt numFmtId="0" formatCode="General"/>
    </dxf>
    <dxf>
      <font>
        <b val="0"/>
        <i val="0"/>
        <strike val="0"/>
        <condense val="0"/>
        <extend val="0"/>
        <outline val="0"/>
        <shadow val="0"/>
        <u val="none"/>
        <vertAlign val="baseline"/>
        <sz val="9"/>
        <color auto="1"/>
        <name val="Calibri"/>
        <family val="2"/>
        <scheme val="minor"/>
      </font>
      <numFmt numFmtId="0" formatCode="General"/>
    </dxf>
    <dxf>
      <font>
        <strike val="0"/>
        <outline val="0"/>
        <shadow val="0"/>
        <u val="none"/>
        <vertAlign val="baseline"/>
        <sz val="9"/>
        <color auto="1"/>
        <name val="Gill Sans Nova"/>
        <family val="2"/>
        <scheme val="none"/>
      </font>
    </dxf>
    <dxf>
      <font>
        <b val="0"/>
        <i val="0"/>
        <strike val="0"/>
        <condense val="0"/>
        <extend val="0"/>
        <outline val="0"/>
        <shadow val="0"/>
        <u val="none"/>
        <vertAlign val="baseline"/>
        <sz val="9"/>
        <color auto="1"/>
        <name val="Gill Sans Nova"/>
        <family val="2"/>
        <scheme val="none"/>
      </font>
      <numFmt numFmtId="165" formatCode="yyyy\-mm\-dd;@"/>
    </dxf>
    <dxf>
      <font>
        <strike val="0"/>
        <outline val="0"/>
        <shadow val="0"/>
        <u val="none"/>
        <vertAlign val="baseline"/>
        <sz val="9"/>
        <color auto="1"/>
        <name val="Gill Sans Nova"/>
        <family val="2"/>
        <scheme val="none"/>
      </font>
      <numFmt numFmtId="165" formatCode="yyyy\-mm\-dd;@"/>
    </dxf>
    <dxf>
      <font>
        <strike val="0"/>
        <outline val="0"/>
        <shadow val="0"/>
        <u val="none"/>
        <vertAlign val="baseline"/>
        <sz val="9"/>
        <color auto="1"/>
        <name val="Gill Sans Nova"/>
        <family val="2"/>
        <scheme val="none"/>
      </font>
    </dxf>
    <dxf>
      <font>
        <strike val="0"/>
        <outline val="0"/>
        <shadow val="0"/>
        <u val="none"/>
        <vertAlign val="baseline"/>
        <sz val="9"/>
        <color auto="1"/>
        <name val="Gill Sans Nova"/>
        <family val="2"/>
        <scheme val="none"/>
      </font>
    </dxf>
    <dxf>
      <font>
        <b val="0"/>
        <i val="0"/>
        <strike val="0"/>
        <condense val="0"/>
        <extend val="0"/>
        <outline val="0"/>
        <shadow val="0"/>
        <u val="none"/>
        <vertAlign val="baseline"/>
        <sz val="9"/>
        <color auto="1"/>
        <name val="Calibri"/>
        <family val="2"/>
        <scheme val="minor"/>
      </font>
      <numFmt numFmtId="0" formatCode="General"/>
    </dxf>
    <dxf>
      <font>
        <strike val="0"/>
        <outline val="0"/>
        <shadow val="0"/>
        <u val="none"/>
        <vertAlign val="baseline"/>
        <sz val="9"/>
        <color auto="1"/>
        <name val="Gill Sans Nova"/>
        <family val="2"/>
        <scheme val="none"/>
      </font>
    </dxf>
    <dxf>
      <font>
        <b val="0"/>
        <i val="0"/>
        <strike val="0"/>
        <condense val="0"/>
        <extend val="0"/>
        <outline val="0"/>
        <shadow val="0"/>
        <u val="none"/>
        <vertAlign val="baseline"/>
        <sz val="9"/>
        <color auto="1"/>
        <name val="Gill Sans Nova"/>
        <family val="2"/>
        <scheme val="none"/>
      </font>
      <numFmt numFmtId="0" formatCode="General"/>
    </dxf>
    <dxf>
      <font>
        <b val="0"/>
        <i val="0"/>
        <strike val="0"/>
        <condense val="0"/>
        <extend val="0"/>
        <outline val="0"/>
        <shadow val="0"/>
        <u val="none"/>
        <vertAlign val="baseline"/>
        <sz val="9"/>
        <color auto="1"/>
        <name val="Calibri"/>
        <family val="2"/>
        <scheme val="minor"/>
      </font>
      <numFmt numFmtId="0" formatCode="General"/>
    </dxf>
    <dxf>
      <font>
        <strike val="0"/>
        <outline val="0"/>
        <shadow val="0"/>
        <u val="none"/>
        <vertAlign val="baseline"/>
        <sz val="9"/>
        <color auto="1"/>
        <name val="Gill Sans Nova"/>
        <family val="2"/>
        <scheme val="none"/>
      </font>
    </dxf>
    <dxf>
      <font>
        <b val="0"/>
        <i val="0"/>
        <strike val="0"/>
        <condense val="0"/>
        <extend val="0"/>
        <outline val="0"/>
        <shadow val="0"/>
        <u val="none"/>
        <vertAlign val="baseline"/>
        <sz val="9"/>
        <color auto="1"/>
        <name val="Gill Sans Nova"/>
        <family val="2"/>
        <scheme val="none"/>
      </font>
      <numFmt numFmtId="165" formatCode="yyyy\-mm\-dd;@"/>
    </dxf>
    <dxf>
      <font>
        <strike val="0"/>
        <outline val="0"/>
        <shadow val="0"/>
        <u val="none"/>
        <vertAlign val="baseline"/>
        <sz val="9"/>
        <color auto="1"/>
        <name val="Gill Sans Nova"/>
        <family val="2"/>
        <scheme val="none"/>
      </font>
      <numFmt numFmtId="165" formatCode="yyyy\-mm\-dd;@"/>
    </dxf>
    <dxf>
      <font>
        <b val="0"/>
        <i val="0"/>
        <strike val="0"/>
        <condense val="0"/>
        <extend val="0"/>
        <outline val="0"/>
        <shadow val="0"/>
        <u val="none"/>
        <vertAlign val="baseline"/>
        <sz val="9"/>
        <color auto="1"/>
        <name val="Gill Sans Nova"/>
        <family val="2"/>
        <scheme val="none"/>
      </font>
      <numFmt numFmtId="165" formatCode="yyyy\-mm\-dd;@"/>
    </dxf>
    <dxf>
      <font>
        <strike val="0"/>
        <outline val="0"/>
        <shadow val="0"/>
        <u val="none"/>
        <vertAlign val="baseline"/>
        <sz val="9"/>
        <color auto="1"/>
        <name val="Gill Sans Nova"/>
        <family val="2"/>
        <scheme val="none"/>
      </font>
    </dxf>
    <dxf>
      <font>
        <strike val="0"/>
        <outline val="0"/>
        <shadow val="0"/>
        <u val="none"/>
        <vertAlign val="baseline"/>
        <sz val="9"/>
        <color theme="1"/>
        <name val="Gill Sans Nova"/>
        <family val="2"/>
        <scheme val="none"/>
      </font>
      <fill>
        <patternFill patternType="none">
          <fgColor indexed="64"/>
          <bgColor auto="1"/>
        </patternFill>
      </fill>
      <alignment horizontal="general" vertical="bottom" textRotation="0" wrapText="1" indent="0" justifyLastLine="0" shrinkToFit="0" readingOrder="0"/>
    </dxf>
    <dxf>
      <font>
        <b/>
        <i val="0"/>
        <strike val="0"/>
        <condense val="0"/>
        <extend val="0"/>
        <outline val="0"/>
        <shadow val="0"/>
        <u val="none"/>
        <vertAlign val="baseline"/>
        <sz val="11"/>
        <color rgb="FF0033A0"/>
        <name val="Gill Sans Nova"/>
        <family val="2"/>
        <scheme val="none"/>
      </font>
      <numFmt numFmtId="14" formatCode="0.00%"/>
    </dxf>
    <dxf>
      <font>
        <strike val="0"/>
        <outline val="0"/>
        <shadow val="0"/>
        <u val="none"/>
        <vertAlign val="baseline"/>
        <sz val="11"/>
        <color rgb="FF0033A0"/>
        <name val="Gill Sans Nova"/>
        <family val="2"/>
        <scheme val="none"/>
      </font>
      <numFmt numFmtId="14" formatCode="0.00%"/>
    </dxf>
    <dxf>
      <font>
        <b/>
        <i val="0"/>
        <strike val="0"/>
        <condense val="0"/>
        <extend val="0"/>
        <outline val="0"/>
        <shadow val="0"/>
        <u val="none"/>
        <vertAlign val="baseline"/>
        <sz val="11"/>
        <color rgb="FF0033A0"/>
        <name val="Gill Sans Nova"/>
        <family val="2"/>
        <scheme val="none"/>
      </font>
      <numFmt numFmtId="3" formatCode="#,##0"/>
    </dxf>
    <dxf>
      <font>
        <b val="0"/>
        <i val="0"/>
        <strike val="0"/>
        <condense val="0"/>
        <extend val="0"/>
        <outline val="0"/>
        <shadow val="0"/>
        <u val="none"/>
        <vertAlign val="baseline"/>
        <sz val="11"/>
        <color rgb="FF0033A0"/>
        <name val="Gill Sans Nova"/>
        <family val="2"/>
        <scheme val="none"/>
      </font>
      <numFmt numFmtId="3" formatCode="#,##0"/>
    </dxf>
    <dxf>
      <font>
        <b/>
        <i val="0"/>
        <strike val="0"/>
        <condense val="0"/>
        <extend val="0"/>
        <outline val="0"/>
        <shadow val="0"/>
        <u val="none"/>
        <vertAlign val="baseline"/>
        <sz val="11"/>
        <color rgb="FF0033A0"/>
        <name val="Gill Sans Nova"/>
        <family val="2"/>
        <scheme val="none"/>
      </font>
    </dxf>
    <dxf>
      <font>
        <b val="0"/>
        <i val="0"/>
        <strike val="0"/>
        <condense val="0"/>
        <extend val="0"/>
        <outline val="0"/>
        <shadow val="0"/>
        <u val="none"/>
        <vertAlign val="baseline"/>
        <sz val="11"/>
        <color rgb="FF0033A0"/>
        <name val="Gill Sans Nova"/>
        <family val="2"/>
        <scheme val="none"/>
      </font>
      <fill>
        <patternFill patternType="none">
          <fgColor indexed="64"/>
          <bgColor auto="1"/>
        </patternFill>
      </fill>
    </dxf>
    <dxf>
      <font>
        <b/>
        <strike val="0"/>
        <outline val="0"/>
        <shadow val="0"/>
        <u val="none"/>
        <vertAlign val="baseline"/>
        <sz val="11"/>
        <color rgb="FF0033A0"/>
        <name val="Gill Sans Nova"/>
        <family val="2"/>
        <scheme val="none"/>
      </font>
    </dxf>
    <dxf>
      <border diagonalUp="0" diagonalDown="0">
        <left/>
        <right/>
        <top/>
        <bottom/>
      </border>
    </dxf>
    <dxf>
      <font>
        <strike val="0"/>
        <outline val="0"/>
        <shadow val="0"/>
        <u val="none"/>
        <vertAlign val="baseline"/>
        <sz val="11"/>
        <color rgb="FF0033A0"/>
        <name val="Gill Sans Nova"/>
        <family val="2"/>
        <scheme val="none"/>
      </font>
    </dxf>
    <dxf>
      <font>
        <strike val="0"/>
        <outline val="0"/>
        <shadow val="0"/>
        <u val="none"/>
        <vertAlign val="baseline"/>
        <sz val="11"/>
        <color theme="0"/>
        <name val="Gill Sans Nova"/>
        <family val="2"/>
        <scheme val="none"/>
      </font>
      <fill>
        <patternFill patternType="solid">
          <fgColor indexed="64"/>
          <bgColor rgb="FF0033A0"/>
        </patternFill>
      </fill>
    </dxf>
    <dxf>
      <font>
        <color rgb="FF0033A0"/>
      </font>
    </dxf>
    <dxf>
      <font>
        <color rgb="FF0033A0"/>
      </font>
    </dxf>
    <dxf>
      <font>
        <color rgb="FF0033A0"/>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numFmt numFmtId="3" formatCode="#,##0"/>
    </dxf>
    <dxf>
      <font>
        <color rgb="FF0033A0"/>
      </font>
    </dxf>
    <dxf>
      <fill>
        <patternFill patternType="solid">
          <bgColor rgb="FF0033A0"/>
        </patternFill>
      </fill>
    </dxf>
    <dxf>
      <fill>
        <patternFill patternType="solid">
          <bgColor rgb="FF0033A0"/>
        </patternFill>
      </fill>
    </dxf>
    <dxf>
      <font>
        <color rgb="FF0033A0"/>
      </font>
    </dxf>
    <dxf>
      <font>
        <color rgb="FF0033A0"/>
      </font>
    </dxf>
    <dxf>
      <font>
        <sz val="10"/>
      </font>
    </dxf>
    <dxf>
      <font>
        <sz val="10"/>
      </font>
    </dxf>
    <dxf>
      <font>
        <sz val="10"/>
      </font>
    </dxf>
    <dxf>
      <font>
        <name val="Gill Sans Nova"/>
      </font>
    </dxf>
    <dxf>
      <font>
        <name val="Gill Sans Nova"/>
      </font>
    </dxf>
    <dxf>
      <font>
        <name val="Gill Sans Nova"/>
      </font>
    </dxf>
    <dxf>
      <font>
        <name val="Gill Sans Nova"/>
      </font>
    </dxf>
    <dxf>
      <font>
        <name val="Gill Sans Nova"/>
      </font>
    </dxf>
    <dxf>
      <font>
        <name val="Gill Sans Nova"/>
      </font>
    </dxf>
    <dxf>
      <font>
        <color rgb="FF0033A0"/>
      </font>
    </dxf>
    <dxf>
      <font>
        <color rgb="FF0033A0"/>
      </font>
    </dxf>
    <dxf>
      <font>
        <color rgb="FF0033A0"/>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numFmt numFmtId="3" formatCode="#,##0"/>
    </dxf>
    <dxf>
      <font>
        <color rgb="FF0033A0"/>
      </font>
    </dxf>
    <dxf>
      <font>
        <color rgb="FF0033A0"/>
      </font>
    </dxf>
    <dxf>
      <font>
        <color rgb="FF0033A0"/>
      </font>
    </dxf>
    <dxf>
      <font>
        <sz val="11"/>
      </font>
    </dxf>
    <dxf>
      <font>
        <sz val="11"/>
      </font>
    </dxf>
    <dxf>
      <font>
        <sz val="11"/>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numFmt numFmtId="3" formatCode="#,##0"/>
    </dxf>
    <dxf>
      <font>
        <color rgb="FF0033A0"/>
      </font>
    </dxf>
    <dxf>
      <font>
        <color rgb="FF0033A0"/>
      </font>
    </dxf>
    <dxf>
      <font>
        <color rgb="FF0033A0"/>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sz val="10"/>
      </font>
    </dxf>
    <dxf>
      <font>
        <sz val="10"/>
      </font>
    </dxf>
    <dxf>
      <font>
        <sz val="10"/>
      </font>
    </dxf>
    <dxf>
      <font>
        <color rgb="FF0033A0"/>
      </font>
    </dxf>
    <dxf>
      <font>
        <color rgb="FF0033A0"/>
      </font>
    </dxf>
    <dxf>
      <font>
        <color rgb="FF0033A0"/>
      </font>
    </dxf>
    <dxf>
      <font>
        <color rgb="FF0033A0"/>
      </font>
    </dxf>
    <dxf>
      <font>
        <color rgb="FF0033A0"/>
      </font>
    </dxf>
    <dxf>
      <font>
        <color rgb="FF0033A0"/>
      </font>
    </dxf>
    <dxf>
      <font>
        <color rgb="FF0033A0"/>
      </font>
    </dxf>
    <dxf>
      <font>
        <color rgb="FF0033A0"/>
      </font>
    </dxf>
    <dxf>
      <font>
        <color rgb="FF0033A0"/>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color rgb="FF0033A0"/>
      </font>
    </dxf>
    <dxf>
      <font>
        <color rgb="FF0033A0"/>
      </font>
    </dxf>
    <dxf>
      <font>
        <color rgb="FF0033A0"/>
      </font>
    </dxf>
    <dxf>
      <font>
        <color rgb="FF0033A0"/>
      </font>
    </dxf>
    <dxf>
      <font>
        <color rgb="FF0033A0"/>
      </font>
    </dxf>
    <dxf>
      <font>
        <color rgb="FF0033A0"/>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color rgb="FF0033A0"/>
      </font>
    </dxf>
    <dxf>
      <font>
        <color rgb="FF0033A0"/>
      </font>
    </dxf>
    <dxf>
      <font>
        <color rgb="FF0033A0"/>
      </font>
    </dxf>
    <dxf>
      <font>
        <color rgb="FF0033A0"/>
      </font>
    </dxf>
    <dxf>
      <font>
        <color rgb="FF0033A0"/>
      </font>
    </dxf>
    <dxf>
      <font>
        <color rgb="FF0033A0"/>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color rgb="FF0033A0"/>
      </font>
    </dxf>
    <dxf>
      <font>
        <color rgb="FF0033A0"/>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color rgb="FF0033A0"/>
      </font>
    </dxf>
    <dxf>
      <font>
        <color rgb="FF0033A0"/>
      </font>
    </dxf>
    <dxf>
      <font>
        <color rgb="FF0033A0"/>
      </font>
    </dxf>
    <dxf>
      <fill>
        <patternFill patternType="solid">
          <bgColor rgb="FF0033A0"/>
        </patternFill>
      </fill>
    </dxf>
    <dxf>
      <fill>
        <patternFill patternType="solid">
          <bgColor rgb="FF0033A0"/>
        </patternFill>
      </fill>
    </dxf>
    <dxf>
      <numFmt numFmtId="3" formatCode="#,##0"/>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color rgb="FF0033A0"/>
      </font>
    </dxf>
    <dxf>
      <font>
        <color rgb="FF0033A0"/>
      </font>
    </dxf>
    <dxf>
      <font>
        <color rgb="FF0033A0"/>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color rgb="FF0033A0"/>
      </font>
      <fill>
        <patternFill patternType="solid">
          <fgColor theme="4" tint="0.79998168889431442"/>
          <bgColor theme="4" tint="0.79998168889431442"/>
        </patternFill>
      </fill>
    </dxf>
    <dxf>
      <font>
        <color rgb="FF003D96"/>
      </font>
      <fill>
        <patternFill>
          <bgColor rgb="FFEDF0F9"/>
        </patternFill>
      </fill>
      <border>
        <left style="thin">
          <color rgb="FFF8F8F8"/>
        </left>
        <right style="thin">
          <color rgb="FFF8F8F8"/>
        </right>
        <top style="thin">
          <color rgb="FFF8F8F8"/>
        </top>
        <bottom style="thin">
          <color rgb="FFF8F8F8"/>
        </bottom>
        <vertical style="thin">
          <color rgb="FFF8F8F8"/>
        </vertical>
        <horizontal style="thin">
          <color rgb="FFF8F8F8"/>
        </horizontal>
      </border>
    </dxf>
    <dxf>
      <font>
        <color rgb="FF0033A0"/>
      </font>
      <fill>
        <patternFill patternType="solid">
          <fgColor rgb="FFF8F8F8"/>
          <bgColor rgb="FFEDF0F9"/>
        </patternFill>
      </fill>
      <border>
        <left style="medium">
          <color rgb="FFF8F8F8"/>
        </left>
        <right style="medium">
          <color rgb="FFF8F8F8"/>
        </right>
        <top style="medium">
          <color rgb="FFF8F8F8"/>
        </top>
        <bottom style="medium">
          <color rgb="FFF8F8F8"/>
        </bottom>
        <vertical style="medium">
          <color rgb="FFF8F8F8"/>
        </vertical>
        <horizontal style="medium">
          <color rgb="FFF8F8F8"/>
        </horizontal>
      </border>
    </dxf>
    <dxf>
      <font>
        <color rgb="FF0033A0"/>
      </font>
    </dxf>
    <dxf>
      <font>
        <color rgb="FF0033A0"/>
      </font>
    </dxf>
    <dxf>
      <font>
        <color rgb="FF0033A0"/>
      </font>
      <border>
        <top style="double">
          <color theme="4"/>
        </top>
      </border>
    </dxf>
    <dxf>
      <font>
        <b/>
        <color theme="0"/>
      </font>
      <fill>
        <patternFill patternType="solid">
          <fgColor rgb="FF0033A0"/>
          <bgColor rgb="FF003D96"/>
        </patternFill>
      </fill>
    </dxf>
  </dxfs>
  <tableStyles count="1" defaultTableStyle="IOM Table Style" defaultPivotStyle="PivotStyleLight16">
    <tableStyle name="IOM Table Style" pivot="0" count="7" xr9:uid="{5D9557C9-1998-4152-8A33-0A31D59B0C14}">
      <tableStyleElement type="headerRow" dxfId="485"/>
      <tableStyleElement type="totalRow" dxfId="484"/>
      <tableStyleElement type="firstColumn" dxfId="483"/>
      <tableStyleElement type="lastColumn" dxfId="482"/>
      <tableStyleElement type="firstRowStripe" dxfId="481"/>
      <tableStyleElement type="secondRowStripe" dxfId="480"/>
      <tableStyleElement type="firstColumnStripe" dxfId="479"/>
    </tableStyle>
  </tableStyles>
  <colors>
    <mruColors>
      <color rgb="FFFF671F"/>
      <color rgb="FF0033A0"/>
      <color rgb="FF4066B8"/>
      <color rgb="FFB3C2E3"/>
      <color rgb="FF8AA2D6"/>
      <color rgb="FFD9E0F1"/>
      <color rgb="FF8099D0"/>
      <color rgb="FFEDF0F9"/>
      <color rgb="FFF8F8F8"/>
      <color rgb="FF003D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onnections" Target="connections.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alcChain" Target="calcChain.xml"/><Relationship Id="rId25" Type="http://schemas.openxmlformats.org/officeDocument/2006/relationships/customXml" Target="../customXml/item8.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1.xml"/><Relationship Id="rId24" Type="http://schemas.openxmlformats.org/officeDocument/2006/relationships/customXml" Target="../customXml/item7.xml"/><Relationship Id="rId5" Type="http://schemas.openxmlformats.org/officeDocument/2006/relationships/worksheet" Target="worksheets/sheet5.xml"/><Relationship Id="rId15" Type="http://schemas.openxmlformats.org/officeDocument/2006/relationships/sharedStrings" Target="sharedStrings.xml"/><Relationship Id="rId23" Type="http://schemas.openxmlformats.org/officeDocument/2006/relationships/customXml" Target="../customXml/item6.xml"/><Relationship Id="rId10" Type="http://schemas.openxmlformats.org/officeDocument/2006/relationships/pivotCacheDefinition" Target="pivotCache/pivotCacheDefinition3.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openxmlformats.org/officeDocument/2006/relationships/styles" Target="styles.xml"/><Relationship Id="rId22" Type="http://schemas.openxmlformats.org/officeDocument/2006/relationships/customXml" Target="../customXml/item5.xml"/></Relationships>
</file>

<file path=xl/drawings/drawing1.xml><?xml version="1.0" encoding="utf-8"?>
<xdr:wsDr xmlns:xdr="http://schemas.openxmlformats.org/drawingml/2006/spreadsheetDrawing" xmlns:a="http://schemas.openxmlformats.org/drawingml/2006/main">
  <xdr:twoCellAnchor editAs="oneCell">
    <xdr:from>
      <xdr:col>5</xdr:col>
      <xdr:colOff>571500</xdr:colOff>
      <xdr:row>2</xdr:row>
      <xdr:rowOff>171450</xdr:rowOff>
    </xdr:from>
    <xdr:to>
      <xdr:col>7</xdr:col>
      <xdr:colOff>320040</xdr:colOff>
      <xdr:row>19</xdr:row>
      <xdr:rowOff>95250</xdr:rowOff>
    </xdr:to>
    <mc:AlternateContent xmlns:mc="http://schemas.openxmlformats.org/markup-compatibility/2006" xmlns:a14="http://schemas.microsoft.com/office/drawing/2010/main">
      <mc:Choice Requires="a14">
        <xdr:graphicFrame macro="">
          <xdr:nvGraphicFramePr>
            <xdr:cNvPr id="3" name="Date of Event 1">
              <a:extLst>
                <a:ext uri="{FF2B5EF4-FFF2-40B4-BE49-F238E27FC236}">
                  <a16:creationId xmlns:a16="http://schemas.microsoft.com/office/drawing/2014/main" id="{00000000-0008-0000-0A00-000003000000}"/>
                </a:ext>
              </a:extLst>
            </xdr:cNvPr>
            <xdr:cNvGraphicFramePr/>
          </xdr:nvGraphicFramePr>
          <xdr:xfrm>
            <a:off x="0" y="0"/>
            <a:ext cx="0" cy="0"/>
          </xdr:xfrm>
          <a:graphic>
            <a:graphicData uri="http://schemas.microsoft.com/office/drawing/2010/slicer">
              <sle:slicer xmlns:sle="http://schemas.microsoft.com/office/drawing/2010/slicer" name="Date of Event 1"/>
            </a:graphicData>
          </a:graphic>
        </xdr:graphicFrame>
      </mc:Choice>
      <mc:Fallback xmlns="">
        <xdr:sp macro="" textlink="">
          <xdr:nvSpPr>
            <xdr:cNvPr id="0" name=""/>
            <xdr:cNvSpPr>
              <a:spLocks noTextEdit="1"/>
            </xdr:cNvSpPr>
          </xdr:nvSpPr>
          <xdr:spPr>
            <a:xfrm>
              <a:off x="6286500" y="571500"/>
              <a:ext cx="1828800" cy="34194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l-Shami Abdullah" refreshedDate="45501.327166898147" createdVersion="7" refreshedVersion="8" minRefreshableVersion="3" recordCount="28" xr:uid="{FA72F292-0A0D-4A78-87A6-A40E88CFC517}">
  <cacheSource type="worksheet">
    <worksheetSource name="Returnees"/>
  </cacheSource>
  <cacheFields count="37">
    <cacheField name="Encoding Date" numFmtId="165">
      <sharedItems containsSemiMixedTypes="0" containsNonDate="0" containsDate="1" containsString="0" minDate="2024-01-27T00:00:00" maxDate="2024-07-14T00:00:00"/>
    </cacheField>
    <cacheField name="Date of Assessment" numFmtId="165">
      <sharedItems containsSemiMixedTypes="0" containsNonDate="0" containsDate="1" containsString="0" minDate="2024-01-22T00:00:00" maxDate="2024-07-14T00:00:00"/>
    </cacheField>
    <cacheField name="Gov_Pcode" numFmtId="165">
      <sharedItems/>
    </cacheField>
    <cacheField name="Governorate" numFmtId="0">
      <sharedItems containsBlank="1" count="12">
        <s v="Marib"/>
        <s v="Taiz"/>
        <s v="Al Hodeidah"/>
        <s v="Shabwah" u="1"/>
        <s v="Al Maharah" u="1"/>
        <s v="Hadramawt" u="1"/>
        <m u="1"/>
        <s v="Taizz" u="1"/>
        <s v="Aden" u="1"/>
        <s v="Abyan" u="1"/>
        <s v="Al Bayda" u="1"/>
        <s v="Lahj" u="1"/>
      </sharedItems>
    </cacheField>
    <cacheField name="Dis_Pcode" numFmtId="0">
      <sharedItems/>
    </cacheField>
    <cacheField name="District" numFmtId="0">
      <sharedItems/>
    </cacheField>
    <cacheField name="Sub-Area" numFmtId="0">
      <sharedItems/>
    </cacheField>
    <cacheField name="Sub-Area_en" numFmtId="0">
      <sharedItems/>
    </cacheField>
    <cacheField name="Sub-Area_ar" numFmtId="0">
      <sharedItems/>
    </cacheField>
    <cacheField name="Location Code" numFmtId="0">
      <sharedItems/>
    </cacheField>
    <cacheField name="Location_en" numFmtId="0">
      <sharedItems/>
    </cacheField>
    <cacheField name="Location_ar" numFmtId="0">
      <sharedItems/>
    </cacheField>
    <cacheField name="Population Type" numFmtId="0">
      <sharedItems/>
    </cacheField>
    <cacheField name="Type of Tracking" numFmtId="0">
      <sharedItems/>
    </cacheField>
    <cacheField name="Date of Event" numFmtId="165">
      <sharedItems containsSemiMixedTypes="0" containsNonDate="0" containsDate="1" containsString="0" minDate="2024-01-21T00:00:00" maxDate="2024-07-11T00:00:00" count="25">
        <d v="2024-01-21T00:00:00"/>
        <d v="2024-01-29T00:00:00"/>
        <d v="2024-02-02T00:00:00"/>
        <d v="2024-02-19T00:00:00"/>
        <d v="2024-02-20T00:00:00"/>
        <d v="2024-02-21T00:00:00"/>
        <d v="2024-02-26T00:00:00"/>
        <d v="2024-02-28T00:00:00"/>
        <d v="2024-03-04T00:00:00"/>
        <d v="2024-03-11T00:00:00"/>
        <d v="2024-03-17T00:00:00"/>
        <d v="2024-04-01T00:00:00"/>
        <d v="2024-04-02T00:00:00"/>
        <d v="2024-04-18T00:00:00"/>
        <d v="2024-04-27T00:00:00"/>
        <d v="2024-05-25T00:00:00"/>
        <d v="2024-05-29T00:00:00"/>
        <d v="2024-06-19T00:00:00"/>
        <d v="2024-06-22T00:00:00"/>
        <d v="2024-06-26T00:00:00"/>
        <d v="2024-07-05T00:00:00"/>
        <d v="2024-07-06T00:00:00"/>
        <d v="2024-07-07T00:00:00"/>
        <d v="2024-07-09T00:00:00"/>
        <d v="2024-07-10T00:00:00"/>
      </sharedItems>
      <fieldGroup base="14">
        <rangePr groupBy="months" startDate="2024-01-21T00:00:00" endDate="2024-07-11T00:00:00"/>
        <groupItems count="14">
          <s v="&lt;1/21/2024"/>
          <s v="Jan"/>
          <s v="Feb"/>
          <s v="Mar"/>
          <s v="Apr"/>
          <s v="May"/>
          <s v="Jun"/>
          <s v="Jul"/>
          <s v="Aug"/>
          <s v="Sep"/>
          <s v="Oct"/>
          <s v="Nov"/>
          <s v="Dec"/>
          <s v="&gt;7/11/2024"/>
        </groupItems>
      </fieldGroup>
    </cacheField>
    <cacheField name="Gov of Displacement Pcode" numFmtId="165">
      <sharedItems/>
    </cacheField>
    <cacheField name="Governorate of Displacement" numFmtId="0">
      <sharedItems/>
    </cacheField>
    <cacheField name="District of Displacement Pcode" numFmtId="0">
      <sharedItems/>
    </cacheField>
    <cacheField name="District of Displacement" numFmtId="0">
      <sharedItems/>
    </cacheField>
    <cacheField name="Reason for Return" numFmtId="0">
      <sharedItems/>
    </cacheField>
    <cacheField name="Primary Event Description For The Majority of Returnees" numFmtId="0">
      <sharedItems/>
    </cacheField>
    <cacheField name="Majority of Returnees Returned To Own Home" numFmtId="0">
      <sharedItems/>
    </cacheField>
    <cacheField name="TotalNumberOfHouseholds" numFmtId="0">
      <sharedItems containsSemiMixedTypes="0" containsString="0" containsNumber="1" containsInteger="1" minValue="1" maxValue="25"/>
    </cacheField>
    <cacheField name="NeedsWater" numFmtId="0">
      <sharedItems containsSemiMixedTypes="0" containsString="0" containsNumber="1" containsInteger="1" minValue="0" maxValue="0"/>
    </cacheField>
    <cacheField name="NeedsFoodAssistance" numFmtId="0">
      <sharedItems containsSemiMixedTypes="0" containsString="0" containsNumber="1" containsInteger="1" minValue="0" maxValue="2"/>
    </cacheField>
    <cacheField name="NeedsHealthService" numFmtId="0">
      <sharedItems containsSemiMixedTypes="0" containsString="0" containsNumber="1" containsInteger="1" minValue="0" maxValue="0"/>
    </cacheField>
    <cacheField name="NeedsFinancialSupport" numFmtId="0">
      <sharedItems containsSemiMixedTypes="0" containsString="0" containsNumber="1" containsInteger="1" minValue="0" maxValue="25"/>
    </cacheField>
    <cacheField name="NeedsNonFoodItems" numFmtId="0">
      <sharedItems containsSemiMixedTypes="0" containsString="0" containsNumber="1" containsInteger="1" minValue="0" maxValue="2"/>
    </cacheField>
    <cacheField name="NeedsSanitationAndHygien" numFmtId="0">
      <sharedItems containsSemiMixedTypes="0" containsString="0" containsNumber="1" containsInteger="1" minValue="0" maxValue="0"/>
    </cacheField>
    <cacheField name="NeedsShelter" numFmtId="0">
      <sharedItems containsSemiMixedTypes="0" containsString="0" containsNumber="1" containsInteger="1" minValue="0" maxValue="1"/>
    </cacheField>
    <cacheField name="NeedsEducation" numFmtId="0">
      <sharedItems containsSemiMixedTypes="0" containsString="0" containsNumber="1" containsInteger="1" minValue="0" maxValue="0"/>
    </cacheField>
    <cacheField name="NeedsLivelihood" numFmtId="0">
      <sharedItems containsSemiMixedTypes="0" containsString="0" containsNumber="1" containsInteger="1" minValue="0" maxValue="1"/>
    </cacheField>
    <cacheField name="NeedsProtectionServices" numFmtId="0">
      <sharedItems containsSemiMixedTypes="0" containsString="0" containsNumber="1" containsInteger="1" minValue="0" maxValue="0"/>
    </cacheField>
    <cacheField name="Kobo Submission Id" numFmtId="0">
      <sharedItems containsSemiMixedTypes="0" containsString="0" containsNumber="1" containsInteger="1" minValue="8278765" maxValue="12297702"/>
    </cacheField>
    <cacheField name="Is West Coast" numFmtId="0">
      <sharedItems/>
    </cacheField>
    <cacheField name="Returned from Same Governorate" numFmtId="0">
      <sharedItems/>
    </cacheField>
    <cacheField name="Returned from Same District"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l-Shami Abdullah" refreshedDate="45508.649116550929" createdVersion="7" refreshedVersion="8" minRefreshableVersion="3" recordCount="20" xr:uid="{A4442DE4-64B7-403D-9BC7-C32F1F4B24F2}">
  <cacheSource type="worksheet">
    <worksheetSource name="WhoLeft"/>
  </cacheSource>
  <cacheFields count="27">
    <cacheField name="Encoding Date" numFmtId="165">
      <sharedItems containsSemiMixedTypes="0" containsNonDate="0" containsDate="1" containsString="0" minDate="2024-01-20T00:00:00" maxDate="2024-07-31T00:00:00"/>
    </cacheField>
    <cacheField name="Date of Assessment" numFmtId="165">
      <sharedItems containsSemiMixedTypes="0" containsNonDate="0" containsDate="1" containsString="0" minDate="2024-01-18T00:00:00" maxDate="2024-07-31T00:00:00"/>
    </cacheField>
    <cacheField name="Gov_Pcode" numFmtId="165">
      <sharedItems/>
    </cacheField>
    <cacheField name="Governorate" numFmtId="0">
      <sharedItems containsBlank="1" count="14">
        <s v="Lahj"/>
        <s v="Marib"/>
        <s v="Taiz"/>
        <s v="Ad Dali"/>
        <s v="Al Hodeidah"/>
        <s v="Abyan" u="1"/>
        <m u="1"/>
        <s v="Aden" u="1"/>
        <s v="Al Bayda" u="1"/>
        <s v="Al Jawf" u="1"/>
        <s v="Shabwah" u="1"/>
        <s v="Al Hudaydah" u="1"/>
        <s v="Taizz" u="1"/>
        <s v="Al Maharah" u="1"/>
      </sharedItems>
    </cacheField>
    <cacheField name="Dis_Pcode" numFmtId="0">
      <sharedItems/>
    </cacheField>
    <cacheField name="District" numFmtId="0">
      <sharedItems/>
    </cacheField>
    <cacheField name="Sub-Area" numFmtId="0">
      <sharedItems/>
    </cacheField>
    <cacheField name="Sub-Area_en" numFmtId="0">
      <sharedItems/>
    </cacheField>
    <cacheField name="Sub-Area_ar" numFmtId="0">
      <sharedItems/>
    </cacheField>
    <cacheField name="Location Code" numFmtId="0">
      <sharedItems/>
    </cacheField>
    <cacheField name="Location_en" numFmtId="0">
      <sharedItems/>
    </cacheField>
    <cacheField name="Location_ar" numFmtId="0">
      <sharedItems/>
    </cacheField>
    <cacheField name="Population Type" numFmtId="0">
      <sharedItems/>
    </cacheField>
    <cacheField name="Type of Tracking" numFmtId="0">
      <sharedItems/>
    </cacheField>
    <cacheField name="Date of Event" numFmtId="165">
      <sharedItems containsSemiMixedTypes="0" containsNonDate="0" containsDate="1" containsString="0" minDate="2024-01-15T00:00:00" maxDate="2024-07-26T00:00:00" count="15">
        <d v="2024-01-15T00:00:00"/>
        <d v="2024-02-15T00:00:00"/>
        <d v="2024-02-29T00:00:00"/>
        <d v="2024-03-03T00:00:00"/>
        <d v="2024-03-24T00:00:00"/>
        <d v="2024-03-25T00:00:00"/>
        <d v="2024-04-13T00:00:00"/>
        <d v="2024-04-22T00:00:00"/>
        <d v="2024-05-18T00:00:00"/>
        <d v="2024-06-11T00:00:00"/>
        <d v="2024-06-14T00:00:00"/>
        <d v="2024-06-25T00:00:00"/>
        <d v="2024-07-02T00:00:00"/>
        <d v="2024-07-07T00:00:00"/>
        <d v="2024-07-25T00:00:00"/>
      </sharedItems>
      <fieldGroup base="14">
        <rangePr groupBy="months" startDate="2024-01-15T00:00:00" endDate="2024-07-26T00:00:00"/>
        <groupItems count="14">
          <s v="&lt;1/15/2024"/>
          <s v="Jan"/>
          <s v="Feb"/>
          <s v="Mar"/>
          <s v="Apr"/>
          <s v="May"/>
          <s v="Jun"/>
          <s v="Jul"/>
          <s v="Aug"/>
          <s v="Sep"/>
          <s v="Oct"/>
          <s v="Nov"/>
          <s v="Dec"/>
          <s v="&gt;7/26/2024"/>
        </groupItems>
      </fieldGroup>
    </cacheField>
    <cacheField name="Reasons IDPs Left" numFmtId="0">
      <sharedItems/>
    </cacheField>
    <cacheField name="Primary Event Desc" numFmtId="0">
      <sharedItems/>
    </cacheField>
    <cacheField name="Where Did The Majority Of IDP HouseHold Move To" numFmtId="0">
      <sharedItems/>
    </cacheField>
    <cacheField name="Gov Moved To Pcode" numFmtId="0">
      <sharedItems/>
    </cacheField>
    <cacheField name="Governorate Moved To" numFmtId="0">
      <sharedItems/>
    </cacheField>
    <cacheField name="District Moved To Pcode" numFmtId="0">
      <sharedItems/>
    </cacheField>
    <cacheField name="District Moved To" numFmtId="0">
      <sharedItems/>
    </cacheField>
    <cacheField name="Total Number of Households" numFmtId="0">
      <sharedItems containsSemiMixedTypes="0" containsString="0" containsNumber="1" containsInteger="1" minValue="1" maxValue="58"/>
    </cacheField>
    <cacheField name="Kobo Submission Id" numFmtId="0">
      <sharedItems containsSemiMixedTypes="0" containsString="0" containsNumber="1" containsInteger="1" minValue="8142145" maxValue="12653052"/>
    </cacheField>
    <cacheField name="Is West Coast" numFmtId="0">
      <sharedItems/>
    </cacheField>
    <cacheField name="Displaced from Same Governorate" numFmtId="0">
      <sharedItems/>
    </cacheField>
    <cacheField name="Displaced from Same District" numFmtId="0">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l-Shami Abdullah" refreshedDate="45508.649291435184" createdVersion="7" refreshedVersion="8" minRefreshableVersion="3" recordCount="1187" xr:uid="{995F1883-3DFC-42BF-9C34-95026853A5C3}">
  <cacheSource type="worksheet">
    <worksheetSource name="IDPs"/>
  </cacheSource>
  <cacheFields count="44">
    <cacheField name="Encoding Date" numFmtId="165">
      <sharedItems containsSemiMixedTypes="0" containsNonDate="0" containsDate="1" containsString="0" minDate="2024-01-04T00:00:00" maxDate="2024-08-05T00:00:00"/>
    </cacheField>
    <cacheField name="Date of Assessment" numFmtId="165">
      <sharedItems containsSemiMixedTypes="0" containsNonDate="0" containsDate="1" containsString="0" minDate="2024-01-01T00:00:00" maxDate="2024-08-03T00:00:00" count="195">
        <d v="2024-01-04T00:00:00"/>
        <d v="2024-01-01T00:00:00"/>
        <d v="2024-01-02T00:00:00"/>
        <d v="2024-01-06T00:00:00"/>
        <d v="2024-01-09T00:00:00"/>
        <d v="2024-01-08T00:00:00"/>
        <d v="2024-01-07T00:00:00"/>
        <d v="2024-01-10T00:00:00"/>
        <d v="2024-01-11T00:00:00"/>
        <d v="2024-01-12T00:00:00"/>
        <d v="2024-01-13T00:00:00"/>
        <d v="2024-01-14T00:00:00"/>
        <d v="2024-01-16T00:00:00"/>
        <d v="2024-01-15T00:00:00"/>
        <d v="2024-01-19T00:00:00"/>
        <d v="2024-01-17T00:00:00"/>
        <d v="2024-01-18T00:00:00"/>
        <d v="2024-01-20T00:00:00"/>
        <d v="2024-01-21T00:00:00"/>
        <d v="2024-01-23T00:00:00"/>
        <d v="2024-01-24T00:00:00"/>
        <d v="2024-01-26T00:00:00"/>
        <d v="2024-01-27T00:00:00"/>
        <d v="2024-01-22T00:00:00"/>
        <d v="2024-01-25T00:00:00"/>
        <d v="2024-02-01T00:00:00"/>
        <d v="2024-01-28T00:00:00"/>
        <d v="2024-01-30T00:00:00"/>
        <d v="2024-01-31T00:00:00"/>
        <d v="2024-01-29T00:00:00"/>
        <d v="2024-02-02T00:00:00"/>
        <d v="2024-02-07T00:00:00"/>
        <d v="2024-02-05T00:00:00"/>
        <d v="2024-02-06T00:00:00"/>
        <d v="2024-02-04T00:00:00"/>
        <d v="2024-02-10T00:00:00"/>
        <d v="2024-02-09T00:00:00"/>
        <d v="2024-02-08T00:00:00"/>
        <d v="2024-02-11T00:00:00"/>
        <d v="2024-02-12T00:00:00"/>
        <d v="2024-02-13T00:00:00"/>
        <d v="2024-02-14T00:00:00"/>
        <d v="2024-02-15T00:00:00"/>
        <d v="2024-02-17T00:00:00"/>
        <d v="2024-02-16T00:00:00"/>
        <d v="2024-02-20T00:00:00"/>
        <d v="2024-02-18T00:00:00"/>
        <d v="2024-02-21T00:00:00"/>
        <d v="2024-02-22T00:00:00"/>
        <d v="2024-02-24T00:00:00"/>
        <d v="2024-02-27T00:00:00"/>
        <d v="2024-02-28T00:00:00"/>
        <d v="2024-02-26T00:00:00"/>
        <d v="2024-02-25T00:00:00"/>
        <d v="2024-02-29T00:00:00"/>
        <d v="2024-03-01T00:00:00"/>
        <d v="2024-03-02T00:00:00"/>
        <d v="2024-03-03T00:00:00"/>
        <d v="2024-03-04T00:00:00"/>
        <d v="2024-03-09T00:00:00"/>
        <d v="2024-03-06T00:00:00"/>
        <d v="2024-03-05T00:00:00"/>
        <d v="2024-03-08T00:00:00"/>
        <d v="2024-03-07T00:00:00"/>
        <d v="2024-03-11T00:00:00"/>
        <d v="2024-03-14T00:00:00"/>
        <d v="2024-03-15T00:00:00"/>
        <d v="2024-03-10T00:00:00"/>
        <d v="2024-03-12T00:00:00"/>
        <d v="2024-03-16T00:00:00"/>
        <d v="2024-03-13T00:00:00"/>
        <d v="2024-03-22T00:00:00"/>
        <d v="2024-03-17T00:00:00"/>
        <d v="2024-03-18T00:00:00"/>
        <d v="2024-03-23T00:00:00"/>
        <d v="2024-03-24T00:00:00"/>
        <d v="2024-03-19T00:00:00"/>
        <d v="2024-03-20T00:00:00"/>
        <d v="2024-03-21T00:00:00"/>
        <d v="2024-03-26T00:00:00"/>
        <d v="2024-03-25T00:00:00"/>
        <d v="2024-03-27T00:00:00"/>
        <d v="2024-03-28T00:00:00"/>
        <d v="2024-03-29T00:00:00"/>
        <d v="2024-03-30T00:00:00"/>
        <d v="2024-04-01T00:00:00"/>
        <d v="2024-04-02T00:00:00"/>
        <d v="2024-03-31T00:00:00"/>
        <d v="2024-04-03T00:00:00"/>
        <d v="2024-04-04T00:00:00"/>
        <d v="2024-04-05T00:00:00"/>
        <d v="2024-04-07T00:00:00"/>
        <d v="2024-04-08T00:00:00"/>
        <d v="2024-04-09T00:00:00"/>
        <d v="2024-04-12T00:00:00"/>
        <d v="2024-04-17T00:00:00"/>
        <d v="2024-04-18T00:00:00"/>
        <d v="2024-04-15T00:00:00"/>
        <d v="2024-04-16T00:00:00"/>
        <d v="2024-04-19T00:00:00"/>
        <d v="2024-04-20T00:00:00"/>
        <d v="2024-04-24T00:00:00"/>
        <d v="2024-04-25T00:00:00"/>
        <d v="2024-04-21T00:00:00"/>
        <d v="2024-04-22T00:00:00"/>
        <d v="2024-04-23T00:00:00"/>
        <d v="2024-04-26T00:00:00"/>
        <d v="2024-04-28T00:00:00"/>
        <d v="2024-04-29T00:00:00"/>
        <d v="2024-04-30T00:00:00"/>
        <d v="2024-05-01T00:00:00"/>
        <d v="2024-05-02T00:00:00"/>
        <d v="2024-04-27T00:00:00"/>
        <d v="2024-05-04T00:00:00"/>
        <d v="2024-05-07T00:00:00"/>
        <d v="2024-05-09T00:00:00"/>
        <d v="2024-05-08T00:00:00"/>
        <d v="2024-05-05T00:00:00"/>
        <d v="2024-05-11T00:00:00"/>
        <d v="2024-05-06T00:00:00"/>
        <d v="2024-05-10T00:00:00"/>
        <d v="2024-05-13T00:00:00"/>
        <d v="2024-05-14T00:00:00"/>
        <d v="2024-05-18T00:00:00"/>
        <d v="2024-05-15T00:00:00"/>
        <d v="2024-05-16T00:00:00"/>
        <d v="2024-05-17T00:00:00"/>
        <d v="2024-05-21T00:00:00"/>
        <d v="2024-05-19T00:00:00"/>
        <d v="2024-05-24T00:00:00"/>
        <d v="2024-05-25T00:00:00"/>
        <d v="2024-05-20T00:00:00"/>
        <d v="2024-05-22T00:00:00"/>
        <d v="2024-05-23T00:00:00"/>
        <d v="2024-05-27T00:00:00"/>
        <d v="2024-05-29T00:00:00"/>
        <d v="2024-06-01T00:00:00"/>
        <d v="2024-05-28T00:00:00"/>
        <d v="2024-05-31T00:00:00"/>
        <d v="2024-05-26T00:00:00"/>
        <d v="2024-05-30T00:00:00"/>
        <d v="2024-06-04T00:00:00"/>
        <d v="2024-06-02T00:00:00"/>
        <d v="2024-06-07T00:00:00"/>
        <d v="2024-06-08T00:00:00"/>
        <d v="2024-06-05T00:00:00"/>
        <d v="2024-06-03T00:00:00"/>
        <d v="2024-06-06T00:00:00"/>
        <d v="2024-06-09T00:00:00"/>
        <d v="2024-06-11T00:00:00"/>
        <d v="2024-06-10T00:00:00"/>
        <d v="2024-06-13T00:00:00"/>
        <d v="2024-06-12T00:00:00"/>
        <d v="2024-06-20T00:00:00"/>
        <d v="2024-06-19T00:00:00"/>
        <d v="2024-06-21T00:00:00"/>
        <d v="2024-06-26T00:00:00"/>
        <d v="2024-06-25T00:00:00"/>
        <d v="2024-06-24T00:00:00"/>
        <d v="2024-06-22T00:00:00"/>
        <d v="2024-06-23T00:00:00"/>
        <d v="2024-06-27T00:00:00"/>
        <d v="2024-06-28T00:00:00"/>
        <d v="2024-06-29T00:00:00"/>
        <d v="2024-07-01T00:00:00"/>
        <d v="2024-07-02T00:00:00"/>
        <d v="2024-06-30T00:00:00"/>
        <d v="2024-07-06T00:00:00"/>
        <d v="2024-07-03T00:00:00"/>
        <d v="2024-07-04T00:00:00"/>
        <d v="2024-07-05T00:00:00"/>
        <d v="2024-07-09T00:00:00"/>
        <d v="2024-07-10T00:00:00"/>
        <d v="2024-07-11T00:00:00"/>
        <d v="2024-07-08T00:00:00"/>
        <d v="2024-07-12T00:00:00"/>
        <d v="2024-07-18T00:00:00"/>
        <d v="2024-07-14T00:00:00"/>
        <d v="2024-07-15T00:00:00"/>
        <d v="2024-07-17T00:00:00"/>
        <d v="2024-07-19T00:00:00"/>
        <d v="2024-07-20T00:00:00"/>
        <d v="2024-07-22T00:00:00"/>
        <d v="2024-07-23T00:00:00"/>
        <d v="2024-07-24T00:00:00"/>
        <d v="2024-07-26T00:00:00"/>
        <d v="2024-07-27T00:00:00"/>
        <d v="2024-07-25T00:00:00"/>
        <d v="2024-07-21T00:00:00"/>
        <d v="2024-07-29T00:00:00"/>
        <d v="2024-07-31T00:00:00"/>
        <d v="2024-07-30T00:00:00"/>
        <d v="2024-08-02T00:00:00"/>
        <d v="2024-07-28T00:00:00"/>
        <d v="2024-08-01T00:00:00"/>
      </sharedItems>
      <fieldGroup base="1">
        <rangePr groupBy="months" startDate="2024-01-01T00:00:00" endDate="2024-08-03T00:00:00"/>
        <groupItems count="14">
          <s v="&lt;1/1/2024"/>
          <s v="Jan"/>
          <s v="Feb"/>
          <s v="Mar"/>
          <s v="Apr"/>
          <s v="May"/>
          <s v="Jun"/>
          <s v="Jul"/>
          <s v="Aug"/>
          <s v="Sep"/>
          <s v="Oct"/>
          <s v="Nov"/>
          <s v="Dec"/>
          <s v="&gt;8/3/2024"/>
        </groupItems>
      </fieldGroup>
    </cacheField>
    <cacheField name="Gov_Pcode" numFmtId="165">
      <sharedItems/>
    </cacheField>
    <cacheField name="Governorate" numFmtId="0">
      <sharedItems count="17">
        <s v="Taiz"/>
        <s v="Marib"/>
        <s v="Al Hodeidah"/>
        <s v="Lahj"/>
        <s v="Ad Dali"/>
        <s v="Hadramawt"/>
        <s v="Shabwah"/>
        <s v="Abyan" u="1"/>
        <s v="Al Maharah" u="1"/>
        <s v="Aden" u="1"/>
        <s v="Al Bayda" u="1"/>
        <s v="Hadramaut" u="1"/>
        <s v="Al Jawf" u="1"/>
        <s v="Al Hudaydah" u="1"/>
        <s v="Al Dhale'e" u="1"/>
        <s v="Socotra" u="1"/>
        <s v="Taizz" u="1"/>
      </sharedItems>
    </cacheField>
    <cacheField name="Governorate_ar" numFmtId="0">
      <sharedItems count="9">
        <s v="تعز"/>
        <s v="مأرب"/>
        <s v="الحديدة"/>
        <s v="لحج"/>
        <s v="الضالع"/>
        <s v="حضرموت"/>
        <s v="شبوة"/>
        <s v="أبين" u="1"/>
        <s v="المهرة" u="1"/>
      </sharedItems>
    </cacheField>
    <cacheField name="Dis_Pcode" numFmtId="0">
      <sharedItems/>
    </cacheField>
    <cacheField name="District" numFmtId="0">
      <sharedItems count="143">
        <s v="Al Misrakh"/>
        <s v="Harib"/>
        <s v="Marib City"/>
        <s v="Marib"/>
        <s v="Al Makha"/>
        <s v="Hays"/>
        <s v="Al Khukhah"/>
        <s v="Tuban"/>
        <s v="As Silw"/>
        <s v="Jabal Habashi"/>
        <s v="Al Maafer"/>
        <s v="Ad Dali"/>
        <s v="Salah"/>
        <s v="Al Qahirah"/>
        <s v="Al Mudhaffar"/>
        <s v="Al Azariq"/>
        <s v="Maqbanah"/>
        <s v="Al Mawasit"/>
        <s v="Al Hasayn"/>
        <s v="Sabir Al Mawadim"/>
        <s v="Mawza"/>
        <s v="At Tuhayta"/>
        <s v="Qatabah"/>
        <s v="Ash Shamayatayn"/>
        <s v="Al Mukalla City"/>
        <s v="Bayhan"/>
        <s v="Raghwan"/>
        <s v="Al Abdiyah"/>
        <s v="Al Qubaytah" u="1"/>
        <s v="Ataq" u="1"/>
        <s v="Ayn" u="1"/>
        <s v="Osaylan" u="1"/>
        <s v="Mudiyah" u="1"/>
        <s v="Jayshan" u="1"/>
        <s v="Radum" u="1"/>
        <s v="Shahin" u="1"/>
        <s v="Hatib" u="1"/>
        <s v="Al Ghaydhah" u="1"/>
        <s v="Khanfar" u="1"/>
        <s v="Zinjibar" u="1"/>
        <s v="Sayun" u="1"/>
        <s v="Ar Raydah wa Qussayar" u="1"/>
        <s v="Markhah Al Olya" u="1"/>
        <s v="Mashrah Wa Hadnan" u="1"/>
        <s v="Al Hawtah" u="1"/>
        <s v="Ash Shihr" u="1"/>
        <s v="Al Masilah" u="1"/>
        <s v="Haswin" u="1"/>
        <s v="Hat" u="1"/>
        <s v="Sayhut" u="1"/>
        <s v="Qishn" u="1"/>
        <s v="Hawf" u="1"/>
        <s v="Manar" u="1"/>
        <s v="Ad Dis" u="1"/>
        <s v="Al Malah" u="1"/>
        <s v="Numan" u="1"/>
        <s v="Markhah As Sufla" u="1"/>
        <s v="Al Buraiqeh" u="1"/>
        <s v="Salh" u="1"/>
        <s v="Khabb wa ash Sha'af" u="1"/>
        <s v="Nati" u="1"/>
        <s v="Jardan" u="1"/>
        <s v="Merkhah As Sufla" u="1"/>
        <s v="Maswarah" u="1"/>
        <s v="Ghayl Ba Wazir" u="1"/>
        <s v="Lawdar" u="1"/>
        <s v="Al Qabbaytah" u="1"/>
        <s v="Al Mualla" u="1"/>
        <s v="Huraidhah" u="1"/>
        <s v="Qa'atabah" u="1"/>
        <s v="As Sawma'ah" u="1"/>
        <s v="Al Maqatirah" u="1"/>
        <s v="Ad Dhale'e" u="1"/>
        <s v="Al Ghaydah" u="1"/>
        <s v="Barat Al Anan" u="1"/>
        <s v="Yafi" u="1"/>
        <s v="Khanfir" u="1"/>
        <s v="Ghayl Bawazir" u="1"/>
        <s v="Mayfa'a" u="1"/>
        <s v="Zingibar" u="1"/>
        <s v="As Said" u="1"/>
        <s v="Ahwar" u="1"/>
        <s v="Al Hussein" u="1"/>
        <s v="Ad Durayhimi" u="1"/>
        <s v="At Tawahi" u="1"/>
        <s v="Wadi Al Ayn" u="1"/>
        <s v="Jabal Habashy" u="1"/>
        <s v="Ar Rawdah" u="1"/>
        <s v="Bayt Al Faqih" u="1"/>
        <s v="Hadibu" u="1"/>
        <s v="Sibah" u="1"/>
        <s v="Al Madaribah Wa Al Aarah" u="1"/>
        <s v="Al Ma'afer" u="1"/>
        <s v="Habil Jabr" u="1"/>
        <s v="Al Burayqah" u="1"/>
        <s v="Al Musaymir" u="1"/>
        <s v="Amd" u="1"/>
        <s v="Al Wazi'iyah" u="1"/>
        <s v="Qalansiyah wa Abd Al Kuri" u="1"/>
        <s v="Dar Sad" u="1"/>
        <s v="Kritar - Sirah" u="1"/>
        <s v="Rudum" u="1"/>
        <s v="Tarim" u="1"/>
        <s v="Shahan" u="1"/>
        <s v="Na'man" u="1"/>
        <s v="As Sawmaah" u="1"/>
        <s v="Jabal Murad" u="1"/>
        <s v="Ash Shaykh Othman" u="1"/>
        <s v="Mashra'a Wa Hadnan" u="1"/>
        <s v="Usaylan" u="1"/>
        <s v="Al Mukha" u="1"/>
        <s v="Al Khawkhah" u="1"/>
        <s v="Bart Al Anan" u="1"/>
        <s v="Ain" u="1"/>
        <s v="Al Mansura" u="1"/>
        <s v="Al Had" u="1"/>
        <s v="Nisab" u="1"/>
        <s v="Haridah" u="1"/>
        <s v="Al Waziyah" u="1"/>
        <s v="Rahabah" u="1"/>
        <s v="Yafa'a" u="1"/>
        <s v="Mayfaah" u="1"/>
        <s v="Ash Shu'ayb" u="1"/>
        <s v="Ar Raydah Wa Qusayar" u="1"/>
        <s v="Hidaybu" u="1"/>
        <s v="Khur Maksar" u="1"/>
        <s v="Al Jubah" u="1"/>
        <s v="Al Mansurah" u="1"/>
        <s v="Al Abr" u="1"/>
        <s v="Ash Shuayb" u="1"/>
        <s v="Sirwah" u="1"/>
        <s v="Tur Al Bahah" u="1"/>
        <s v="Merkhah Al Ulya" u="1"/>
        <s v="Ash Shaikh Outhman" u="1"/>
        <s v="Dhubab" u="1"/>
        <s v="At Tuhayat" u="1"/>
        <s v="Armaa" u="1"/>
        <s v="Habban" u="1"/>
        <s v="Al Qatn" u="1"/>
        <s v="Bayt Al Faqiah" u="1"/>
        <s v="Al Madaribah Wa Al Arah" u="1"/>
        <s v="Jahaf" u="1"/>
        <s v="Khab wa Ash Shaf" u="1"/>
      </sharedItems>
    </cacheField>
    <cacheField name="District_ar" numFmtId="0">
      <sharedItems count="55">
        <s v="المسراخ"/>
        <s v="حريب"/>
        <s v="مدينة مأرب"/>
        <s v="مأرب"/>
        <s v="المخا"/>
        <s v="حيس"/>
        <s v="الخوخة"/>
        <s v="تبن"/>
        <s v="الصلو"/>
        <s v="جبل حبشي"/>
        <s v="المعافر"/>
        <s v="الضالع"/>
        <s v="صالة"/>
        <s v="القاهرة"/>
        <s v="المظفر"/>
        <s v="الأزارق"/>
        <s v="مقبنة"/>
        <s v="المواسط"/>
        <s v="الحصين"/>
        <s v="صبر الموادم"/>
        <s v="موزع"/>
        <s v="التحيتا"/>
        <s v="قعطبة"/>
        <s v="الشمايتين"/>
        <s v="مدينة المكلا"/>
        <s v="بيحان"/>
        <s v="رغوان"/>
        <s v="العبدية"/>
        <s v="القبيطة" u="1"/>
        <s v="عتق" u="1"/>
        <s v="عين" u="1"/>
        <s v="عسيلان" u="1"/>
        <s v="مودية" u="1"/>
        <s v="جيشان" u="1"/>
        <s v="رضوم" u="1"/>
        <s v="شحن" u="1"/>
        <s v="حطيب" u="1"/>
        <s v="الغيظة" u="1"/>
        <s v="خنفر" u="1"/>
        <s v="زنجبار" u="1"/>
        <s v="سيئون" u="1"/>
        <s v="الريدة وقصيعر" u="1"/>
        <s v="مرخة العليا" u="1"/>
        <s v="مشرعة وحدنان" u="1"/>
        <s v="الحوطة" u="1"/>
        <s v="الشحر" u="1"/>
        <s v="المسيلة" u="1"/>
        <s v="حصوين" u="1"/>
        <s v="حات" u="1"/>
        <s v="سيحوت" u="1"/>
        <s v="قشن" u="1"/>
        <s v="حوف" u="1"/>
        <s v="منعر" u="1"/>
        <s v="الديس" u="1"/>
        <s v="الملاح" u="1"/>
      </sharedItems>
    </cacheField>
    <cacheField name="Sub-Area" numFmtId="0">
      <sharedItems/>
    </cacheField>
    <cacheField name="Sub-Area_en" numFmtId="0">
      <sharedItems/>
    </cacheField>
    <cacheField name="Sub-Area_ar" numFmtId="0">
      <sharedItems/>
    </cacheField>
    <cacheField name="Location Code" numFmtId="0">
      <sharedItems/>
    </cacheField>
    <cacheField name="Location_en" numFmtId="0">
      <sharedItems/>
    </cacheField>
    <cacheField name="Location_ar" numFmtId="0">
      <sharedItems/>
    </cacheField>
    <cacheField name="Population Type" numFmtId="0">
      <sharedItems/>
    </cacheField>
    <cacheField name="Type of Tracking" numFmtId="0">
      <sharedItems/>
    </cacheField>
    <cacheField name="Date of Event" numFmtId="165">
      <sharedItems containsSemiMixedTypes="0" containsNonDate="0" containsDate="1" containsString="0" minDate="2024-01-01T00:00:00" maxDate="2024-08-03T00:00:00" count="210">
        <d v="2024-01-01T00:00:00"/>
        <d v="2024-01-02T00:00:00"/>
        <d v="2024-01-03T00:00:00"/>
        <d v="2024-01-04T00:00:00"/>
        <d v="2024-01-05T00:00:00"/>
        <d v="2024-01-06T00:00:00"/>
        <d v="2024-01-07T00:00:00"/>
        <d v="2024-01-08T00:00:00"/>
        <d v="2024-01-09T00:00:00"/>
        <d v="2024-01-10T00:00:00"/>
        <d v="2024-01-12T00:00:00"/>
        <d v="2024-01-11T00:00:00"/>
        <d v="2024-01-13T00:00:00"/>
        <d v="2024-01-14T00:00:00"/>
        <d v="2024-01-15T00:00:00"/>
        <d v="2024-01-16T00:00:00"/>
        <d v="2024-01-17T00:00:00"/>
        <d v="2024-01-18T00:00:00"/>
        <d v="2024-01-19T00:00:00"/>
        <d v="2024-01-20T00:00:00"/>
        <d v="2024-01-21T00:00:00"/>
        <d v="2024-01-22T00:00:00"/>
        <d v="2024-01-23T00:00:00"/>
        <d v="2024-01-25T00:00:00"/>
        <d v="2024-01-24T00:00:00"/>
        <d v="2024-01-26T00:00:00"/>
        <d v="2024-01-27T00:00:00"/>
        <d v="2024-01-28T00:00:00"/>
        <d v="2024-01-29T00:00:00"/>
        <d v="2024-01-30T00:00:00"/>
        <d v="2024-02-01T00:00:00"/>
        <d v="2024-01-31T00:00:00"/>
        <d v="2024-02-02T00:00:00"/>
        <d v="2024-02-03T00:00:00"/>
        <d v="2024-02-04T00:00:00"/>
        <d v="2024-02-05T00:00:00"/>
        <d v="2024-02-06T00:00:00"/>
        <d v="2024-02-08T00:00:00"/>
        <d v="2024-02-07T00:00:00"/>
        <d v="2024-02-09T00:00:00"/>
        <d v="2024-02-10T00:00:00"/>
        <d v="2024-02-11T00:00:00"/>
        <d v="2024-02-12T00:00:00"/>
        <d v="2024-02-13T00:00:00"/>
        <d v="2024-02-14T00:00:00"/>
        <d v="2024-02-15T00:00:00"/>
        <d v="2024-02-16T00:00:00"/>
        <d v="2024-02-17T00:00:00"/>
        <d v="2024-02-18T00:00:00"/>
        <d v="2024-02-19T00:00:00"/>
        <d v="2024-02-20T00:00:00"/>
        <d v="2024-02-22T00:00:00"/>
        <d v="2024-02-21T00:00:00"/>
        <d v="2024-02-23T00:00:00"/>
        <d v="2024-02-24T00:00:00"/>
        <d v="2024-02-25T00:00:00"/>
        <d v="2024-02-26T00:00:00"/>
        <d v="2024-02-27T00:00:00"/>
        <d v="2024-02-28T00:00:00"/>
        <d v="2024-02-29T00:00:00"/>
        <d v="2024-03-01T00:00:00"/>
        <d v="2024-03-02T00:00:00"/>
        <d v="2024-03-03T00:00:00"/>
        <d v="2024-03-04T00:00:00"/>
        <d v="2024-03-05T00:00:00"/>
        <d v="2024-03-06T00:00:00"/>
        <d v="2024-03-07T00:00:00"/>
        <d v="2024-03-08T00:00:00"/>
        <d v="2024-03-09T00:00:00"/>
        <d v="2024-03-10T00:00:00"/>
        <d v="2024-03-11T00:00:00"/>
        <d v="2024-03-12T00:00:00"/>
        <d v="2024-03-13T00:00:00"/>
        <d v="2024-03-14T00:00:00"/>
        <d v="2024-03-15T00:00:00"/>
        <d v="2024-03-16T00:00:00"/>
        <d v="2024-03-17T00:00:00"/>
        <d v="2024-03-18T00:00:00"/>
        <d v="2024-03-19T00:00:00"/>
        <d v="2024-03-20T00:00:00"/>
        <d v="2024-03-21T00:00:00"/>
        <d v="2024-03-22T00:00:00"/>
        <d v="2024-03-23T00:00:00"/>
        <d v="2024-03-24T00:00:00"/>
        <d v="2024-03-25T00:00:00"/>
        <d v="2024-03-26T00:00:00"/>
        <d v="2024-03-27T00:00:00"/>
        <d v="2024-03-28T00:00:00"/>
        <d v="2024-03-29T00:00:00"/>
        <d v="2024-03-30T00:00:00"/>
        <d v="2024-03-31T00:00:00"/>
        <d v="2024-04-01T00:00:00"/>
        <d v="2024-04-02T00:00:00"/>
        <d v="2024-04-03T00:00:00"/>
        <d v="2024-04-04T00:00:00"/>
        <d v="2024-04-05T00:00:00"/>
        <d v="2024-04-06T00:00:00"/>
        <d v="2024-04-07T00:00:00"/>
        <d v="2024-04-08T00:00:00"/>
        <d v="2024-04-09T00:00:00"/>
        <d v="2024-04-11T00:00:00"/>
        <d v="2024-04-10T00:00:00"/>
        <d v="2024-04-13T00:00:00"/>
        <d v="2024-04-14T00:00:00"/>
        <d v="2024-04-15T00:00:00"/>
        <d v="2024-04-16T00:00:00"/>
        <d v="2024-04-17T00:00:00"/>
        <d v="2024-04-18T00:00:00"/>
        <d v="2024-04-19T00:00:00"/>
        <d v="2024-04-20T00:00:00"/>
        <d v="2024-04-21T00:00:00"/>
        <d v="2024-04-22T00:00:00"/>
        <d v="2024-04-23T00:00:00"/>
        <d v="2024-04-24T00:00:00"/>
        <d v="2024-04-25T00:00:00"/>
        <d v="2024-04-26T00:00:00"/>
        <d v="2024-04-27T00:00:00"/>
        <d v="2024-04-28T00:00:00"/>
        <d v="2024-04-29T00:00:00"/>
        <d v="2024-04-30T00:00:00"/>
        <d v="2024-05-01T00:00:00"/>
        <d v="2024-05-03T00:00:00"/>
        <d v="2024-05-02T00:00:00"/>
        <d v="2024-05-04T00:00:00"/>
        <d v="2024-05-05T00:00:00"/>
        <d v="2024-05-06T00:00:00"/>
        <d v="2024-05-07T00:00:00"/>
        <d v="2024-05-08T00:00:00"/>
        <d v="2024-05-10T00:00:00"/>
        <d v="2024-05-09T00:00:00"/>
        <d v="2024-05-11T00:00:00"/>
        <d v="2024-05-12T00:00:00"/>
        <d v="2024-05-13T00:00:00"/>
        <d v="2024-05-14T00:00:00"/>
        <d v="2024-05-15T00:00:00"/>
        <d v="2024-05-16T00:00:00"/>
        <d v="2024-05-17T00:00:00"/>
        <d v="2024-05-18T00:00:00"/>
        <d v="2024-05-19T00:00:00"/>
        <d v="2024-05-20T00:00:00"/>
        <d v="2024-05-21T00:00:00"/>
        <d v="2024-05-22T00:00:00"/>
        <d v="2024-05-24T00:00:00"/>
        <d v="2024-05-23T00:00:00"/>
        <d v="2024-05-25T00:00:00"/>
        <d v="2024-05-26T00:00:00"/>
        <d v="2024-05-27T00:00:00"/>
        <d v="2024-05-28T00:00:00"/>
        <d v="2024-05-29T00:00:00"/>
        <d v="2024-05-30T00:00:00"/>
        <d v="2024-05-31T00:00:00"/>
        <d v="2024-06-01T00:00:00"/>
        <d v="2024-06-02T00:00:00"/>
        <d v="2024-06-03T00:00:00"/>
        <d v="2024-06-04T00:00:00"/>
        <d v="2024-06-05T00:00:00"/>
        <d v="2024-06-06T00:00:00"/>
        <d v="2024-06-07T00:00:00"/>
        <d v="2024-06-08T00:00:00"/>
        <d v="2024-06-09T00:00:00"/>
        <d v="2024-06-10T00:00:00"/>
        <d v="2024-06-11T00:00:00"/>
        <d v="2024-06-16T00:00:00"/>
        <d v="2024-06-17T00:00:00"/>
        <d v="2024-06-18T00:00:00"/>
        <d v="2024-06-19T00:00:00"/>
        <d v="2024-06-20T00:00:00"/>
        <d v="2024-06-21T00:00:00"/>
        <d v="2024-06-22T00:00:00"/>
        <d v="2024-06-23T00:00:00"/>
        <d v="2024-06-24T00:00:00"/>
        <d v="2024-06-25T00:00:00"/>
        <d v="2024-06-26T00:00:00"/>
        <d v="2024-06-27T00:00:00"/>
        <d v="2024-06-28T00:00:00"/>
        <d v="2024-06-29T00:00:00"/>
        <d v="2024-06-30T00:00:00"/>
        <d v="2024-07-01T00:00:00"/>
        <d v="2024-07-02T00:00:00"/>
        <d v="2024-07-03T00:00:00"/>
        <d v="2024-07-04T00:00:00"/>
        <d v="2024-07-05T00:00:00"/>
        <d v="2024-07-06T00:00:00"/>
        <d v="2024-07-07T00:00:00"/>
        <d v="2024-07-08T00:00:00"/>
        <d v="2024-07-09T00:00:00"/>
        <d v="2024-07-10T00:00:00"/>
        <d v="2024-07-11T00:00:00"/>
        <d v="2024-07-12T00:00:00"/>
        <d v="2024-07-13T00:00:00"/>
        <d v="2024-07-14T00:00:00"/>
        <d v="2024-07-15T00:00:00"/>
        <d v="2024-07-16T00:00:00"/>
        <d v="2024-07-17T00:00:00"/>
        <d v="2024-07-18T00:00:00"/>
        <d v="2024-07-19T00:00:00"/>
        <d v="2024-07-20T00:00:00"/>
        <d v="2024-07-21T00:00:00"/>
        <d v="2024-07-22T00:00:00"/>
        <d v="2024-07-23T00:00:00"/>
        <d v="2024-07-24T00:00:00"/>
        <d v="2024-07-25T00:00:00"/>
        <d v="2024-07-27T00:00:00"/>
        <d v="2024-07-26T00:00:00"/>
        <d v="2024-07-28T00:00:00"/>
        <d v="2024-07-29T00:00:00"/>
        <d v="2024-07-30T00:00:00"/>
        <d v="2024-07-31T00:00:00"/>
        <d v="2024-08-01T00:00:00"/>
        <d v="2024-08-02T00:00:00"/>
      </sharedItems>
      <fieldGroup base="16">
        <rangePr groupBy="months" startDate="2024-01-01T00:00:00" endDate="2024-08-03T00:00:00"/>
        <groupItems count="14">
          <s v="&lt;1/1/2024"/>
          <s v="Jan"/>
          <s v="Feb"/>
          <s v="Mar"/>
          <s v="Apr"/>
          <s v="May"/>
          <s v="Jun"/>
          <s v="Jul"/>
          <s v="Aug"/>
          <s v="Sep"/>
          <s v="Oct"/>
          <s v="Nov"/>
          <s v="Dec"/>
          <s v="&gt;8/3/2024"/>
        </groupItems>
      </fieldGroup>
    </cacheField>
    <cacheField name="Gov_Coming_Pcode" numFmtId="165">
      <sharedItems/>
    </cacheField>
    <cacheField name="Governorate Coming From" numFmtId="0">
      <sharedItems count="29">
        <s v="Al Hodeidah"/>
        <s v="Marib"/>
        <s v="Hajjah"/>
        <s v="Ibb"/>
        <s v="Amran"/>
        <s v="Taiz"/>
        <s v="Dhamar"/>
        <s v="Sanaa"/>
        <s v="Al Jawf"/>
        <s v="Al Bayda"/>
        <s v="Raymah"/>
        <s v="Sanaa City"/>
        <s v="Shabwah"/>
        <s v="Ad Dali"/>
        <s v="Sadah"/>
        <s v="Hadramawt"/>
        <s v="Abyan"/>
        <s v="Al Mahwit"/>
        <s v="Aden"/>
        <s v="Lahj"/>
        <s v="Al Maharah"/>
        <s v="Hadramaut" u="1"/>
        <s v="Al Hudaydah" u="1"/>
        <s v="Al Dhale'e" u="1"/>
        <s v="Sana'a" u="1"/>
        <s v="Amanat Al Asimah" u="1"/>
        <s v="Socotra" u="1"/>
        <s v="Taizz" u="1"/>
        <s v="Sa'ada" u="1"/>
      </sharedItems>
    </cacheField>
    <cacheField name="Governorate_ar Coming From" numFmtId="0">
      <sharedItems count="21">
        <s v="الحديدة"/>
        <s v="مأرب"/>
        <s v="حجة"/>
        <s v="إب"/>
        <s v="عمران"/>
        <s v="تعز"/>
        <s v="ذمار"/>
        <s v="صنعاء"/>
        <s v="الجوف"/>
        <s v="البيضاء"/>
        <s v="ريمة"/>
        <s v="أمانة العاصمة"/>
        <s v="شبوة"/>
        <s v="الضالع"/>
        <s v="صعدة"/>
        <s v="حضرموت"/>
        <s v="أبين"/>
        <s v="المحويت"/>
        <s v="عدن"/>
        <s v="لحج"/>
        <s v="المهرة"/>
      </sharedItems>
    </cacheField>
    <cacheField name="Dis_Coming_Pcode" numFmtId="0">
      <sharedItems/>
    </cacheField>
    <cacheField name="District Coming From" numFmtId="0">
      <sharedItems count="389">
        <s v="Hays"/>
        <s v="Jabal Murad"/>
        <s v="Washhah"/>
        <s v="Al Marawiah"/>
        <s v="Al Odayn"/>
        <s v="Al Jubah"/>
        <s v="Al Jarrahi"/>
        <s v="Ad Durayhimi"/>
        <s v="Maswar"/>
        <s v="Al Misrakh"/>
        <s v="Harib"/>
        <s v="Maqbanah"/>
        <s v="At Tuhayta"/>
        <s v="Dawran Anis"/>
        <s v="Al Qafr"/>
        <s v="Dhi As Sufal"/>
        <s v="Sharab Ar Rawnah"/>
        <s v="Majzar"/>
        <s v="Hayran"/>
        <s v="Bilad Ar Rus"/>
        <s v="Az Zaydiah"/>
        <s v="Jiblah"/>
        <s v="Raghwan"/>
        <s v="As Silw"/>
        <s v="Al Hazm"/>
        <s v="Ar Ryashyyah"/>
        <s v="Bajil"/>
        <s v="Salah"/>
        <s v="Mazhar"/>
        <s v="Main"/>
        <s v="Arhab"/>
        <s v="Jabal Habashi"/>
        <s v="Al Mudhaffar"/>
        <s v="Suwayr"/>
        <s v="Al Abdiyah"/>
        <s v="Ash Shamayatayn"/>
        <s v="Al Hada"/>
        <s v="Bayt Al Faqih"/>
        <s v="At Taiziyah"/>
        <s v="Kushar"/>
        <s v="Midi"/>
        <s v="Otmah"/>
        <s v="Al Hali"/>
        <s v="An Nadirah"/>
        <s v="Raydah"/>
        <s v="Al Mina"/>
        <s v="Al Hawak"/>
        <s v="Khab wa Ash Shaf"/>
        <s v="Qafl Shammar"/>
        <s v="Kusmah"/>
        <s v="Jabal Ras"/>
        <s v="Hazm Al Odayn"/>
        <s v="Bayhan"/>
        <s v="Al Maafer"/>
        <s v="Dhamar City"/>
        <s v="Zabid"/>
        <s v="Sharab As Salam"/>
        <s v="As Saddah"/>
        <s v="As Salafiyyah"/>
        <s v="Al Husha"/>
        <s v="Al Mutun"/>
        <s v="Hajjah"/>
        <s v="Mabyan"/>
        <s v="Khamir"/>
        <s v="Huth"/>
        <s v="Bani Matar"/>
        <s v="Ar Radmah"/>
        <s v="As Said"/>
        <s v="Sahar"/>
        <s v="Khawlan"/>
        <s v="As Sabin"/>
        <s v="Abs"/>
        <s v="Hayfan"/>
        <s v="Barat Al Anan"/>
        <s v="Bidbadah"/>
        <s v="Jahran"/>
        <s v="Ataq"/>
        <s v="Al Mawasit"/>
        <s v="Dimnat Khadir"/>
        <s v="Kharif"/>
        <s v="Al Qanawis"/>
        <s v="Al Khalaq"/>
        <s v="Al Abr"/>
        <s v="Mawza"/>
        <s v="Nati"/>
        <s v="Mudhaykhirah"/>
        <s v="Sayun"/>
        <s v="Al Manar"/>
        <s v="Al Khukhah"/>
        <s v="Al Mansuriyah"/>
        <s v="Al Makha"/>
        <s v="Al Makhadir"/>
        <s v="Bani Dabyan"/>
        <s v="Mawiyah"/>
        <s v="Al Qahirah"/>
        <s v="Ath Thawrah"/>
        <s v="Sabir Al Mawadim"/>
        <s v="Madghal Al Jidan"/>
        <s v="As Sukhnah"/>
        <s v="Ahwar"/>
        <s v="Kuhlan Ash Sharaf"/>
        <s v="Baqim"/>
        <s v="Ibb"/>
        <s v="Nihm"/>
        <s v="Rada"/>
        <s v="Harf Sufyan"/>
        <s v="Bilad Attaam"/>
        <s v="Sanhan wa Bani Bahlul"/>
        <s v="Rahabah"/>
        <s v="Hobeish"/>
        <s v="Al Khabt"/>
        <s v="Jihanah"/>
        <s v="Sirwah"/>
        <s v="Al Waziyah"/>
        <s v="Kitaf wa Al Boqa"/>
        <s v="Qatabah"/>
        <s v="Al Mighlaf"/>
        <s v="Al Bayda"/>
        <s v="As Sawadiyah"/>
        <s v="Al Azariq"/>
        <s v="Mayfaat Ans"/>
        <s v="Al Mahabishah"/>
        <s v="Mahliyah"/>
        <s v="Qaflat Odhar"/>
        <s v="Al Jafariyyah"/>
        <s v="Al Hujjaylah"/>
        <s v="Wusab Al Aali"/>
        <s v="Qarah"/>
        <s v="Amran"/>
        <s v="Mashrah Wa Hadnan"/>
        <s v="Al Jamimah"/>
        <s v="Al Ashah"/>
        <s v="Ad Dali"/>
        <s v="Al Humaydat"/>
        <s v="Bani Al Awam"/>
        <s v="Bura"/>
        <s v="Al Madan"/>
        <s v="Bani Hushaysh"/>
        <s v="Saqin"/>
        <s v="Al Maslub"/>
        <s v="Al Mansurah"/>
        <s v="Al Haymah Al Kharijiyah"/>
        <s v="Zinjibar"/>
        <s v="Harad"/>
        <s v="Armaa"/>
        <s v="Azaal"/>
        <s v="Lawdar"/>
        <s v="Safan"/>
        <s v="Ad Dohi"/>
        <s v="Hajjah City"/>
        <s v="Numan"/>
        <s v="Harib Al Qaramish"/>
        <s v="Az Zahir - Al Jawf"/>
        <s v="Kamaran"/>
        <s v="Sharas"/>
        <s v="Far Al Odayn"/>
        <s v="Rajuzah"/>
        <s v="Qatabir"/>
        <s v="As Salif"/>
        <s v="Khur Maksar"/>
        <s v="Bani Al Harith"/>
        <s v="Sadah"/>
        <s v="Haydan"/>
        <s v="Khanfar"/>
        <s v="Az Zahir - Al Bayda"/>
        <s v="Al Qatn"/>
        <s v="Ans"/>
        <s v="As Sudah"/>
        <s v="As Safiyah"/>
        <s v="Al Mahwit City"/>
        <s v="Marib City"/>
        <s v="Adh Dhihar"/>
        <s v="Al Musaymir"/>
        <s v="Yarim"/>
        <s v="Ash shaghadirah"/>
        <s v="Aflah Al Yaman"/>
        <s v="Al Mashannah"/>
        <s v="Al Ghaydhah"/>
        <s v="Az Zuhrah"/>
        <s v="Al Hasayn"/>
        <s v="Ayn"/>
        <s v="Dhi Naim"/>
        <s v="Al Quraishyah"/>
        <s v="Dar Sad"/>
        <s v="Sami"/>
        <s v="Aflah Ash Sham"/>
        <s v="Hufash"/>
        <s v="Markhah As Sufla"/>
        <s v="Al Maqatirah"/>
        <s v="Al Burayqah"/>
        <s v="Eyal Surayh"/>
        <s v="Razih"/>
        <s v="Shuub"/>
        <s v="Al Wehdah"/>
        <s v="Jabal Eyal Yazid"/>
        <s v="Juban"/>
        <s v="Al Jabin"/>
        <s v="Adh Dhahir"/>
        <s v="Ar Rujum"/>
        <s v="As Sawmaah"/>
        <s v="Al Qubaytah"/>
        <s v="Ash Shair"/>
        <s v="Al Haymah Ad Dakhiliyah"/>
        <s v="Tuban"/>
        <s v="Al Hissn" u="1"/>
        <s v="Alluhayah" u="1"/>
        <s v="Al Bayda City" u="1"/>
        <s v="Al Malajim" u="1"/>
        <s v="Jabal Ash sharq" u="1"/>
        <s v="Maghrib Ans" u="1"/>
        <s v="Najrah" u="1"/>
        <s v="Thula" u="1"/>
        <s v="Ash Shaykh Othman" u="1"/>
        <s v="Badan" u="1"/>
        <s v="As Saiyani" u="1"/>
        <s v="Al Munirah" u="1"/>
        <s v="Mudiyah" u="1"/>
        <s v="Kuaydinah" u="1"/>
        <s v="Damt" u="1"/>
        <s v="Mustaba" u="1"/>
        <s v="Hamdan" u="1"/>
        <s v="Manakhah" u="1"/>
        <s v="At Tahrir" u="1"/>
        <s v="At Taffah" u="1"/>
        <s v="Al Wadi" u="1"/>
        <s v="Al Ghayl" u="1"/>
        <s v="Wusab As Safil" u="1"/>
        <s v="Shibam Kawkaban" u="1"/>
        <s v="Old City" u="1"/>
        <s v="Markhah Al Olya" u="1"/>
        <s v="At Tawilah" u="1"/>
        <s v="Ash Sharyah" u="1"/>
        <s v="Radum" u="1"/>
        <s v="Al Mualla" u="1"/>
        <s v="Kuhlan Afar" u="1"/>
        <s v="Osaylan" u="1"/>
        <s v="Ash Shahil" u="1"/>
        <s v="Marib" u="1"/>
        <s v="Jahaf" u="1"/>
        <s v="Bani Sad" u="1"/>
        <s v="Al Hawtah" u="1"/>
        <s v="Al Mahwit" u="1"/>
        <s v="Mukayras" u="1"/>
        <s v="Nisab" u="1"/>
        <s v="Shaharah" u="1"/>
        <s v="Melhan" u="1"/>
        <s v="Maswarah" u="1"/>
        <s v="At Tawahi" u="1"/>
        <s v="Yafi" u="1"/>
        <s v="Khayran Al Muharraq" u="1"/>
        <s v="Wald Rabi" u="1"/>
        <s v="As Sabrah" u="1"/>
        <s v="Kritar - Sirah" u="1"/>
        <s v="Habban" u="1"/>
        <s v="Tur Al Bahah" u="1"/>
        <s v="Al Masilah" u="1"/>
        <s v="Haswin" u="1"/>
        <s v="Hat" u="1"/>
        <s v="Sayhut" u="1"/>
        <s v="Shahin" u="1"/>
        <s v="Qishn" u="1"/>
        <s v="Hawf" u="1"/>
        <s v="Manar" u="1"/>
        <s v="Ar Raydah wa Qussayar" u="1"/>
        <s v="At Tyal" u="1"/>
        <s v="Halmin" u="1"/>
        <s v="Wadi Al Ayn" u="1"/>
        <s v="Al Hashwah" u="1"/>
        <s v="Thamud" u="1"/>
        <s v="Sa'adah" u="1"/>
        <s v="Nati'" u="1"/>
        <s v="Al Buraiqeh" u="1"/>
        <s v="Salh" u="1"/>
        <s v="Hubaysh" u="1"/>
        <s v="Al Maton" u="1"/>
        <s v="Jabal Ra's" u="1"/>
        <s v="Wald Rabi'" u="1"/>
        <s v="Khabb wa ash Sha'af" u="1"/>
        <s v="Rada'" u="1"/>
        <s v="Jardan" u="1"/>
        <s v="Al Jafariyah" u="1"/>
        <s v="Al Marawi'ah" u="1"/>
        <s v="Merkhah As Sufla" u="1"/>
        <s v="Kuhlan Affar" u="1"/>
        <s v="Ghamr" u="1"/>
        <s v="Shara'b Ar Rawnah" u="1"/>
        <s v="Al Mukalla" u="1"/>
        <s v="Radman" u="1"/>
        <s v="Al Dhihar" u="1"/>
        <s v="Ma'ain" u="1"/>
        <s v="Al Garrahi" u="1"/>
        <s v="Aslem" u="1"/>
        <s v="Al Wahdah" u="1"/>
        <s v="Ash Sha'ir" u="1"/>
        <s v="Al Malagim" u="1"/>
        <s v="Al Qabbaytah" u="1"/>
        <s v="As Safra" u="1"/>
        <s v="Attawahi" u="1"/>
        <s v="Qa'atabah" u="1"/>
        <s v="As Sawma'ah" u="1"/>
        <s v="Ad Dhale'e" u="1"/>
        <s v="Al Ghaydah" u="1"/>
        <s v="Ad Dahi" u="1"/>
        <s v="Craiter" u="1"/>
        <s v="Kitaf wa Al Boqe'e" u="1"/>
        <s v="Sabah" u="1"/>
        <s v="Dhibain" u="1"/>
        <s v="Khanfir" u="1"/>
        <s v="Wusab Al Ali" u="1"/>
        <s v="Ghayl Bawazir" u="1"/>
        <s v="Anss" u="1"/>
        <s v="Sanhan" u="1"/>
        <s v="Zingibar" u="1"/>
        <s v="Utmah" u="1"/>
        <s v="Maghirib Ans" u="1"/>
        <s v="Medghal" u="1"/>
        <s v="As Sabain" u="1"/>
        <s v="Iyal Surayh" u="1"/>
        <s v="Al Hussein" u="1"/>
        <s v="Saqayn" u="1"/>
        <s v="Al Mukalla City" u="1"/>
        <s v="Az Zahir" u="1"/>
        <s v="Habur Zulaymah" u="1"/>
        <s v="As Salafiyah" u="1"/>
        <s v="Jabal Habashy" u="1"/>
        <s v="Sa'fan" u="1"/>
        <s v="Ba'dan" u="1"/>
        <s v="Hadibu" u="1"/>
        <s v="As Sayyani" u="1"/>
        <s v="Sibah" u="1"/>
        <s v="Khwlan" u="1"/>
        <s v="Shu'aub" u="1"/>
        <s v="Hazm Al Udayn" u="1"/>
        <s v="Shara'b As Salam" u="1"/>
        <s v="Al Madaribah Wa Al Aarah" u="1"/>
        <s v="Dhi Bin" u="1"/>
        <s v="Al Ma'afer" u="1"/>
        <s v="Aflah Ash Shawm" u="1"/>
        <s v="Wadrah" u="1"/>
        <s v="Al Arsh" u="1"/>
        <s v="Al Udayn" u="1"/>
        <s v="Al Wazi'iyah" u="1"/>
        <s v="Qalansiyah wa Abd Al Kuri" u="1"/>
        <s v="Ku'aydinah" u="1"/>
        <s v="Aslam" u="1"/>
        <s v="Al Khalq" u="1"/>
        <s v="Alluheyah" u="1"/>
        <s v="Tarim" u="1"/>
        <s v="Assafi'yah" u="1"/>
        <s v="Shahan" u="1"/>
        <s v="Dawran Aness" u="1"/>
        <s v="Bilad At Ta'am" u="1"/>
        <s v="Radman Al Awad" u="1"/>
        <s v="Na'man" u="1"/>
        <s v="Wadhrah" u="1"/>
        <s v="Far Al Udayn" u="1"/>
        <s v="Mashra'a Wa Hadnan" u="1"/>
        <s v="Dhulaymat Habur" u="1"/>
        <s v="Usaylan" u="1"/>
        <s v="Az Zaydiyah" u="1"/>
        <s v="Bani Dhabyan" u="1"/>
        <s v="Al Mukha" u="1"/>
        <s v="Al Khawkhah" u="1"/>
        <s v="Qafl Shamer" u="1"/>
        <s v="Al Maghrabah" u="1"/>
        <s v="Bart Al Anan" u="1"/>
        <s v="Ain" u="1"/>
        <s v="Bani Qays" u="1"/>
        <s v="Al Mansura" u="1"/>
        <s v="Sama" u="1"/>
        <s v="Haradh" u="1"/>
        <s v="At Ta'iziyah" u="1"/>
        <s v="Jabal Iyal Yazid" u="1"/>
        <s v="Az'zal" u="1"/>
        <s v="Radfan" u="1"/>
        <s v="Mayfaah" u="1"/>
        <s v="Ar Raydah Wa Qusayar" u="1"/>
        <s v="Hidaybu" u="1"/>
        <s v="Dhi Na'im" u="1"/>
        <s v="Ath'thaorah" u="1"/>
        <s v="Az Zahir (Al Bayda)" u="1"/>
        <s v="Merkhah Al Ulya" u="1"/>
        <s v="Ash Shaikh Outhman" u="1"/>
        <s v="Dhubab" u="1"/>
        <s v="At Tuhayat" u="1"/>
        <s v="Bani Surim" u="1"/>
        <s v="As Sawd" u="1"/>
        <s v="Bayt Al Faqiah" u="1"/>
        <s v="Al Madaribah Wa Al Arah" u="1"/>
      </sharedItems>
    </cacheField>
    <cacheField name="District_ar Coming From" numFmtId="0">
      <sharedItems/>
    </cacheField>
    <cacheField name="Reason for Displacement" numFmtId="0">
      <sharedItems count="9">
        <s v="Conflict Reasons"/>
        <s v="Economic Reasons"/>
        <s v="Natural Disaster Reasons"/>
        <s v="Health Reasons"/>
        <s v=" Conflict Reasons" u="1"/>
        <s v=" Health Reasons" u="1"/>
        <s v="Other" u="1"/>
        <s v=" Natural Disaster Reasons" u="1"/>
        <s v=" Economic Reasons" u="1"/>
      </sharedItems>
    </cacheField>
    <cacheField name="Primary Event Description for the Majority" numFmtId="0">
      <sharedItems count="11">
        <s v="General Insecure Conditions"/>
        <s v="Unemployment / Salary Cut"/>
        <s v="Increasing market prices"/>
        <s v="Combat / Shelling"/>
        <s v="Other economic reason"/>
        <s v="Increasing rental prices"/>
        <s v="Drought /Desertification /Heatwave"/>
        <s v="Other health reasons"/>
        <s v="Rain / Flood / Landslide"/>
        <s v="Dengue / Chikungunya" u="1"/>
        <s v="Hurricane / Tornado / Cyclone" u="1"/>
      </sharedItems>
    </cacheField>
    <cacheField name="Is Most of this Group Coming From Previous Displacement" numFmtId="0">
      <sharedItems count="3">
        <s v="No"/>
        <s v="Yes"/>
        <s v="Don't Know"/>
      </sharedItems>
    </cacheField>
    <cacheField name="Is The Governorate of Departure Their Governorate of Origin" numFmtId="0">
      <sharedItems containsBlank="1"/>
    </cacheField>
    <cacheField name="Is The District of Departure Their District of Origin" numFmtId="0">
      <sharedItems containsBlank="1"/>
    </cacheField>
    <cacheField name="Total Number Of Households" numFmtId="0">
      <sharedItems containsSemiMixedTypes="0" containsString="0" containsNumber="1" containsInteger="1" minValue="1" maxValue="58"/>
    </cacheField>
    <cacheField name="Needs Water" numFmtId="0">
      <sharedItems containsSemiMixedTypes="0" containsString="0" containsNumber="1" containsInteger="1" minValue="0" maxValue="1"/>
    </cacheField>
    <cacheField name="Needs Food Assistance" numFmtId="0">
      <sharedItems containsSemiMixedTypes="0" containsString="0" containsNumber="1" containsInteger="1" minValue="0" maxValue="5"/>
    </cacheField>
    <cacheField name="Needs Health Service" numFmtId="0">
      <sharedItems containsSemiMixedTypes="0" containsString="0" containsNumber="1" containsInteger="1" minValue="0" maxValue="1"/>
    </cacheField>
    <cacheField name="Needs Financial Support" numFmtId="0">
      <sharedItems containsSemiMixedTypes="0" containsString="0" containsNumber="1" containsInteger="1" minValue="0" maxValue="58"/>
    </cacheField>
    <cacheField name="Needs Non Food Items" numFmtId="0">
      <sharedItems containsSemiMixedTypes="0" containsString="0" containsNumber="1" containsInteger="1" minValue="0" maxValue="5"/>
    </cacheField>
    <cacheField name="Needs Sanitation and Hygien" numFmtId="0">
      <sharedItems containsSemiMixedTypes="0" containsString="0" containsNumber="1" containsInteger="1" minValue="0" maxValue="1"/>
    </cacheField>
    <cacheField name="Needs Shelter" numFmtId="0">
      <sharedItems containsSemiMixedTypes="0" containsString="0" containsNumber="1" containsInteger="1" minValue="0" maxValue="10"/>
    </cacheField>
    <cacheField name="Needs Education" numFmtId="0">
      <sharedItems containsSemiMixedTypes="0" containsString="0" containsNumber="1" containsInteger="1" minValue="0" maxValue="1"/>
    </cacheField>
    <cacheField name="Needs Livelihood" numFmtId="0">
      <sharedItems containsSemiMixedTypes="0" containsString="0" containsNumber="1" containsInteger="1" minValue="0" maxValue="2"/>
    </cacheField>
    <cacheField name="Needs Protection Services" numFmtId="0">
      <sharedItems containsSemiMixedTypes="0" containsString="0" containsNumber="1" containsInteger="1" minValue="0" maxValue="1"/>
    </cacheField>
    <cacheField name="Kobo Submission Id" numFmtId="0">
      <sharedItems containsSemiMixedTypes="0" containsString="0" containsNumber="1" containsInteger="1" minValue="1" maxValue="111111111" count="5848">
        <n v="7844926"/>
        <n v="7862061"/>
        <n v="7862062"/>
        <n v="7862063"/>
        <n v="7862065"/>
        <n v="7844925"/>
        <n v="7857497"/>
        <n v="7862064"/>
        <n v="7922822"/>
        <n v="7922849"/>
        <n v="7923503"/>
        <n v="7922890"/>
        <n v="7923473"/>
        <n v="7937613"/>
        <n v="7998907"/>
        <n v="7922922"/>
        <n v="7998904"/>
        <n v="7998906"/>
        <n v="7998911"/>
        <n v="7998914"/>
        <n v="7998916"/>
        <n v="7964533"/>
        <n v="7998910"/>
        <n v="7923492"/>
        <n v="7981035"/>
        <n v="7998905"/>
        <n v="7998908"/>
        <n v="7998909"/>
        <n v="7998913"/>
        <n v="7998915"/>
        <n v="7998918"/>
        <n v="7998912"/>
        <n v="7981034"/>
        <n v="7994758"/>
        <n v="8050940"/>
        <n v="8050923"/>
        <n v="8075366"/>
        <n v="8137436"/>
        <n v="8137447"/>
        <n v="8036809"/>
        <n v="8137441"/>
        <n v="8144336"/>
        <n v="8050973"/>
        <n v="8058958"/>
        <n v="8088687"/>
        <n v="8036808"/>
        <n v="8050927"/>
        <n v="8137434"/>
        <n v="8137439"/>
        <n v="8137444"/>
        <n v="8137459"/>
        <n v="8050911"/>
        <n v="8137449"/>
        <n v="8137451"/>
        <n v="8137454"/>
        <n v="8137458"/>
        <n v="8137464"/>
        <n v="8141802"/>
        <n v="8127248"/>
        <n v="8137457"/>
        <n v="8137461"/>
        <n v="8137462"/>
        <n v="8137460"/>
        <n v="8137463"/>
        <n v="8143236"/>
        <n v="8137465"/>
        <n v="8147017"/>
        <n v="8264289"/>
        <n v="8264292"/>
        <n v="8259438"/>
        <n v="8279241"/>
        <n v="8278768"/>
        <n v="8278769"/>
        <n v="8278771"/>
        <n v="8278772"/>
        <n v="8278767"/>
        <n v="8278774"/>
        <n v="8278776"/>
        <n v="8264288"/>
        <n v="8278770"/>
        <n v="8278773"/>
        <n v="8262532"/>
        <n v="8264290"/>
        <n v="8264291"/>
        <n v="8278775"/>
        <n v="8426189"/>
        <n v="8431928"/>
        <n v="8352808"/>
        <n v="8431923"/>
        <n v="8431925"/>
        <n v="8431927"/>
        <n v="8431929"/>
        <n v="8431945"/>
        <n v="8440398"/>
        <n v="8440490"/>
        <n v="8440504"/>
        <n v="8342441"/>
        <n v="8431918"/>
        <n v="8431930"/>
        <n v="8431934"/>
        <n v="8431935"/>
        <n v="8440454"/>
        <n v="8431932"/>
        <n v="8431936"/>
        <n v="8440584"/>
        <n v="8431944"/>
        <n v="8431948"/>
        <n v="8440571"/>
        <n v="8443496"/>
        <n v="8431933"/>
        <n v="8431942"/>
        <n v="8440528"/>
        <n v="8440534"/>
        <n v="8541201"/>
        <n v="8541652"/>
        <n v="8517423"/>
        <n v="8540129"/>
        <n v="8540222"/>
        <n v="8542101"/>
        <n v="8610122"/>
        <n v="8610123"/>
        <n v="8610126"/>
        <n v="8610127"/>
        <n v="8610130"/>
        <n v="8613758"/>
        <n v="8517424"/>
        <n v="8540372"/>
        <n v="8610124"/>
        <n v="8610133"/>
        <n v="8610138"/>
        <n v="8613755"/>
        <n v="8571044"/>
        <n v="8610125"/>
        <n v="8610128"/>
        <n v="8610132"/>
        <n v="8610136"/>
        <n v="8613751"/>
        <n v="8613752"/>
        <n v="8570969"/>
        <n v="8610135"/>
        <n v="8610137"/>
        <n v="8571205"/>
        <n v="8613754"/>
        <n v="8604288"/>
        <n v="8610134"/>
        <n v="8612102"/>
        <n v="8653913"/>
        <n v="8666870"/>
        <n v="8684957"/>
        <n v="8684913"/>
        <n v="8636615"/>
        <n v="8666869"/>
        <n v="8761504"/>
        <n v="8761513"/>
        <n v="8761514"/>
        <n v="8761515"/>
        <n v="8636618"/>
        <n v="8653915"/>
        <n v="8761491"/>
        <n v="8761508"/>
        <n v="8761518"/>
        <n v="8761512"/>
        <n v="8761517"/>
        <n v="8761521"/>
        <n v="8761530"/>
        <n v="8761532"/>
        <n v="8738072"/>
        <n v="8761516"/>
        <n v="8761519"/>
        <n v="8761528"/>
        <n v="8774684"/>
        <n v="8778147"/>
        <n v="8761531"/>
        <n v="8761533"/>
        <n v="8761534"/>
        <n v="8762249"/>
        <n v="8778509"/>
        <n v="8774685"/>
        <n v="8773384"/>
        <n v="8774683"/>
        <n v="8857374"/>
        <n v="8857424"/>
        <n v="8856199"/>
        <n v="8799242"/>
        <n v="8867419"/>
        <n v="8893195"/>
        <n v="8893196"/>
        <n v="8934917"/>
        <n v="8934919"/>
        <n v="8934926"/>
        <n v="8934932"/>
        <n v="8934923"/>
        <n v="8934916"/>
        <n v="8934921"/>
        <n v="8799330"/>
        <n v="8934928"/>
        <n v="8856197"/>
        <n v="8934922"/>
        <n v="8934930"/>
        <n v="8934085"/>
        <n v="8934925"/>
        <n v="8934929"/>
        <n v="8934931"/>
        <n v="8994118"/>
        <n v="9034096"/>
        <n v="8994182"/>
        <n v="8994271"/>
        <n v="9063954"/>
        <n v="9065377"/>
        <n v="9096746"/>
        <n v="9096745"/>
        <n v="9096748"/>
        <n v="9096749"/>
        <n v="9096753"/>
        <n v="9096756"/>
        <n v="9064804"/>
        <n v="9065035"/>
        <n v="9096751"/>
        <n v="9096757"/>
        <n v="9096758"/>
        <n v="9096760"/>
        <n v="9087063"/>
        <n v="9096752"/>
        <n v="9096759"/>
        <n v="9103392"/>
        <n v="9096754"/>
        <n v="9096755"/>
        <n v="9103391"/>
        <n v="9119140"/>
        <n v="9119190"/>
        <n v="9124912"/>
        <n v="9125134"/>
        <n v="9247384"/>
        <n v="9119229"/>
        <n v="9119333"/>
        <n v="9188929"/>
        <n v="9245213"/>
        <n v="9246764"/>
        <n v="9188931"/>
        <n v="9245221"/>
        <n v="9245249"/>
        <n v="9245287"/>
        <n v="9156467"/>
        <n v="9156537"/>
        <n v="9216519"/>
        <n v="9244685"/>
        <n v="9245238"/>
        <n v="9171155"/>
        <n v="9214845"/>
        <n v="9245261"/>
        <n v="9245265"/>
        <n v="9245273"/>
        <n v="9245278"/>
        <n v="9214611"/>
        <n v="9244858"/>
        <n v="9244919"/>
        <n v="9305874"/>
        <n v="9305850"/>
        <n v="9394501"/>
        <n v="9395804"/>
        <n v="9432805"/>
        <n v="9432812"/>
        <n v="9432814"/>
        <n v="9432821"/>
        <n v="9305886"/>
        <n v="9432809"/>
        <n v="9432815"/>
        <n v="9433451"/>
        <n v="9432807"/>
        <n v="9432810"/>
        <n v="9432816"/>
        <n v="9395803"/>
        <n v="9432813"/>
        <n v="9432811"/>
        <n v="9601999"/>
        <n v="9592647"/>
        <n v="9592648"/>
        <n v="9608546"/>
        <n v="9609820"/>
        <n v="9485623"/>
        <n v="9592646"/>
        <n v="9592649"/>
        <n v="9592652"/>
        <n v="9592653"/>
        <n v="9592654"/>
        <n v="9592655"/>
        <n v="9592657"/>
        <n v="9592676"/>
        <n v="9592650"/>
        <n v="9607796"/>
        <n v="9592656"/>
        <n v="9592660"/>
        <n v="9607797"/>
        <n v="9608571"/>
        <n v="9592659"/>
        <n v="9608547"/>
        <n v="9609815"/>
        <n v="9609822"/>
        <n v="9683760"/>
        <n v="9683757"/>
        <n v="9683509"/>
        <n v="9717123"/>
        <n v="9785640"/>
        <n v="9785641"/>
        <n v="9785643"/>
        <n v="9785649"/>
        <n v="9785657"/>
        <n v="9785642"/>
        <n v="9785644"/>
        <n v="9785652"/>
        <n v="9785774"/>
        <n v="9785646"/>
        <n v="9785647"/>
        <n v="9835975"/>
        <n v="9851676"/>
        <n v="9837309"/>
        <n v="9837311"/>
        <n v="9837310"/>
        <n v="9837313"/>
        <n v="9837308"/>
        <n v="9837312"/>
        <n v="9842555"/>
        <n v="9928702"/>
        <n v="9928704"/>
        <n v="9928705"/>
        <n v="9928706"/>
        <n v="9928710"/>
        <n v="9928703"/>
        <n v="9928707"/>
        <n v="9928711"/>
        <n v="9928712"/>
        <n v="9939962"/>
        <n v="9980028"/>
        <n v="10042479"/>
        <n v="10042478"/>
        <n v="10042480"/>
        <n v="10042482"/>
        <n v="10042483"/>
        <n v="10042484"/>
        <n v="10042486"/>
        <n v="10124962"/>
        <n v="10163534"/>
        <n v="10163801"/>
        <n v="10078119"/>
        <n v="10187008"/>
        <n v="10187010"/>
        <n v="10163328"/>
        <n v="10187018"/>
        <n v="10187026"/>
        <n v="10204045"/>
        <n v="10124959"/>
        <n v="10187028"/>
        <n v="10187029"/>
        <n v="10187047"/>
        <n v="10187054"/>
        <n v="10187027"/>
        <n v="10187032"/>
        <n v="10187031"/>
        <n v="10187034"/>
        <n v="10203782"/>
        <n v="10203081"/>
        <n v="10203498"/>
        <n v="10361664"/>
        <n v="10350483"/>
        <n v="10403412"/>
        <n v="10403414"/>
        <n v="10330395"/>
        <n v="10330399"/>
        <n v="10403413"/>
        <n v="10361666"/>
        <n v="10403416"/>
        <n v="10403418"/>
        <n v="10403426"/>
        <n v="10403594"/>
        <n v="10403733"/>
        <n v="10404023"/>
        <n v="10403417"/>
        <n v="10403419"/>
        <n v="10403569"/>
        <n v="10403598"/>
        <n v="10403789"/>
        <n v="10404025"/>
        <n v="10404026"/>
        <n v="10380235"/>
        <n v="10403639"/>
        <n v="10426811"/>
        <n v="10458666"/>
        <n v="10479111"/>
        <n v="10426632"/>
        <n v="10427152"/>
        <n v="10523335"/>
        <n v="10523398"/>
        <n v="10523426"/>
        <n v="10458664"/>
        <n v="10478474"/>
        <n v="10566644"/>
        <n v="10566691"/>
        <n v="10566695"/>
        <n v="10458663"/>
        <n v="10458665"/>
        <n v="10537821"/>
        <n v="10566545"/>
        <n v="10566638"/>
        <n v="10566653"/>
        <n v="10566641"/>
        <n v="10566648"/>
        <n v="10566650"/>
        <n v="10566658"/>
        <n v="10566661"/>
        <n v="10542515"/>
        <n v="10566665"/>
        <n v="10566673"/>
        <n v="10566667"/>
        <n v="10566671"/>
        <n v="10566674"/>
        <n v="10566656"/>
        <n v="10573918"/>
        <n v="10572832"/>
        <n v="10655011"/>
        <n v="10655068"/>
        <n v="10699971"/>
        <n v="10670961"/>
        <n v="10700191"/>
        <n v="10748610"/>
        <n v="10748611"/>
        <n v="10748614"/>
        <n v="10677947"/>
        <n v="10699779"/>
        <n v="10741833"/>
        <n v="10748612"/>
        <n v="10748617"/>
        <n v="10748623"/>
        <n v="10655019"/>
        <n v="10741821"/>
        <n v="10748613"/>
        <n v="10748615"/>
        <n v="10748619"/>
        <n v="10748624"/>
        <n v="10748626"/>
        <n v="10743352"/>
        <n v="10748621"/>
        <n v="10748625"/>
        <n v="10653508"/>
        <n v="10671068"/>
        <n v="10748627"/>
        <n v="10748630"/>
        <n v="10727701"/>
        <n v="10748629"/>
        <n v="10748631"/>
        <n v="10804432"/>
        <n v="10804400"/>
        <n v="10804399"/>
        <n v="10804398"/>
        <n v="10804521"/>
        <n v="10927412"/>
        <n v="10927421"/>
        <n v="10937472"/>
        <n v="10804583"/>
        <n v="10927418"/>
        <n v="10927422"/>
        <n v="10804430"/>
        <n v="10839078"/>
        <n v="10927490"/>
        <n v="10927513"/>
        <n v="10927441"/>
        <n v="10927451"/>
        <n v="10927535"/>
        <n v="10927572"/>
        <n v="10927549"/>
        <n v="10927555"/>
        <n v="10927429"/>
        <n v="10934225"/>
        <n v="10938834"/>
        <n v="10941828"/>
        <n v="11019602"/>
        <n v="10960743"/>
        <n v="11118631"/>
        <n v="11046804"/>
        <n v="11118673"/>
        <n v="11120662"/>
        <n v="11120675"/>
        <n v="11089530"/>
        <n v="11119052"/>
        <n v="11120680"/>
        <n v="11120688"/>
        <n v="11024096"/>
        <n v="11049187"/>
        <n v="11118688"/>
        <n v="11120629"/>
        <n v="11120642"/>
        <n v="11120684"/>
        <n v="11120701"/>
        <n v="11019601"/>
        <n v="11118774"/>
        <n v="11120627"/>
        <n v="11120638"/>
        <n v="11049188"/>
        <n v="11120634"/>
        <n v="11120640"/>
        <n v="11120693"/>
        <n v="11120631"/>
        <n v="11120635"/>
        <n v="11118707"/>
        <n v="11176812"/>
        <n v="11278476"/>
        <n v="11278477"/>
        <n v="11299468"/>
        <n v="11299467"/>
        <n v="11327138"/>
        <n v="11214394"/>
        <n v="11326527"/>
        <n v="11326567"/>
        <n v="11326668"/>
        <n v="11177082"/>
        <n v="11214392"/>
        <n v="11326525"/>
        <n v="11326535"/>
        <n v="11326611"/>
        <n v="11176894"/>
        <n v="11179702"/>
        <n v="11324115"/>
        <n v="11326543"/>
        <n v="11326596"/>
        <n v="11326608"/>
        <n v="11326614"/>
        <n v="11326616"/>
        <n v="11276221"/>
        <n v="11278474"/>
        <n v="11326609"/>
        <n v="11326610"/>
        <n v="11326627"/>
        <n v="11326644"/>
        <n v="11326613"/>
        <n v="11326632"/>
        <n v="11327191"/>
        <n v="11414015"/>
        <n v="11359475"/>
        <n v="11414016"/>
        <n v="11351082"/>
        <n v="11353437"/>
        <n v="11481379"/>
        <n v="11351086"/>
        <n v="11515002"/>
        <n v="11516323"/>
        <n v="11516342"/>
        <n v="11474814"/>
        <n v="11481376"/>
        <n v="11516266"/>
        <n v="11516340"/>
        <n v="11516341"/>
        <n v="11516349"/>
        <n v="11516339"/>
        <n v="11516350"/>
        <n v="11516352"/>
        <n v="11516353"/>
        <n v="11481378"/>
        <n v="11516469"/>
        <n v="11561340"/>
        <n v="11561514"/>
        <n v="11625723"/>
        <n v="11561464"/>
        <n v="11698651"/>
        <n v="11698642"/>
        <n v="11698648"/>
        <n v="11698600"/>
        <n v="11698652"/>
        <n v="11698653"/>
        <n v="11698655"/>
        <n v="11698643"/>
        <n v="11698646"/>
        <n v="11779978"/>
        <n v="11779974"/>
        <n v="11779981"/>
        <n v="11779979"/>
        <n v="11779975"/>
        <n v="11866464"/>
        <n v="11860434"/>
        <n v="11859601"/>
        <n v="11934320"/>
        <n v="11934165"/>
        <n v="11934169"/>
        <n v="11934322"/>
        <n v="11934166"/>
        <n v="11934316"/>
        <n v="11859819"/>
        <n v="11897879"/>
        <n v="11897880"/>
        <n v="11934167"/>
        <n v="11934175"/>
        <n v="11934271"/>
        <n v="11934275"/>
        <n v="11934318"/>
        <n v="11859645"/>
        <n v="11921851"/>
        <n v="11934171"/>
        <n v="11934172"/>
        <n v="11934173"/>
        <n v="11934238"/>
        <n v="11934168"/>
        <n v="11934248"/>
        <n v="11934286"/>
        <n v="11935941"/>
        <n v="11985142"/>
        <n v="11984955"/>
        <n v="12009262"/>
        <n v="12009213"/>
        <n v="11984849"/>
        <n v="11989207"/>
        <n v="12002656"/>
        <n v="11985214"/>
        <n v="11985272"/>
        <n v="11989295"/>
        <n v="11989209"/>
        <n v="12002662"/>
        <n v="12030180"/>
        <n v="12113577"/>
        <n v="12139245"/>
        <n v="12139306"/>
        <n v="12139308"/>
        <n v="12113578"/>
        <n v="12139244"/>
        <n v="12139246"/>
        <n v="12139247"/>
        <n v="12139248"/>
        <n v="12098793"/>
        <n v="12115584"/>
        <n v="12139249"/>
        <n v="12139250"/>
        <n v="12139252"/>
        <n v="12116626"/>
        <n v="12116627"/>
        <n v="12191840"/>
        <n v="12184008"/>
        <n v="12184142"/>
        <n v="12184304"/>
        <n v="12183892"/>
        <n v="12191841"/>
        <n v="12245797"/>
        <n v="12257199"/>
        <n v="12297701"/>
        <n v="12183744"/>
        <n v="12183692"/>
        <n v="12245856"/>
        <n v="12297703"/>
        <n v="12297706"/>
        <n v="12297741"/>
        <n v="12297707"/>
        <n v="12297708"/>
        <n v="12297714"/>
        <n v="12297761"/>
        <n v="12297704"/>
        <n v="12297709"/>
        <n v="12297711"/>
        <n v="12297712"/>
        <n v="12297738"/>
        <n v="12297743"/>
        <n v="12297740"/>
        <n v="12297710"/>
        <n v="12416995"/>
        <n v="12416996"/>
        <n v="12453072"/>
        <n v="12453074"/>
        <n v="12453075"/>
        <n v="12453077"/>
        <n v="12453078"/>
        <n v="12453089"/>
        <n v="12416998"/>
        <n v="12426368"/>
        <n v="12426418"/>
        <n v="12440853"/>
        <n v="12453079"/>
        <n v="12453082"/>
        <n v="12453093"/>
        <n v="12453095"/>
        <n v="12416997"/>
        <n v="12439216"/>
        <n v="12439217"/>
        <n v="12452408"/>
        <n v="12453080"/>
        <n v="12453081"/>
        <n v="12453085"/>
        <n v="12452409"/>
        <n v="12453083"/>
        <n v="12440854"/>
        <n v="12440855"/>
        <n v="12447003"/>
        <n v="12453092"/>
        <n v="12453096"/>
        <n v="12479952"/>
        <n v="12499994"/>
        <n v="12540861"/>
        <n v="12508647"/>
        <n v="12582494"/>
        <n v="12585078"/>
        <n v="12599010"/>
        <n v="12599074"/>
        <n v="12598933"/>
        <n v="12598947"/>
        <n v="12479742"/>
        <n v="12598961"/>
        <n v="12598929"/>
        <n v="12598998"/>
        <n v="12540710"/>
        <n v="12582495"/>
        <n v="12598939"/>
        <n v="12598959"/>
        <n v="12599035"/>
        <n v="12598956"/>
        <n v="12598963"/>
        <n v="12598962"/>
        <n v="12598967"/>
        <n v="12627742"/>
        <n v="12627745"/>
        <n v="12627746"/>
        <n v="12709390"/>
        <n v="12749697"/>
        <n v="12749720"/>
        <n v="12749717"/>
        <n v="12749722"/>
        <n v="12749733"/>
        <n v="12749715"/>
        <n v="12749718"/>
        <n v="12749727"/>
        <n v="12689762"/>
        <n v="12749721"/>
        <n v="12749724"/>
        <n v="12749726"/>
        <n v="12749730"/>
        <n v="12709584"/>
        <n v="12749725"/>
        <n v="12709740"/>
        <n v="12749731"/>
        <n v="12749732"/>
        <n v="12735714"/>
        <n v="12744976"/>
        <n v="12735713"/>
        <n v="12754437"/>
        <n v="2119836" u="1"/>
        <n v="2117719" u="1"/>
        <n v="2073216" u="1"/>
        <n v="2085507" u="1"/>
        <n v="2096847" u="1"/>
        <n v="2117642" u="1"/>
        <n v="2119839" u="1"/>
        <n v="2119843" u="1"/>
        <n v="2119845" u="1"/>
        <n v="2119847" u="1"/>
        <n v="2119842" u="1"/>
        <n v="2119849" u="1"/>
        <n v="2119844" u="1"/>
        <n v="2119835" u="1"/>
        <n v="2119837" u="1"/>
        <n v="2097048" u="1"/>
        <n v="2117643" u="1"/>
        <n v="2117718" u="1"/>
        <n v="2096848" u="1"/>
        <n v="2119846" u="1"/>
        <n v="2119838" u="1"/>
        <n v="2119840" u="1"/>
        <n v="2112131" u="1"/>
        <n v="2118606" u="1"/>
        <n v="2115903" u="1"/>
        <n v="2119841" u="1"/>
        <n v="2119848" u="1"/>
        <n v="2119850" u="1"/>
        <n v="2119851" u="1"/>
        <n v="2114005" u="1"/>
        <n v="2154544" u="1"/>
        <n v="2192121" u="1"/>
        <n v="2145124" u="1"/>
        <n v="2134681" u="1"/>
        <n v="2134793" u="1"/>
        <n v="2192137" u="1"/>
        <n v="2192135" u="1"/>
        <n v="2134548" u="1"/>
        <n v="2192122" u="1"/>
        <n v="2192123" u="1"/>
        <n v="2134560" u="1"/>
        <n v="2148680" u="1"/>
        <n v="2192134" u="1"/>
        <n v="2192124" u="1"/>
        <n v="2192136" u="1"/>
        <n v="2192140" u="1"/>
        <n v="2183300" u="1"/>
        <n v="2192125" u="1"/>
        <n v="2166617" u="1"/>
        <n v="2192133" u="1"/>
        <n v="2166614" u="1"/>
        <n v="2183352" u="1"/>
        <n v="2190213" u="1"/>
        <n v="2192126" u="1"/>
        <n v="2192138" u="1"/>
        <n v="2192139" u="1"/>
        <n v="2190853" u="1"/>
        <n v="2188897" u="1"/>
        <n v="2278671" u="1"/>
        <n v="2281531" u="1"/>
        <n v="2281585" u="1"/>
        <n v="2281552" u="1"/>
        <n v="2281545" u="1"/>
        <n v="2281564" u="1"/>
        <n v="2281533" u="1"/>
        <n v="2278674" u="1"/>
        <n v="2278675" u="1"/>
        <n v="2278676" u="1"/>
        <n v="2281542" u="1"/>
        <n v="2281550" u="1"/>
        <n v="2281536" u="1"/>
        <n v="2278673" u="1"/>
        <n v="2198857" u="1"/>
        <n v="2222864" u="1"/>
        <n v="2238516" u="1"/>
        <n v="2281520" u="1"/>
        <n v="2243977" u="1"/>
        <n v="2281527" u="1"/>
        <n v="2281553" u="1"/>
        <n v="2281568" u="1"/>
        <n v="2281574" u="1"/>
        <n v="2258501" u="1"/>
        <n v="2278672" u="1"/>
        <n v="2281590" u="1"/>
        <n v="2281559" u="1"/>
        <n v="2281561" u="1"/>
        <n v="2295863" u="1"/>
        <n v="2295862" u="1"/>
        <n v="2288974" u="1"/>
        <n v="2295866" u="1"/>
        <n v="2295877" u="1"/>
        <n v="2315645" u="1"/>
        <n v="2309050" u="1"/>
        <n v="2288975" u="1"/>
        <n v="2288976" u="1"/>
        <n v="2295865" u="1"/>
        <n v="2295864" u="1"/>
        <n v="2315643" u="1"/>
        <n v="2363367" u="1"/>
        <n v="2363372" u="1"/>
        <n v="2363376" u="1"/>
        <n v="2363404" u="1"/>
        <n v="2363409" u="1"/>
        <n v="2363398" u="1"/>
        <n v="2313753" u="1"/>
        <n v="2304542" u="1"/>
        <n v="2360653" u="1"/>
        <n v="2363391" u="1"/>
        <n v="2363379" u="1"/>
        <n v="2360655" u="1"/>
        <n v="2315644" u="1"/>
        <n v="2363407" u="1"/>
        <n v="2363400" u="1"/>
        <n v="2334833" u="1"/>
        <n v="2337781" u="1"/>
        <n v="2337782" u="1"/>
        <n v="2351027" u="1"/>
        <n v="2360656" u="1"/>
        <n v="2360654" u="1"/>
        <n v="2363394" u="1"/>
        <n v="2363382" u="1"/>
        <n v="2360356" u="1"/>
        <n v="2356672" u="1"/>
        <n v="2363385" u="1"/>
        <n v="2399109" u="1"/>
        <n v="2399110" u="1"/>
        <n v="2399111" u="1"/>
        <n v="2368292" u="1"/>
        <n v="2368293" u="1"/>
        <n v="2399112" u="1"/>
        <n v="2399781" u="1"/>
        <n v="2399782" u="1"/>
        <n v="2458867" u="1"/>
        <n v="2458868" u="1"/>
        <n v="2458869" u="1"/>
        <n v="2458870" u="1"/>
        <n v="2461091" u="1"/>
        <n v="2461105" u="1"/>
        <n v="2461092" u="1"/>
        <n v="2461093" u="1"/>
        <n v="2461110" u="1"/>
        <n v="2461113" u="1"/>
        <n v="2461109" u="1"/>
        <n v="2378958" u="1"/>
        <n v="2422666" u="1"/>
        <n v="2461097" u="1"/>
        <n v="2461098" u="1"/>
        <n v="2461100" u="1"/>
        <n v="2461107" u="1"/>
        <n v="2399784" u="1"/>
        <n v="2461094" u="1"/>
        <n v="2461095" u="1"/>
        <n v="2378949" u="1"/>
        <n v="2461108" u="1"/>
        <n v="2384842" u="1"/>
        <n v="2399783" u="1"/>
        <n v="2461106" u="1"/>
        <n v="2461096" u="1"/>
        <n v="2461102" u="1"/>
        <n v="2452296" u="1"/>
        <n v="2452305" u="1"/>
        <n v="2452283" u="1"/>
        <n v="2458871" u="1"/>
        <n v="2429965" u="1"/>
        <n v="2450190" u="1"/>
        <n v="2461103" u="1"/>
        <n v="2461104" u="1"/>
        <n v="2461112" u="1"/>
        <n v="2438475" u="1"/>
        <n v="2467253" u="1"/>
        <n v="2467254" u="1"/>
        <n v="2492233" u="1"/>
        <n v="2531121" u="1"/>
        <n v="2550183" u="1"/>
        <n v="2550027" u="1"/>
        <n v="2551753" u="1"/>
        <n v="2531122" u="1"/>
        <n v="2502299" u="1"/>
        <n v="2502307" u="1"/>
        <n v="2493948" u="1"/>
        <n v="2493949" u="1"/>
        <n v="2551760" u="1"/>
        <n v="2551759" u="1"/>
        <n v="2493946" u="1"/>
        <n v="2551750" u="1"/>
        <n v="2551744" u="1"/>
        <n v="2551745" u="1"/>
        <n v="2551751" u="1"/>
        <n v="2551754" u="1"/>
        <n v="2502316" u="1"/>
        <n v="2551757" u="1"/>
        <n v="2551758" u="1"/>
        <n v="2551764" u="1"/>
        <n v="2551761" u="1"/>
        <n v="2493947" u="1"/>
        <n v="2543668" u="1"/>
        <n v="2547360" u="1"/>
        <n v="2550030" u="1"/>
        <n v="2550184" u="1"/>
        <n v="2551746" u="1"/>
        <n v="2550028" u="1"/>
        <n v="2551755" u="1"/>
        <n v="2543820" u="1"/>
        <n v="2551747" u="1"/>
        <n v="2551748" u="1"/>
        <n v="2550003" u="1"/>
        <n v="2551749" u="1"/>
        <n v="2551752" u="1"/>
        <n v="2551756" u="1"/>
        <n v="2547362" u="1"/>
        <n v="2550000" u="1"/>
        <n v="2550002" u="1"/>
        <n v="2551762" u="1"/>
        <n v="2578598" u="1"/>
        <n v="2638466" u="1"/>
        <n v="2638468" u="1"/>
        <n v="2638464" u="1"/>
        <n v="2578599" u="1"/>
        <n v="2636531" u="1"/>
        <n v="2636529" u="1"/>
        <n v="2636532" u="1"/>
        <n v="2638459" u="1"/>
        <n v="2578597" u="1"/>
        <n v="2585184" u="1"/>
        <n v="2585185" u="1"/>
        <n v="2585186" u="1"/>
        <n v="2638467" u="1"/>
        <n v="2638465" u="1"/>
        <n v="2578569" u="1"/>
        <n v="2638457" u="1"/>
        <n v="2638458" u="1"/>
        <n v="2568816" u="1"/>
        <n v="2578600" u="1"/>
        <n v="2638470" u="1"/>
        <n v="2568820" u="1"/>
        <n v="2591203" u="1"/>
        <n v="2599090" u="1"/>
        <n v="2599092" u="1"/>
        <n v="2638460" u="1"/>
        <n v="2636530" u="1"/>
        <n v="2636533" u="1"/>
        <n v="2605277" u="1"/>
        <n v="2638462" u="1"/>
        <n v="2638461" u="1"/>
        <n v="2638472" u="1"/>
        <n v="2638469" u="1"/>
        <n v="2616408" u="1"/>
        <n v="2628472" u="1"/>
        <n v="2728862" u="1"/>
        <n v="2733309" u="1"/>
        <n v="2728864" u="1"/>
        <n v="2733312" u="1"/>
        <n v="2733315" u="1"/>
        <n v="2733319" u="1"/>
        <n v="2733316" u="1"/>
        <n v="2653337" u="1"/>
        <n v="2653342" u="1"/>
        <n v="2653347" u="1"/>
        <n v="2728863" u="1"/>
        <n v="2733318" u="1"/>
        <n v="2733321" u="1"/>
        <n v="2733320" u="1"/>
        <n v="2733311" u="1"/>
        <n v="2733313" u="1"/>
        <n v="2733310" u="1"/>
        <n v="2691650" u="1"/>
        <n v="2678689" u="1"/>
        <n v="2679825" u="1"/>
        <n v="2733317" u="1"/>
        <n v="2733314" u="1"/>
        <n v="2691578" u="1"/>
        <n v="2719572" u="1"/>
        <n v="2741590" u="1"/>
        <n v="2856427" u="1"/>
        <n v="2856433" u="1"/>
        <n v="2856430" u="1"/>
        <n v="2743731" u="1"/>
        <n v="2743873" u="1"/>
        <n v="2856444" u="1"/>
        <n v="2856445" u="1"/>
        <n v="2856436" u="1"/>
        <n v="2856437" u="1"/>
        <n v="2856440" u="1"/>
        <n v="2854170" u="1"/>
        <n v="2856432" u="1"/>
        <n v="2854038" u="1"/>
        <n v="2856434" u="1"/>
        <n v="2854836" u="1"/>
        <n v="2759697" u="1"/>
        <n v="2786963" u="1"/>
        <n v="2856442" u="1"/>
        <n v="2856443" u="1"/>
        <n v="2856446" u="1"/>
        <n v="2856447" u="1"/>
        <n v="2856451" u="1"/>
        <n v="2856452" u="1"/>
        <n v="2786964" u="1"/>
        <n v="2786965" u="1"/>
        <n v="2856435" u="1"/>
        <n v="2856438" u="1"/>
        <n v="2856450" u="1"/>
        <n v="2804820" u="1"/>
        <n v="2825981" u="1"/>
        <n v="2825982" u="1"/>
        <n v="2836035" u="1"/>
        <n v="2855171" u="1"/>
        <n v="2855172" u="1"/>
        <n v="2854176" u="1"/>
        <n v="2854178" u="1"/>
        <n v="2854181" u="1"/>
        <n v="2953297" u="1"/>
        <n v="2954860" u="1"/>
        <n v="2954927" u="1"/>
        <n v="2954935" u="1"/>
        <n v="2954946" u="1"/>
        <n v="2954990" u="1"/>
        <n v="2954992" u="1"/>
        <n v="2954993" u="1"/>
        <n v="2954994" u="1"/>
        <n v="2954997" u="1"/>
        <n v="2953028" u="1"/>
        <n v="2953029" u="1"/>
        <n v="2954925" u="1"/>
        <n v="2953024" u="1"/>
        <n v="2954930" u="1"/>
        <n v="2954943" u="1"/>
        <n v="2954941" u="1"/>
        <n v="2953008" u="1"/>
        <n v="2953023" u="1"/>
        <n v="2953027" u="1"/>
        <n v="2885740" u="1"/>
        <n v="2954923" u="1"/>
        <n v="2903011" u="1"/>
        <n v="2883776" u="1"/>
        <n v="2883783" u="1"/>
        <n v="2883792" u="1"/>
        <n v="2953022" u="1"/>
        <n v="2954996" u="1"/>
        <n v="2954998" u="1"/>
        <n v="2954948" u="1"/>
        <n v="2953025" u="1"/>
        <n v="2953030" u="1"/>
        <n v="2932516" u="1"/>
        <n v="2954932" u="1"/>
        <n v="2954999" u="1"/>
        <n v="2952990" u="1"/>
        <n v="2953026" u="1"/>
        <n v="3073425" u="1"/>
        <n v="3073424" u="1"/>
        <n v="3073417" u="1"/>
        <n v="3073418" u="1"/>
        <n v="3073419" u="1"/>
        <n v="3072359" u="1"/>
        <n v="3073427" u="1"/>
        <n v="2983371" u="1"/>
        <n v="3073420" u="1"/>
        <n v="3073421" u="1"/>
        <n v="3073428" u="1"/>
        <n v="3073429" u="1"/>
        <n v="3073430" u="1"/>
        <n v="3073422" u="1"/>
        <n v="3073423" u="1"/>
        <n v="3023902" u="1"/>
        <n v="3072358" u="1"/>
        <n v="3080561" u="1"/>
        <n v="3170604" u="1"/>
        <n v="3170617" u="1"/>
        <n v="3144618" u="1"/>
        <n v="3166581" u="1"/>
        <n v="3096277" u="1"/>
        <n v="3170609" u="1"/>
        <n v="3167055" u="1"/>
        <n v="3167650" u="1"/>
        <n v="3096280" u="1"/>
        <n v="3096285" u="1"/>
        <n v="3170622" u="1"/>
        <n v="3170608" u="1"/>
        <n v="3170600" u="1"/>
        <n v="3170624" u="1"/>
        <n v="3170616" u="1"/>
        <n v="3170627" u="1"/>
        <n v="3096282" u="1"/>
        <n v="3170620" u="1"/>
        <n v="3170629" u="1"/>
        <n v="3170631" u="1"/>
        <n v="3170618" u="1"/>
        <n v="3114362" u="1"/>
        <n v="3131286" u="1"/>
        <n v="3144454" u="1"/>
        <n v="3170633" u="1"/>
        <n v="3170632" u="1"/>
        <n v="3167651" u="1"/>
        <n v="3262092" u="1"/>
        <n v="3290764" u="1"/>
        <n v="3293620" u="1"/>
        <n v="3293623" u="1"/>
        <n v="3293616" u="1"/>
        <n v="3293617" u="1"/>
        <n v="3293619" u="1"/>
        <n v="3290706" u="1"/>
        <n v="3293624" u="1"/>
        <n v="3293625" u="1"/>
        <n v="3293626" u="1"/>
        <n v="3293631" u="1"/>
        <n v="3293618" u="1"/>
        <n v="3293622" u="1"/>
        <n v="3198015" u="1"/>
        <n v="3290703" u="1"/>
        <n v="3290704" u="1"/>
        <n v="3293627" u="1"/>
        <n v="3293628" u="1"/>
        <n v="3293629" u="1"/>
        <n v="3290705" u="1"/>
        <n v="3280134" u="1"/>
        <n v="3291868" u="1"/>
        <n v="3293621" u="1"/>
        <n v="3290765" u="1"/>
        <n v="3294614" u="1"/>
        <n v="3337593" u="1"/>
        <n v="3354520" u="1"/>
        <n v="3353760" u="1"/>
        <n v="3354510" u="1"/>
        <n v="3337604" u="1"/>
        <n v="3353754" u="1"/>
        <n v="3353755" u="1"/>
        <n v="3354513" u="1"/>
        <n v="3354521" u="1"/>
        <n v="3354523" u="1"/>
        <n v="3354525" u="1"/>
        <n v="3354526" u="1"/>
        <n v="3354817" u="1"/>
        <n v="3354818" u="1"/>
        <n v="3354816" u="1"/>
        <n v="3354518" u="1"/>
        <n v="3354514" u="1"/>
        <n v="3353759" u="1"/>
        <n v="3354508" u="1"/>
        <n v="3337577" u="1"/>
        <n v="3337578" u="1"/>
        <n v="3353716" u="1"/>
        <n v="3354516" u="1"/>
        <n v="3354527" u="1"/>
        <n v="3354517" u="1"/>
        <n v="3353944" u="1"/>
        <n v="3353757" u="1"/>
        <n v="3337581" u="1"/>
        <n v="3331036" u="1"/>
        <n v="3353762" u="1"/>
        <n v="3354519" u="1"/>
        <n v="3332148" u="1"/>
        <n v="3353717" u="1"/>
        <n v="3353312" u="1"/>
        <n v="3354512" u="1"/>
        <n v="3404759" u="1"/>
        <n v="3404987" u="1"/>
        <n v="3405887" u="1"/>
        <n v="3405888" u="1"/>
        <n v="3387372" u="1"/>
        <n v="3405892" u="1"/>
        <n v="3418355" u="1"/>
        <n v="3405891" u="1"/>
        <n v="3404757" u="1"/>
        <n v="3381787" u="1"/>
        <n v="3405890" u="1"/>
        <n v="3405894" u="1"/>
        <n v="3405895" u="1"/>
        <n v="3418112" u="1"/>
        <n v="3405896" u="1"/>
        <n v="3381788" u="1"/>
        <n v="3394018" u="1"/>
        <n v="3405889" u="1"/>
        <n v="3418897" u="1"/>
        <n v="3404758" u="1"/>
        <n v="3405897" u="1"/>
        <n v="3418348" u="1"/>
        <n v="3405898" u="1"/>
        <n v="3404906" u="1"/>
        <n v="3418356" u="1"/>
        <n v="3474186" u="1"/>
        <n v="3474187" u="1"/>
        <n v="3474192" u="1"/>
        <n v="3474193" u="1"/>
        <n v="3474175" u="1"/>
        <n v="3474181" u="1"/>
        <n v="3474184" u="1"/>
        <n v="3474182" u="1"/>
        <n v="3474188" u="1"/>
        <n v="3474190" u="1"/>
        <n v="3474191" u="1"/>
        <n v="3474183" u="1"/>
        <n v="3474185" u="1"/>
        <n v="3472959" u="1"/>
        <n v="3560208" u="1"/>
        <n v="3557229" u="1"/>
        <n v="3557230" u="1"/>
        <n v="3557227" u="1"/>
        <n v="3557228" u="1"/>
        <n v="3560213" u="1"/>
        <n v="3557231" u="1"/>
        <n v="3559626" u="1"/>
        <n v="3560864" u="1"/>
        <n v="3557232" u="1"/>
        <n v="3560962" u="1"/>
        <n v="3557233" u="1"/>
        <n v="3560863" u="1"/>
        <n v="3560961" u="1"/>
        <n v="3587196" u="1"/>
        <n v="3587197" u="1"/>
        <n v="3587198" u="1"/>
        <n v="3649608" u="1"/>
        <n v="3649480" u="1"/>
        <n v="3649486" u="1"/>
        <n v="3649487" u="1"/>
        <n v="3649481" u="1"/>
        <n v="3587199" u="1"/>
        <n v="3649484" u="1"/>
        <n v="3649485" u="1"/>
        <n v="3649609" u="1"/>
        <n v="3649610" u="1"/>
        <n v="3608276" u="1"/>
        <n v="3626335" u="1"/>
        <n v="3647868" u="1"/>
        <n v="3647869" u="1"/>
        <n v="3648211" u="1"/>
        <n v="3649488" u="1"/>
        <n v="3649489" u="1"/>
        <n v="3649482" u="1"/>
        <n v="3648212" u="1"/>
        <n v="3649611" u="1"/>
        <n v="3648213" u="1"/>
        <n v="3649483" u="1"/>
        <n v="3679946" u="1"/>
        <n v="3679945" u="1"/>
        <n v="3737265" u="1"/>
        <n v="3737271" u="1"/>
        <n v="3737273" u="1"/>
        <n v="3679949" u="1"/>
        <n v="3683040" u="1"/>
        <n v="3683041" u="1"/>
        <n v="3679950" u="1"/>
        <n v="3737270" u="1"/>
        <n v="3679948" u="1"/>
        <n v="3733891" u="1"/>
        <n v="3733893" u="1"/>
        <n v="3737274" u="1"/>
        <n v="3737275" u="1"/>
        <n v="3737269" u="1"/>
        <n v="3737267" u="1"/>
        <n v="3737268" u="1"/>
        <n v="3737272" u="1"/>
        <n v="3737276" u="1"/>
        <n v="3737277" u="1"/>
        <n v="3737278" u="1"/>
        <n v="3711275" u="1"/>
        <n v="3711276" u="1"/>
        <n v="3734332" u="1"/>
        <n v="3734301" u="1"/>
        <n v="3734331" u="1"/>
        <n v="3734300" u="1"/>
        <n v="3738688" u="1"/>
        <n v="3737279" u="1"/>
        <n v="3833598" u="1"/>
        <n v="3833599" u="1"/>
        <n v="3833600" u="1"/>
        <n v="3831371" u="1"/>
        <n v="3831431" u="1"/>
        <n v="3833602" u="1"/>
        <n v="3831305" u="1"/>
        <n v="3831372" u="1"/>
        <n v="3831373" u="1"/>
        <n v="3831306" u="1"/>
        <n v="3945441" u="1"/>
        <n v="3939467" u="1"/>
        <n v="3945442" u="1"/>
        <n v="3945428" u="1"/>
        <n v="3939468" u="1"/>
        <n v="3927813" u="1"/>
        <n v="3945443" u="1"/>
        <n v="4077986" u="1"/>
        <n v="4080883" u="1"/>
        <n v="4080884" u="1"/>
        <n v="4080885" u="1"/>
        <n v="4080882" u="1"/>
        <n v="4080879" u="1"/>
        <n v="4077984" u="1"/>
        <n v="4080880" u="1"/>
        <n v="4080878" u="1"/>
        <n v="4052393" u="1"/>
        <n v="4052497" u="1"/>
        <n v="4051850" u="1"/>
        <n v="4073284" u="1"/>
        <n v="4080881" u="1"/>
        <n v="4068484" u="1"/>
        <n v="4052010" u="1"/>
        <n v="4077985" u="1"/>
        <n v="4179928" u="1"/>
        <n v="4183694" u="1"/>
        <n v="4183696" u="1"/>
        <n v="4183697" u="1"/>
        <n v="4179930" u="1"/>
        <n v="4183699" u="1"/>
        <n v="4183698" u="1"/>
        <n v="4149701" u="1"/>
        <n v="4154138" u="1"/>
        <n v="4129030" u="1"/>
        <n v="4183693" u="1"/>
        <n v="4129053" u="1"/>
        <n v="4179954" u="1"/>
        <n v="4179929" u="1"/>
        <n v="4183691" u="1"/>
        <n v="4183692" u="1"/>
        <n v="4212559" u="1"/>
        <n v="4212622" u="1"/>
        <n v="4219217" u="1"/>
        <n v="4212573" u="1"/>
        <n v="4212618" u="1"/>
        <n v="4219225" u="1"/>
        <n v="4293245" u="1"/>
        <n v="4212596" u="1"/>
        <n v="4219220" u="1"/>
        <n v="4219228" u="1"/>
        <n v="4293243" u="1"/>
        <n v="4293244" u="1"/>
        <n v="4293246" u="1"/>
        <n v="4289613" u="1"/>
        <n v="4289612" u="1"/>
        <n v="4219224" u="1"/>
        <n v="4219226" u="1"/>
        <n v="4293248" u="1"/>
        <n v="4290206" u="1"/>
        <n v="4293247" u="1"/>
        <n v="4293242" u="1"/>
        <n v="4290305" u="1"/>
        <n v="4290322" u="1"/>
        <n v="4290563" u="1"/>
        <n v="4331980" u="1"/>
        <n v="4406433" u="1"/>
        <n v="4408584" u="1"/>
        <n v="4408594" u="1"/>
        <n v="4408596" u="1"/>
        <n v="4406431" u="1"/>
        <n v="4406434" u="1"/>
        <n v="4331975" u="1"/>
        <n v="4408582" u="1"/>
        <n v="4408591" u="1"/>
        <n v="4408592" u="1"/>
        <n v="4408583" u="1"/>
        <n v="4331977" u="1"/>
        <n v="4406435" u="1"/>
        <n v="4408589" u="1"/>
        <n v="4408593" u="1"/>
        <n v="4406436" u="1"/>
        <n v="4408588" u="1"/>
        <n v="4392955" u="1"/>
        <n v="4500099" u="1"/>
        <n v="4509581" u="1"/>
        <n v="4509582" u="1"/>
        <n v="4494347" u="1"/>
        <n v="4494375" u="1"/>
        <n v="4494379" u="1"/>
        <n v="4500098" u="1"/>
        <n v="4509583" u="1"/>
        <n v="4468654" u="1"/>
        <n v="4494346" u="1"/>
        <n v="4615849" u="1"/>
        <n v="4615851" u="1"/>
        <n v="4616090" u="1"/>
        <n v="4616086" u="1"/>
        <n v="4615850" u="1"/>
        <n v="4615848" u="1"/>
        <n v="4616084" u="1"/>
        <n v="4616085" u="1"/>
        <n v="4616088" u="1"/>
        <n v="4616087" u="1"/>
        <n v="4555926" u="1"/>
        <n v="4615846" u="1"/>
        <n v="4616089" u="1"/>
        <n v="4615852" u="1"/>
        <n v="4615847" u="1"/>
        <n v="4602037" u="1"/>
        <n v="4613717" u="1"/>
        <n v="4613837" u="1"/>
        <n v="4616091" u="1"/>
        <n v="4762419" u="1"/>
        <n v="4768007" u="1"/>
        <n v="4768010" u="1"/>
        <n v="4768017" u="1"/>
        <n v="4768018" u="1"/>
        <n v="4768026" u="1"/>
        <n v="4768028" u="1"/>
        <n v="4768019" u="1"/>
        <n v="4762413" u="1"/>
        <n v="4768025" u="1"/>
        <n v="4765034" u="1"/>
        <n v="4768016" u="1"/>
        <n v="4768021" u="1"/>
        <n v="4768023" u="1"/>
        <n v="4768027" u="1"/>
        <n v="4768029" u="1"/>
        <n v="4768022" u="1"/>
        <n v="4768008" u="1"/>
        <n v="4687288" u="1"/>
        <n v="4762415" u="1"/>
        <n v="4762414" u="1"/>
        <n v="4762416" u="1"/>
        <n v="4768009" u="1"/>
        <n v="4768015" u="1"/>
        <n v="4768012" u="1"/>
        <n v="4762417" u="1"/>
        <n v="4762412" u="1"/>
        <n v="4762418" u="1"/>
        <n v="4765216" u="1"/>
        <n v="4765180" u="1"/>
        <n v="4765237" u="1"/>
        <n v="4781094" u="1"/>
        <n v="4882746" u="1"/>
        <n v="4882744" u="1"/>
        <n v="4882743" u="1"/>
        <n v="4882740" u="1"/>
        <n v="4781080" u="1"/>
        <n v="4881157" u="1"/>
        <n v="4881155" u="1"/>
        <n v="4870380" u="1"/>
        <n v="4881162" u="1"/>
        <n v="4881159" u="1"/>
        <n v="4882736" u="1"/>
        <n v="4882748" u="1"/>
        <n v="4882742" u="1"/>
        <n v="4869928" u="1"/>
        <n v="4796654" u="1"/>
        <n v="4882747" u="1"/>
        <n v="4882741" u="1"/>
        <n v="4882735" u="1"/>
        <n v="4881161" u="1"/>
        <n v="4881158" u="1"/>
        <n v="4881160" u="1"/>
        <n v="4852839" u="1"/>
        <n v="4869927" u="1"/>
        <n v="4882737" u="1"/>
        <n v="4882738" u="1"/>
        <n v="4882739" u="1"/>
        <n v="4880724" u="1"/>
        <n v="4882745" u="1"/>
        <n v="4880525" u="1"/>
        <n v="4870307" u="1"/>
        <n v="4919389" u="1"/>
        <n v="5010756" u="1"/>
        <n v="5010764" u="1"/>
        <n v="5010744" u="1"/>
        <n v="5009760" u="1"/>
        <n v="5009763" u="1"/>
        <n v="5010748" u="1"/>
        <n v="5010745" u="1"/>
        <n v="5009762" u="1"/>
        <n v="5010777" u="1"/>
        <n v="5009761" u="1"/>
        <n v="5009162" u="1"/>
        <n v="4919388" u="1"/>
        <n v="5010753" u="1"/>
        <n v="5010766" u="1"/>
        <n v="5009291" u="1"/>
        <n v="5010752" u="1"/>
        <n v="5009363" u="1"/>
        <n v="5009260" u="1"/>
        <n v="5009201" u="1"/>
        <n v="5041682" u="1"/>
        <n v="5039314" u="1"/>
        <n v="5134380" u="1"/>
        <n v="5132013" u="1"/>
        <n v="5134387" u="1"/>
        <n v="5132015" u="1"/>
        <n v="5132012" u="1"/>
        <n v="5134381" u="1"/>
        <n v="5132014" u="1"/>
        <n v="5134388" u="1"/>
        <n v="5134382" u="1"/>
        <n v="5042257" u="1"/>
        <n v="5085448" u="1"/>
        <n v="5132011" u="1"/>
        <n v="5134384" u="1"/>
        <n v="5135002" u="1"/>
        <n v="5134386" u="1"/>
        <n v="5134385" u="1"/>
        <n v="5132710" u="1"/>
        <n v="5132797" u="1"/>
        <n v="5132830" u="1"/>
        <n v="5131970" u="1"/>
        <n v="5132844" u="1"/>
        <n v="5186630" u="1"/>
        <n v="5234165" u="1"/>
        <n v="5234166" u="1"/>
        <n v="5185901" u="1"/>
        <n v="5235775" u="1"/>
        <n v="5235776" u="1"/>
        <n v="5235773" u="1"/>
        <n v="5185890" u="1"/>
        <n v="5186667" u="1"/>
        <n v="5234168" u="1"/>
        <n v="5234171" u="1"/>
        <n v="5235772" u="1"/>
        <n v="5234387" u="1"/>
        <n v="5235771" u="1"/>
        <n v="5234170" u="1"/>
        <n v="5234407" u="1"/>
        <n v="5234384" u="1"/>
        <n v="5235774" u="1"/>
        <n v="5234169" u="1"/>
        <n v="5187857" u="1"/>
        <n v="5188821" u="1"/>
        <n v="5194051" u="1"/>
        <n v="5234167" u="1"/>
        <n v="5204747" u="1"/>
        <n v="5234172" u="1"/>
        <n v="5234350" u="1"/>
        <n v="5234357" u="1"/>
        <n v="5342725" u="1"/>
        <n v="5342730" u="1"/>
        <n v="5342731" u="1"/>
        <n v="5342732" u="1"/>
        <n v="5342726" u="1"/>
        <n v="5334276" u="1"/>
        <n v="5342727" u="1"/>
        <n v="5342728" u="1"/>
        <n v="5342729" u="1"/>
        <n v="5342733" u="1"/>
        <n v="5340719" u="1"/>
        <n v="5343262" u="1"/>
        <n v="5337905" u="1"/>
        <n v="5343261" u="1"/>
        <n v="5376731" u="1"/>
        <n v="5456982" u="1"/>
        <n v="5456983" u="1"/>
        <n v="5456984" u="1"/>
        <n v="5469632" u="1"/>
        <n v="5469638" u="1"/>
        <n v="5469637" u="1"/>
        <n v="5457049" u="1"/>
        <n v="5469634" u="1"/>
        <n v="5469636" u="1"/>
        <n v="5469639" u="1"/>
        <n v="5463571" u="1"/>
        <n v="5469633" u="1"/>
        <n v="5457016" u="1"/>
        <n v="5436899" u="1"/>
        <n v="5469635" u="1"/>
        <n v="5469642" u="1"/>
        <n v="5469640" u="1"/>
        <n v="5467930" u="1"/>
        <n v="5455628" u="1"/>
        <n v="5469641" u="1"/>
        <n v="5455630" u="1"/>
        <n v="5600968" u="1"/>
        <n v="5600999" u="1"/>
        <n v="5601011" u="1"/>
        <n v="5601142" u="1"/>
        <n v="5613491" u="1"/>
        <n v="5615311" u="1"/>
        <n v="5615315" u="1"/>
        <n v="5615312" u="1"/>
        <n v="5601025" u="1"/>
        <n v="5601096" u="1"/>
        <n v="5604773" u="1"/>
        <n v="5615308" u="1"/>
        <n v="5615316" u="1"/>
        <n v="5615314" u="1"/>
        <n v="5615317" u="1"/>
        <n v="5615318" u="1"/>
        <n v="5615309" u="1"/>
        <n v="5601204" u="1"/>
        <n v="5601206" u="1"/>
        <n v="5604774" u="1"/>
        <n v="5613713" u="1"/>
        <n v="5615310" u="1"/>
        <n v="5610850" u="1"/>
        <n v="5722295" u="1"/>
        <n v="5722296" u="1"/>
        <n v="5722343" u="1"/>
        <n v="5722324" u="1"/>
        <n v="5722328" u="1"/>
        <n v="5722284" u="1"/>
        <n v="5722344" u="1"/>
        <n v="5722293" u="1"/>
        <n v="5722268" u="1"/>
        <n v="5722276" u="1"/>
        <n v="5681924" u="1"/>
        <n v="5722304" u="1"/>
        <n v="5722267" u="1"/>
        <n v="5717860" u="1"/>
        <n v="5717888" u="1"/>
        <n v="5722302" u="1"/>
        <n v="5719065" u="1"/>
        <n v="5717602" u="1"/>
        <n v="5717778" u="1"/>
        <n v="5717876" u="1"/>
        <n v="5714472" u="1"/>
        <n v="5741913" u="1"/>
        <n v="5741787" u="1"/>
        <n v="5818061" u="1"/>
        <n v="5818064" u="1"/>
        <n v="5818143" u="1"/>
        <n v="5821062" u="1"/>
        <n v="5821063" u="1"/>
        <n v="5821520" u="1"/>
        <n v="5818315" u="1"/>
        <n v="5818445" u="1"/>
        <n v="5783622" u="1"/>
        <n v="5783739" u="1"/>
        <n v="5783740" u="1"/>
        <n v="5783894" u="1"/>
        <n v="5784013" u="1"/>
        <n v="5783621" u="1"/>
        <n v="5821057" u="1"/>
        <n v="5818120" u="1"/>
        <n v="5811640" u="1"/>
        <n v="5811647" u="1"/>
        <n v="5741722" u="1"/>
        <n v="5741822" u="1"/>
        <n v="5741941" u="1"/>
        <n v="5793406" u="1"/>
        <n v="5793466" u="1"/>
        <n v="5818446" u="1"/>
        <n v="5821056" u="1"/>
        <n v="5821058" u="1"/>
        <n v="5815317" u="1"/>
        <n v="5815291" u="1"/>
        <n v="5854026" u="1"/>
        <n v="5914493" u="1"/>
        <n v="5927986" u="1"/>
        <n v="5927985" u="1"/>
        <n v="5927988" u="1"/>
        <n v="5927991" u="1"/>
        <n v="5927990" u="1"/>
        <n v="5914418" u="1"/>
        <n v="5927980" u="1"/>
        <n v="5901737" u="1"/>
        <n v="5854028" u="1"/>
        <n v="5858211" u="1"/>
        <n v="5835685" u="1"/>
        <n v="5901735" u="1"/>
        <n v="5927982" u="1"/>
        <n v="5927983" u="1"/>
        <n v="5927989" u="1"/>
        <n v="5914403" u="1"/>
        <n v="5927981" u="1"/>
        <n v="5914482" u="1"/>
        <n v="5858212" u="1"/>
        <n v="5858210" u="1"/>
        <n v="5901878" u="1"/>
        <n v="5916504" u="1"/>
        <n v="5916526" u="1"/>
        <n v="5916535" u="1"/>
        <n v="5927987" u="1"/>
        <n v="5901879" u="1"/>
        <n v="5927984" u="1"/>
        <n v="5927992" u="1"/>
        <n v="5902071" u="1"/>
        <n v="5924783" u="1"/>
        <n v="5924995" u="1"/>
        <n v="5980213" u="1"/>
        <n v="5980513" u="1"/>
        <n v="5961998" u="1"/>
        <n v="6023316" u="1"/>
        <n v="6023317" u="1"/>
        <n v="6023319" u="1"/>
        <n v="6023323" u="1"/>
        <n v="6023324" u="1"/>
        <n v="6023325" u="1"/>
        <n v="6023320" u="1"/>
        <n v="6006771" u="1"/>
        <n v="6023311" u="1"/>
        <n v="5994845" u="1"/>
        <n v="6023321" u="1"/>
        <n v="5980266" u="1"/>
        <n v="5994847" u="1"/>
        <n v="5994846" u="1"/>
        <n v="5980257" u="1"/>
        <n v="5980655" u="1"/>
        <n v="5962001" u="1"/>
        <n v="6023315" u="1"/>
        <n v="6023312" u="1"/>
        <n v="6023313" u="1"/>
        <n v="6010231" u="1"/>
        <n v="6023318" u="1"/>
        <n v="6017640" u="1"/>
        <n v="5961999" u="1"/>
        <n v="6006426" u="1"/>
        <n v="6023314" u="1"/>
        <n v="6020962" u="1"/>
        <n v="6006422" u="1"/>
        <n v="5994807" u="1"/>
        <n v="5994808" u="1"/>
        <n v="6006769" u="1"/>
        <n v="6139578" u="1"/>
        <n v="6139577" u="1"/>
        <n v="6139565" u="1"/>
        <n v="6082465" u="1"/>
        <n v="6107486" u="1"/>
        <n v="6139573" u="1"/>
        <n v="6139580" u="1"/>
        <n v="6139579" u="1"/>
        <n v="6139570" u="1"/>
        <n v="6034571" u="1"/>
        <n v="6139576" u="1"/>
        <n v="6135479" u="1"/>
        <n v="6122586" u="1"/>
        <n v="6089048" u="1"/>
        <n v="6089050" u="1"/>
        <n v="6139574" u="1"/>
        <n v="6139575" u="1"/>
        <n v="6135044" u="1"/>
        <n v="6091943" u="1"/>
        <n v="6133296" u="1"/>
        <n v="6135279" u="1"/>
        <n v="6157319" u="1"/>
        <n v="6228108" u="1"/>
        <n v="6249191" u="1"/>
        <n v="6249222" u="1"/>
        <n v="6266830" u="1"/>
        <n v="6266831" u="1"/>
        <n v="6259512" u="1"/>
        <n v="6259513" u="1"/>
        <n v="6228195" u="1"/>
        <n v="6184098" u="1"/>
        <n v="6211288" u="1"/>
        <n v="6266824" u="1"/>
        <n v="6266826" u="1"/>
        <n v="6266828" u="1"/>
        <n v="6266820" u="1"/>
        <n v="6184097" u="1"/>
        <n v="6259514" u="1"/>
        <n v="6266827" u="1"/>
        <n v="6266836" u="1"/>
        <n v="6249153" u="1"/>
        <n v="6266829" u="1"/>
        <n v="6249103" u="1"/>
        <n v="6266821" u="1"/>
        <n v="6261677" u="1"/>
        <n v="6262790" u="1"/>
        <n v="6266822" u="1"/>
        <n v="6266823" u="1"/>
        <n v="6227931" u="1"/>
        <n v="6228060" u="1"/>
        <n v="6266835" u="1"/>
        <n v="6313078" u="1"/>
        <n v="6384465" u="1"/>
        <n v="6384469" u="1"/>
        <n v="6376355" u="1"/>
        <n v="6313077" u="1"/>
        <n v="6356492" u="1"/>
        <n v="6384328" u="1"/>
        <n v="6384353" u="1"/>
        <n v="6384329" u="1"/>
        <n v="6356491" u="1"/>
        <n v="6376356" u="1"/>
        <n v="6384480" u="1"/>
        <n v="6356489" u="1"/>
        <n v="6384331" u="1"/>
        <n v="6384374" u="1"/>
        <n v="6384462" u="1"/>
        <n v="6384463" u="1"/>
        <n v="6384342" u="1"/>
        <n v="6357958" u="1"/>
        <n v="6368062" u="1"/>
        <n v="6377258" u="1"/>
        <n v="6356490" u="1"/>
        <n v="6357957" u="1"/>
        <n v="6436988" u="1"/>
        <n v="6511291" u="1"/>
        <n v="6436895" u="1"/>
        <n v="6438161" u="1"/>
        <n v="6511286" u="1"/>
        <n v="6436986" u="1"/>
        <n v="6437109" u="1"/>
        <n v="6438170" u="1"/>
        <n v="6508287" u="1"/>
        <n v="6511290" u="1"/>
        <n v="6511340" u="1"/>
        <n v="6511375" u="1"/>
        <n v="6436987" u="1"/>
        <n v="6436989" u="1"/>
        <n v="6511381" u="1"/>
        <n v="6436990" u="1"/>
        <n v="6511279" u="1"/>
        <n v="6511299" u="1"/>
        <n v="6511310" u="1"/>
        <n v="6511315" u="1"/>
        <n v="6511347" u="1"/>
        <n v="6511376" u="1"/>
        <n v="6511382" u="1"/>
        <n v="6424881" u="1"/>
        <n v="6424882" u="1"/>
        <n v="6424883" u="1"/>
        <n v="6424884" u="1"/>
        <n v="6424885" u="1"/>
        <n v="6450573" u="1"/>
        <n v="6458984" u="1"/>
        <n v="6459033" u="1"/>
        <n v="6506991" u="1"/>
        <n v="6506993" u="1"/>
        <n v="6511327" u="1"/>
        <n v="6511367" u="1"/>
        <n v="6511373" u="1"/>
        <n v="6450750" u="1"/>
        <n v="6450914" u="1"/>
        <n v="6506992" u="1"/>
        <n v="6453488" u="1"/>
        <n v="6471330" u="1"/>
        <n v="6479782" u="1"/>
        <n v="6492862" u="1"/>
        <n v="6508248" u="1"/>
        <n v="6511371" u="1"/>
        <n v="6511372" u="1"/>
        <n v="6505401" u="1"/>
        <n v="6507546" u="1"/>
        <n v="6552821" u="1"/>
        <n v="6552852" u="1"/>
        <n v="6553035" u="1"/>
        <n v="6567841" u="1"/>
        <n v="6571253" u="1"/>
        <n v="6620577" u="1"/>
        <n v="6552799" u="1"/>
        <n v="6553081" u="1"/>
        <n v="6553196" u="1"/>
        <n v="6567982" u="1"/>
        <n v="6620576" u="1"/>
        <n v="6620578" u="1"/>
        <n v="6551773" u="1"/>
        <n v="6620572" u="1"/>
        <n v="6620573" u="1"/>
        <n v="6620584" u="1"/>
        <n v="6552800" u="1"/>
        <n v="6620575" u="1"/>
        <n v="6620586" u="1"/>
        <n v="6552801" u="1"/>
        <n v="6552802" u="1"/>
        <n v="6582870" u="1"/>
        <n v="6581933" u="1"/>
        <n v="6581795" u="1"/>
        <n v="6620585" u="1"/>
        <n v="6653480" u="1"/>
        <n v="6581680" u="1"/>
        <n v="6794595" u="1"/>
        <n v="6794599" u="1"/>
        <n v="6794600" u="1"/>
        <n v="6777740" u="1"/>
        <n v="6777771" u="1"/>
        <n v="6777867" u="1"/>
        <n v="6794594" u="1"/>
        <n v="6794604" u="1"/>
        <n v="6794605" u="1"/>
        <n v="6693563" u="1"/>
        <n v="6707187" u="1"/>
        <n v="6780219" u="1"/>
        <n v="6794596" u="1"/>
        <n v="6794597" u="1"/>
        <n v="6761724" u="1"/>
        <n v="6794601" u="1"/>
        <n v="6794602" u="1"/>
        <n v="6754545" u="1"/>
        <n v="6777819" u="1"/>
        <n v="6774322" u="1"/>
        <n v="6794606" u="1"/>
        <n v="6794607" u="1"/>
        <n v="6794610" u="1"/>
        <n v="6794612" u="1"/>
        <n v="6780218" u="1"/>
        <n v="6790700" u="1"/>
        <n v="6790698" u="1"/>
        <n v="6847120" u="1"/>
        <n v="6941827" u="1"/>
        <n v="6847033" u="1"/>
        <n v="6941832" u="1"/>
        <n v="6941870" u="1"/>
        <n v="6941825" u="1"/>
        <n v="6941828" u="1"/>
        <n v="6941838" u="1"/>
        <n v="6898742" u="1"/>
        <n v="6941842" u="1"/>
        <n v="6941848" u="1"/>
        <n v="6852815" u="1"/>
        <n v="6893034" u="1"/>
        <n v="6941830" u="1"/>
        <n v="6898406" u="1"/>
        <n v="6941834" u="1"/>
        <n v="6941867" u="1"/>
        <n v="6941872" u="1"/>
        <n v="6941878" u="1"/>
        <n v="6941888" u="1"/>
        <n v="6898407" u="1"/>
        <n v="6941881" u="1"/>
        <n v="6980009" u="1"/>
        <n v="6949108" u="1"/>
        <n v="6949224" u="1"/>
        <n v="6949272" u="1"/>
        <n v="6949053" u="1"/>
        <n v="7005884" u="1"/>
        <n v="6978352" u="1"/>
        <n v="6978353" u="1"/>
        <n v="6980168" u="1"/>
        <n v="7006505" u="1"/>
        <n v="7108581" u="1"/>
        <n v="6980202" u="1"/>
        <n v="7006010" u="1"/>
        <n v="7011074" u="1"/>
        <n v="7011583" u="1"/>
        <n v="7108584" u="1"/>
        <n v="7008546" u="1"/>
        <n v="7017842" u="1"/>
        <n v="7103137" u="1"/>
        <n v="7108582" u="1"/>
        <n v="6980334" u="1"/>
        <n v="7006964" u="1"/>
        <n v="7011071" u="1"/>
        <n v="7017841" u="1"/>
        <n v="7108580" u="1"/>
        <n v="7098722" u="1"/>
        <n v="7108583" u="1"/>
        <n v="7108585" u="1"/>
        <n v="7108586" u="1"/>
        <n v="7108588" u="1"/>
        <n v="7108587" u="1"/>
        <n v="7098764" u="1"/>
        <n v="7098789" u="1"/>
        <n v="7151676" u="1"/>
        <n v="7175806" u="1"/>
        <n v="7164825" u="1"/>
        <n v="7268154" u="1"/>
        <n v="7268153" u="1"/>
        <n v="7164826" u="1"/>
        <n v="7268159" u="1"/>
        <n v="7268169" u="1"/>
        <n v="7268157" u="1"/>
        <n v="7268160" u="1"/>
        <n v="7268155" u="1"/>
        <n v="7268166" u="1"/>
        <n v="7173078" u="1"/>
        <n v="7261650" u="1"/>
        <n v="7268156" u="1"/>
        <n v="7268161" u="1"/>
        <n v="7268162" u="1"/>
        <n v="7268168" u="1"/>
        <n v="7173076" u="1"/>
        <n v="7232256" u="1"/>
        <n v="7261632" u="1"/>
        <n v="7268164" u="1"/>
        <n v="7264827" u="1"/>
        <n v="7268167" u="1"/>
        <n v="7261684" u="1"/>
        <n v="7264649" u="1"/>
        <n v="7328151" u="1"/>
        <n v="7328599" u="1"/>
        <n v="7328353" u="1"/>
        <n v="7328295" u="1"/>
        <n v="7328022" u="1"/>
        <n v="7328526" u="1"/>
        <n v="7328601" u="1"/>
        <n v="7389950" u="1"/>
        <n v="7391213" u="1"/>
        <n v="7406855" u="1"/>
        <n v="7411270" u="1"/>
        <n v="7411271" u="1"/>
        <n v="7411299" u="1"/>
        <n v="7372035" u="1"/>
        <n v="7375231" u="1"/>
        <n v="7411272" u="1"/>
        <n v="7411273" u="1"/>
        <n v="7411276" u="1"/>
        <n v="7411277" u="1"/>
        <n v="7411289" u="1"/>
        <n v="7328434" u="1"/>
        <n v="7411274" u="1"/>
        <n v="7407851" u="1"/>
        <n v="7411282" u="1"/>
        <n v="7411297" u="1"/>
        <n v="7411298" u="1"/>
        <n v="7411300" u="1"/>
        <n v="7411301" u="1"/>
        <n v="7389949" u="1"/>
        <n v="7407712" u="1"/>
        <n v="7407713" u="1"/>
        <n v="7476398" u="1"/>
        <n v="7537275" u="1"/>
        <n v="7537277" u="1"/>
        <n v="7537278" u="1"/>
        <n v="7537279" u="1"/>
        <n v="7537281" u="1"/>
        <n v="7537284" u="1"/>
        <n v="7476755" u="1"/>
        <n v="7537276" u="1"/>
        <n v="7537280" u="1"/>
        <n v="7537286" u="1"/>
        <n v="7537291" u="1"/>
        <n v="7440093" u="1"/>
        <n v="7468548" u="1"/>
        <n v="7485140" u="1"/>
        <n v="7537283" u="1"/>
        <n v="7537287" u="1"/>
        <n v="7449981" u="1"/>
        <n v="7485142" u="1"/>
        <n v="7537285" u="1"/>
        <n v="7537290" u="1"/>
        <n v="7454556" u="1"/>
        <n v="7476777" u="1"/>
        <n v="7476783" u="1"/>
        <n v="7537288" u="1"/>
        <n v="7489419" u="1"/>
        <n v="7489421" u="1"/>
        <n v="7537282" u="1"/>
        <n v="7537289" u="1"/>
        <n v="7516633" u="1"/>
        <n v="7516634" u="1"/>
        <n v="7575307" u="1"/>
        <n v="7624408" u="1"/>
        <n v="7654506" u="1"/>
        <n v="7654508" u="1"/>
        <n v="7654521" u="1"/>
        <n v="7654522" u="1"/>
        <n v="7654489" u="1"/>
        <n v="7654490" u="1"/>
        <n v="7588604" u="1"/>
        <n v="7654511" u="1"/>
        <n v="7654512" u="1"/>
        <n v="7654513" u="1"/>
        <n v="7654516" u="1"/>
        <n v="7611878" u="1"/>
        <n v="7654510" u="1"/>
        <n v="7654515" u="1"/>
        <n v="7652063" u="1"/>
        <n v="7654509" u="1"/>
        <n v="7654517" u="1"/>
        <n v="7654518" u="1"/>
        <n v="7628058" u="1"/>
        <n v="7651938" u="1"/>
        <n v="7654519" u="1"/>
        <n v="7654520" u="1"/>
        <n v="7648498" u="1"/>
        <n v="7693903" u="1"/>
        <n v="7669378" u="1"/>
        <n v="7758135" u="1"/>
        <n v="7676658" u="1"/>
        <n v="7735591" u="1"/>
        <n v="7758136" u="1"/>
        <n v="7735590" u="1"/>
        <n v="7758138" u="1"/>
        <n v="7758145" u="1"/>
        <n v="7758139" u="1"/>
        <n v="7758143" u="1"/>
        <n v="7758146" u="1"/>
        <n v="7758142" u="1"/>
        <n v="7758141" u="1"/>
        <n v="7795772" u="1"/>
        <n v="7823307" u="1"/>
        <n v="7795773" u="1"/>
        <n v="7795777" u="1"/>
        <n v="7795775" u="1"/>
        <n v="7792891" u="1"/>
        <n v="7795778" u="1"/>
        <n v="7795780" u="1"/>
        <n v="7797301" u="1"/>
        <n v="7823774" u="1"/>
        <n v="2499359" u="1"/>
        <n v="1765652" u="1"/>
        <n v="1848349" u="1"/>
        <n v="1922978" u="1"/>
        <n v="3084293" u="1"/>
        <n v="1705144" u="1"/>
        <n v="2547773" u="1"/>
        <n v="2620152" u="1"/>
        <n v="3084295" u="1"/>
        <n v="2499367" u="1"/>
        <n v="2531406" u="1"/>
        <n v="2547775" u="1"/>
        <n v="610401" u="1"/>
        <n v="2531408" u="1"/>
        <n v="1075843" u="1"/>
        <n v="1253339" u="1"/>
        <n v="2531410" u="1"/>
        <n v="1075844" u="1"/>
        <n v="1253340" u="1"/>
        <n v="1321918" u="1"/>
        <n v="2499373" u="1"/>
        <n v="2531412" u="1"/>
        <n v="724363" u="1"/>
        <n v="1253341" u="1"/>
        <n v="1321919" u="1"/>
        <n v="1922985" u="1"/>
        <n v="2531414" u="1"/>
        <n v="229685" u="1"/>
        <n v="2531416" u="1"/>
        <n v="2531418" u="1"/>
        <n v="1321922" u="1"/>
        <n v="2797664" u="1"/>
        <n v="3059874" u="1"/>
        <n v="1140393" u="1"/>
        <n v="1140394" u="1"/>
        <n v="1541777" u="1"/>
        <n v="1765664" u="1"/>
        <n v="1765666" u="1"/>
        <n v="2785570" u="1"/>
        <n v="1507492" u="1"/>
        <n v="2426550" u="1"/>
        <n v="1765670" u="1"/>
        <n v="2426552" u="1"/>
        <n v="2660524" u="1"/>
        <n v="2660526" u="1"/>
        <n v="2023848" u="1"/>
        <n v="2426556" u="1"/>
        <n v="2555877" u="1"/>
        <n v="2660528" u="1"/>
        <n v="3059894" u="1"/>
        <n v="331864" u="1"/>
        <n v="1765673" u="1"/>
        <n v="2023849" u="1"/>
        <n v="2660530" u="1"/>
        <n v="636631" u="1"/>
        <n v="1923000" u="1"/>
        <n v="2023850" u="1"/>
        <n v="2660532" u="1"/>
        <n v="724371" u="1"/>
        <n v="1765675" u="1"/>
        <n v="1985528" u="1"/>
        <n v="2660534" u="1"/>
        <n v="636632" u="1"/>
        <n v="1400599" u="1"/>
        <n v="2660536" u="1"/>
        <n v="9415" u="1"/>
        <n v="331865" u="1"/>
        <n v="1321937" u="1"/>
        <n v="1923003" u="1"/>
        <n v="2950986" u="1"/>
        <n v="1628522" u="1"/>
        <n v="2797696" u="1"/>
        <n v="2950988" u="1"/>
        <n v="2950990" u="1"/>
        <n v="1638609" u="1"/>
        <n v="2015788" u="1"/>
        <n v="2950992" u="1"/>
        <n v="1638610" u="1"/>
        <n v="2160563" u="1"/>
        <n v="2950994" u="1"/>
        <n v="1059732" u="1"/>
        <n v="1638611" u="1"/>
        <n v="3059914" u="1"/>
        <n v="1923009" u="1"/>
        <n v="2289422" u="1"/>
        <n v="1313876" u="1"/>
        <n v="2160569" u="1"/>
        <n v="2842315" u="1"/>
        <n v="2160579" u="1"/>
        <n v="2620222" u="1"/>
        <n v="2620224" u="1"/>
        <n v="2959080" u="1"/>
        <n v="2172685" u="1"/>
        <n v="1354224" u="1"/>
        <n v="2951016" u="1"/>
        <n v="1336072" u="1"/>
        <n v="1931087" u="1"/>
        <n v="2025886" u="1"/>
        <n v="2025887" u="1"/>
        <n v="2951020" u="1"/>
        <n v="2025888" u="1"/>
        <n v="2025889" u="1"/>
        <n v="1787884" u="1"/>
        <n v="155565" u="1"/>
        <n v="1626525" u="1"/>
        <n v="1858481" u="1"/>
        <n v="2261216" u="1"/>
        <n v="8517" u="1"/>
        <n v="789937" u="1"/>
        <n v="2870356" u="1"/>
        <n v="3157003" u="1"/>
        <n v="2870358" u="1"/>
        <n v="2951038" u="1"/>
        <n v="789938" u="1"/>
        <n v="1568038" u="1"/>
        <n v="2547640" u="1"/>
        <n v="2410486" u="1"/>
        <n v="155566" u="1"/>
        <n v="789939" u="1"/>
        <n v="1273558" u="1"/>
        <n v="1273559" u="1"/>
        <n v="789940" u="1"/>
        <n v="1273560" u="1"/>
        <n v="1517617" u="1"/>
        <n v="1517618" u="1"/>
        <n v="2559752" u="1"/>
        <n v="2951050" u="1"/>
        <n v="1273562" u="1"/>
        <n v="2930882" u="1"/>
        <n v="1273563" u="1"/>
        <n v="789942" u="1"/>
        <n v="2930886" u="1"/>
        <n v="1178767" u="1"/>
        <n v="1628558" u="1"/>
        <n v="1178768" u="1"/>
        <n v="789944" u="1"/>
        <n v="1178769" u="1"/>
        <n v="1398622" u="1"/>
        <n v="2636645" u="1"/>
        <n v="368181" u="1"/>
        <n v="1398623" u="1"/>
        <n v="2930896" u="1"/>
        <n v="624551" u="1"/>
        <n v="789945" u="1"/>
        <n v="2539600" u="1"/>
        <n v="1789924" u="1"/>
        <n v="1789925" u="1"/>
        <n v="624553" u="1"/>
        <n v="1789926" u="1"/>
        <n v="1789927" u="1"/>
        <n v="624554" u="1"/>
        <n v="1789928" u="1"/>
        <n v="3681467" u="1"/>
        <n v="1789929" u="1"/>
        <n v="2212860" u="1"/>
        <n v="2261268" u="1"/>
        <n v="2555750" u="1"/>
        <n v="789949" u="1"/>
        <n v="1789930" u="1"/>
        <n v="1789931" u="1"/>
        <n v="2261272" u="1"/>
        <n v="2539618" u="1"/>
        <n v="624556" u="1"/>
        <n v="1789932" u="1"/>
        <n v="1789933" u="1"/>
        <n v="3661307" u="1"/>
        <n v="624557" u="1"/>
        <n v="789951" u="1"/>
        <n v="1447044" u="1"/>
        <n v="1789934" u="1"/>
        <n v="968456" u="1"/>
        <n v="1447045" u="1"/>
        <n v="1789935" u="1"/>
        <n v="3560461" u="1"/>
        <n v="1447046" u="1"/>
        <n v="1789936" u="1"/>
        <n v="1447047" u="1"/>
        <n v="1662866" u="1"/>
        <n v="1789937" u="1"/>
        <n v="2773835" u="1"/>
        <n v="789953" u="1"/>
        <n v="1789938" u="1"/>
        <n v="2233048" u="1"/>
        <n v="1789939" u="1"/>
        <n v="1789940" u="1"/>
        <n v="1789941" u="1"/>
        <n v="2164709" u="1"/>
        <n v="1789942" u="1"/>
        <n v="1434951" u="1"/>
        <n v="1789943" u="1"/>
        <n v="2531574" u="1"/>
        <n v="2882532" u="1"/>
        <n v="1434953" u="1"/>
        <n v="2596357" u="1"/>
        <n v="1434955" u="1"/>
        <n v="1447057" u="1"/>
        <n v="2596359" u="1"/>
        <n v="894842" u="1"/>
        <n v="2531584" u="1"/>
        <n v="2531586" u="1"/>
        <n v="894843" u="1"/>
        <n v="2596365" u="1"/>
        <n v="115966" u="1"/>
        <n v="1475299" u="1"/>
        <n v="1360331" u="1"/>
        <n v="1475300" u="1"/>
        <n v="2374270" u="1"/>
        <n v="1265535" u="1"/>
        <n v="2410811" u="1"/>
        <n v="1229230" u="1"/>
        <n v="1438998" u="1"/>
        <n v="2410813" u="1"/>
        <n v="3217380" u="1"/>
        <n v="3483624" u="1"/>
        <n v="1822229" u="1"/>
        <n v="2212916" u="1"/>
        <n v="2261324" u="1"/>
        <n v="1487414" u="1"/>
        <n v="2094531" u="1"/>
        <n v="1487415" u="1"/>
        <n v="3064339" u="1"/>
        <n v="3406996" u="1"/>
        <n v="3519952" u="1"/>
        <n v="1880733" u="1"/>
        <n v="1765765" u="1"/>
        <n v="1265550" u="1"/>
        <n v="1880735" u="1"/>
        <n v="1420860" u="1"/>
        <n v="2070334" u="1"/>
        <n v="1420861" u="1"/>
        <n v="1880737" u="1"/>
        <n v="3540365" u="1"/>
        <n v="1420862" u="1"/>
        <n v="1947299" u="1"/>
        <n v="2592144" u="1"/>
        <n v="2616581" u="1"/>
        <n v="3185375" u="1"/>
        <n v="729461" u="1"/>
        <n v="822243" u="1"/>
        <n v="1765770" u="1"/>
        <n v="1810144" u="1"/>
        <n v="1880739" u="1"/>
        <n v="1947300" u="1"/>
        <n v="2547772" u="1"/>
        <n v="3185377" u="1"/>
        <n v="2499366" u="1"/>
        <n v="729462" u="1"/>
        <n v="1880741" u="1"/>
        <n v="3084298" u="1"/>
        <n v="750641" u="1"/>
        <n v="3084300" u="1"/>
        <n v="3540375" u="1"/>
        <n v="729463" u="1"/>
        <n v="1880743" u="1"/>
        <n v="2499372" u="1"/>
        <n v="750642" u="1"/>
        <n v="2128479" u="1"/>
        <n v="2499374" u="1"/>
        <n v="729464" u="1"/>
        <n v="1880745" u="1"/>
        <n v="750643" u="1"/>
        <n v="2164789" u="1"/>
        <n v="3532315" u="1"/>
        <n v="214068" u="1"/>
        <n v="1880747" u="1"/>
        <n v="750644" u="1"/>
        <n v="2515518" u="1"/>
        <n v="3617033" u="1"/>
        <n v="1880749" u="1"/>
        <n v="750645" u="1"/>
        <n v="1656863" u="1"/>
        <n v="2459279" u="1"/>
        <n v="1172784" u="1"/>
        <n v="1656864" u="1"/>
        <n v="1880751" u="1"/>
        <n v="2128493" u="1"/>
        <n v="1656865" u="1"/>
        <n v="1947313" u="1"/>
        <n v="125423" u="1"/>
        <n v="1582237" u="1"/>
        <n v="448878" u="1"/>
        <n v="1140515" u="1"/>
        <n v="1691156" u="1"/>
        <n v="1822262" u="1"/>
        <n v="909991" u="1"/>
        <n v="1140517" u="1"/>
        <n v="2261625" u="1"/>
        <n v="1140518" u="1"/>
        <n v="3483698" u="1"/>
        <n v="72225" u="1"/>
        <n v="541890" u="1"/>
        <n v="1330118" u="1"/>
        <n v="1330120" u="1"/>
        <n v="1330121" u="1"/>
        <n v="2128515" u="1"/>
        <n v="541892" u="1"/>
        <n v="1582249" u="1"/>
        <n v="26904" u="1"/>
        <n v="541894" u="1"/>
        <n v="326853" u="1"/>
        <n v="1787986" u="1"/>
        <n v="3681384" u="1"/>
        <n v="125424" u="1"/>
        <n v="1787987" u="1"/>
        <n v="1787988" u="1"/>
        <n v="169697" u="1"/>
        <n v="72226" u="1"/>
        <n v="2172686" u="1"/>
        <n v="1225253" u="1"/>
        <n v="1225254" u="1"/>
        <n v="1225255" u="1"/>
        <n v="1231306" u="1"/>
        <n v="1225256" u="1"/>
        <n v="1404769" u="1"/>
        <n v="1681098" u="1"/>
        <n v="1225257" u="1"/>
        <n v="1225258" u="1"/>
        <n v="1681100" u="1"/>
        <n v="26337" u="1"/>
        <n v="1507639" u="1"/>
        <n v="3459779" u="1"/>
        <n v="125425" u="1"/>
        <n v="1507640" u="1"/>
        <n v="1681102" u="1"/>
        <n v="1507641" u="1"/>
        <n v="2001806" u="1"/>
        <n v="169699" u="1"/>
        <n v="1507642" u="1"/>
        <n v="3157002" u="1"/>
        <n v="1507643" u="1"/>
        <n v="1878771" u="1"/>
        <n v="2128567" u="1"/>
        <n v="3157004" u="1"/>
        <n v="1231315" u="1"/>
        <n v="45686" u="1"/>
        <n v="72227" u="1"/>
        <n v="1269640" u="1"/>
        <n v="1792045" u="1"/>
        <n v="2854697" u="1"/>
        <n v="1840455" u="1"/>
        <n v="1626654" u="1"/>
        <n v="2624532" u="1"/>
        <n v="1626655" u="1"/>
        <n v="1840457" u="1"/>
        <n v="1840458" u="1"/>
        <n v="8518" u="1"/>
        <n v="1384617" u="1"/>
        <n v="2636644" u="1"/>
        <n v="2774033" u="1"/>
        <n v="2995903" u="1"/>
        <n v="3278283" u="1"/>
        <n v="3733892" u="1"/>
        <n v="3507990" u="1"/>
        <n v="169701" u="1"/>
        <n v="3278287" u="1"/>
        <n v="607465" u="1"/>
        <n v="3507996" u="1"/>
        <n v="100592" u="1"/>
        <n v="1840466" u="1"/>
        <n v="1271673" u="1"/>
        <n v="607467" u="1"/>
        <n v="1100229" u="1"/>
        <n v="1100230" u="1"/>
        <n v="3508004" u="1"/>
        <n v="607468" u="1"/>
        <n v="1100231" u="1"/>
        <n v="1384628" u="1"/>
        <n v="1429002" u="1"/>
        <n v="1100232" u="1"/>
        <n v="1271677" u="1"/>
        <n v="1788029" u="1"/>
        <n v="1100233" u="1"/>
        <n v="1788030" u="1"/>
        <n v="1030031" u="1"/>
        <n v="1763827" u="1"/>
        <n v="1788031" u="1"/>
        <n v="2479342" u="1"/>
        <n v="607470" u="1"/>
        <n v="1763828" u="1"/>
        <n v="1788032" u="1"/>
        <n v="3560456" u="1"/>
        <n v="3661306" u="1"/>
        <n v="1271681" u="1"/>
        <n v="1314038" u="1"/>
        <n v="1763829" u="1"/>
        <n v="1788033" u="1"/>
        <n v="2042175" u="1"/>
        <n v="607471" u="1"/>
        <n v="1314039" u="1"/>
        <n v="3560460" u="1"/>
        <n v="415109" u="1"/>
        <n v="607472" u="1"/>
        <n v="3661314" u="1"/>
        <n v="169703" u="1"/>
        <n v="214077" u="1"/>
        <n v="2080502" u="1"/>
        <n v="1271686" u="1"/>
        <n v="465031" u="1"/>
        <n v="607474" u="1"/>
        <n v="607475" u="1"/>
        <n v="1271690" u="1"/>
        <n v="1" u="1"/>
        <n v="465032" u="1"/>
        <n v="212061" u="1"/>
        <n v="1271693" u="1"/>
        <n v="115973" u="1"/>
        <n v="2596358" u="1"/>
        <n v="1271695" u="1"/>
        <n v="2596360" u="1"/>
        <n v="465033" u="1"/>
        <n v="2596362" u="1"/>
        <n v="2596364" u="1"/>
        <n v="465034" u="1"/>
        <n v="1374567" u="1"/>
        <n v="169705" u="1"/>
        <n v="1435079" u="1"/>
        <n v="1271703" u="1"/>
        <n v="100594" u="1"/>
        <n v="465035" u="1"/>
        <n v="1314061" u="1"/>
        <n v="1314062" u="1"/>
        <n v="2515700" u="1"/>
        <n v="1002815" u="1"/>
        <n v="1314063" u="1"/>
        <n v="2874961" u="1"/>
        <n v="1314064" u="1"/>
        <n v="1763855" u="1"/>
        <n v="2874963" u="1"/>
        <n v="1763856" u="1"/>
        <n v="1822350" u="1"/>
        <n v="1271710" u="1"/>
        <n v="2164752" u="1"/>
        <n v="1271714" u="1"/>
        <n v="1404838" u="1"/>
        <n v="2653111" u="1"/>
        <n v="45940" u="1"/>
        <n v="2653113" u="1"/>
        <n v="2128464" u="1"/>
        <n v="3459917" u="1"/>
        <n v="3459919" u="1"/>
        <n v="420161" u="1"/>
        <n v="1521829" u="1"/>
        <n v="2616582" u="1"/>
        <n v="3185376" u="1"/>
        <n v="1505694" u="1"/>
        <n v="1521830" u="1"/>
        <n v="2616584" u="1"/>
        <n v="1521831" u="1"/>
        <n v="182062" u="1"/>
        <n v="584297" u="1"/>
        <n v="3540376" u="1"/>
        <n v="584298" u="1"/>
        <n v="1818334" u="1"/>
        <n v="1505700" u="1"/>
        <n v="1818335" u="1"/>
        <n v="1505701" u="1"/>
        <n v="3084777" u="1"/>
        <n v="584300" u="1"/>
        <n v="1505703" u="1"/>
        <n v="1775981" u="1"/>
        <n v="2459280" u="1"/>
        <n v="1822375" u="1"/>
        <n v="263343" u="1"/>
        <n v="1505708" u="1"/>
        <n v="861641" u="1"/>
        <n v="2261624" u="1"/>
        <n v="489752" u="1"/>
        <n v="2261626" u="1"/>
        <n v="3685628" u="1"/>
        <n v="263344" u="1"/>
        <n v="2144877" u="1"/>
        <n v="2584350" u="1"/>
        <n v="2144879" u="1"/>
        <n v="489753" u="1"/>
        <n v="263345" u="1"/>
        <n v="489754" u="1"/>
        <n v="1697334" u="1"/>
        <n v="263346" u="1"/>
        <n v="1697335" u="1"/>
        <n v="212068" u="1"/>
        <n v="632717" u="1"/>
        <n v="802145" u="1"/>
        <n v="1697336" u="1"/>
        <n v="1822390" u="1"/>
        <n v="2544259" u="1"/>
        <n v="2544261" u="1"/>
        <n v="2596703" u="1"/>
        <n v="626668" u="1"/>
        <n v="632719" u="1"/>
        <n v="1322179" u="1"/>
        <n v="3645555" u="1"/>
        <n v="212069" u="1"/>
        <n v="214086" u="1"/>
        <n v="363694" u="1"/>
        <n v="2181217" u="1"/>
        <n v="842490" u="1"/>
        <n v="1586411" u="1"/>
        <n v="1586412" u="1"/>
        <n v="363695" u="1"/>
        <n v="842491" u="1"/>
        <n v="1822402" u="1"/>
        <n v="1663060" u="1"/>
        <n v="842492" u="1"/>
        <n v="3492277" u="1"/>
        <n v="1002844" u="1"/>
        <n v="212070" u="1"/>
        <n v="363696" u="1"/>
        <n v="842493" u="1"/>
        <n v="1273782" u="1"/>
        <n v="1501703" u="1"/>
        <n v="3048541" u="1"/>
        <n v="1273783" u="1"/>
        <n v="626675" u="1"/>
        <n v="1273784" u="1"/>
        <n v="3459782" u="1"/>
        <n v="363697" u="1"/>
        <n v="626676" u="1"/>
        <n v="1310092" u="1"/>
        <n v="3459784" u="1"/>
        <n v="1310093" u="1"/>
        <n v="3459786" u="1"/>
        <n v="626677" u="1"/>
        <n v="1310094" u="1"/>
        <n v="3459788" u="1"/>
        <n v="1310095" u="1"/>
        <n v="626678" u="1"/>
        <n v="1310096" u="1"/>
        <n v="1310097" u="1"/>
        <n v="3459794" u="1"/>
        <n v="1310098" u="1"/>
        <n v="2854696" u="1"/>
        <n v="1310099" u="1"/>
        <n v="2128578" u="1"/>
        <n v="1310100" u="1"/>
        <n v="1848639" u="1"/>
        <n v="1310101" u="1"/>
        <n v="1396832" u="1"/>
        <n v="842500" u="1"/>
        <n v="1310102" u="1"/>
        <n v="2895277" u="1"/>
        <n v="212072" u="1"/>
        <n v="842501" u="1"/>
        <n v="1386750" u="1"/>
        <n v="1878898" u="1"/>
        <n v="1273799" u="1"/>
        <n v="1386751" u="1"/>
        <n v="1384735" u="1"/>
        <n v="2810571" u="1"/>
        <n v="3278284" u="1"/>
        <n v="3278286" u="1"/>
        <n v="726526" u="1"/>
        <n v="1878905" u="1"/>
        <n v="1834532" u="1"/>
        <n v="1878906" u="1"/>
        <n v="2620985" u="1"/>
        <n v="2895297" u="1"/>
        <n v="1834533" u="1"/>
        <n v="1834534" u="1"/>
        <n v="1878908" u="1"/>
        <n v="1822433" u="1"/>
        <n v="1834535" u="1"/>
        <n v="8519" u="1"/>
        <n v="842507" u="1"/>
        <n v="878813" u="1"/>
        <n v="2834562" u="1"/>
        <n v="1322219" u="1"/>
        <n v="842508" u="1"/>
        <n v="878814" u="1"/>
        <n v="1386764" u="1"/>
        <n v="6567" u="1"/>
        <n v="2834576" u="1"/>
        <n v="3617172" u="1"/>
        <n v="3617174" u="1"/>
        <n v="3665584" u="1"/>
        <n v="550047" u="1"/>
        <n v="3617178" u="1"/>
        <n v="1273821" u="1"/>
        <n v="937312" u="1"/>
        <n v="1318196" u="1"/>
        <n v="2612949" u="1"/>
        <n v="587363" u="1"/>
        <n v="1822447" u="1"/>
        <n v="937313" u="1"/>
        <n v="1384759" u="1"/>
        <n v="1822448" u="1"/>
        <n v="2822721" u="1"/>
        <n v="1822449" u="1"/>
        <n v="1878925" u="1"/>
        <n v="937314" u="1"/>
        <n v="1074143" u="1"/>
        <n v="1822450" u="1"/>
        <n v="1878926" u="1"/>
        <n v="1804298" u="1"/>
        <n v="1751857" u="1"/>
        <n v="1878928" u="1"/>
        <n v="2491941" u="1"/>
        <n v="1380738" u="1"/>
        <n v="842521" u="1"/>
        <n v="2874958" u="1"/>
        <n v="1505794" u="1"/>
        <n v="2874960" u="1"/>
        <n v="3173709" u="1"/>
        <n v="1606645" u="1"/>
        <n v="630739" u="1"/>
        <n v="630740" u="1"/>
        <n v="1279897" u="1"/>
        <n v="2584528" u="1"/>
        <n v="409095" u="1"/>
        <n v="630741" u="1"/>
        <n v="1279899" u="1"/>
        <n v="2181132" u="1"/>
        <n v="2653110" u="1"/>
        <n v="630742" u="1"/>
        <n v="1768015" u="1"/>
        <n v="2653112" u="1"/>
        <n v="1380752" u="1"/>
        <n v="2653114" u="1"/>
        <n v="3173733" u="1"/>
        <n v="630743" u="1"/>
        <n v="1380753" u="1"/>
        <n v="3173735" u="1"/>
        <n v="3617475" u="1"/>
        <n v="730585" u="1"/>
        <n v="2136766" u="1"/>
        <n v="630744" u="1"/>
        <n v="730586" u="1"/>
        <n v="1626830" u="1"/>
        <n v="1380757" u="1"/>
        <n v="3431921" u="1"/>
        <n v="26340" u="1"/>
        <n v="1078210" u="1"/>
        <n v="1229485" u="1"/>
        <n v="409098" u="1"/>
        <n v="1078211" u="1"/>
        <n v="1380761" u="1"/>
        <n v="3459932" u="1"/>
        <n v="1078212" u="1"/>
        <n v="3585221" u="1"/>
        <n v="1882996" u="1"/>
        <n v="11214" u="1"/>
        <n v="1939473" u="1"/>
        <n v="2548487" u="1"/>
        <n v="2883309" u="1"/>
        <n v="3084778" u="1"/>
        <n v="1380768" u="1"/>
        <n v="1610706" u="1"/>
        <n v="1380769" u="1"/>
        <n v="1610707" u="1"/>
        <n v="1610708" u="1"/>
        <n v="3294556" u="1"/>
        <n v="1610709" u="1"/>
        <n v="1685338" u="1"/>
        <n v="1610710" u="1"/>
        <n v="3407512" u="1"/>
        <n v="2144876" u="1"/>
        <n v="2144878" u="1"/>
        <n v="1304133" u="1"/>
        <n v="1304134" u="1"/>
        <n v="2100745" u="1"/>
        <n v="2241935" u="1"/>
        <n v="409103" u="1"/>
        <n v="794134" u="1"/>
        <n v="1304135" u="1"/>
        <n v="1304136" u="1"/>
        <n v="721523" u="1"/>
        <n v="794135" u="1"/>
        <n v="1304137" u="1"/>
        <n v="2544258" u="1"/>
        <n v="1304138" u="1"/>
        <n v="2544260" u="1"/>
        <n v="358679" u="1"/>
        <n v="409104" u="1"/>
        <n v="1304139" u="1"/>
        <n v="1304140" u="1"/>
        <n v="1304141" u="1"/>
        <n v="1304142" u="1"/>
        <n v="2375073" u="1"/>
        <n v="358680" u="1"/>
        <n v="1304143" u="1"/>
        <n v="2100763" u="1"/>
        <n v="2375075" u="1"/>
        <n v="2895461" u="1"/>
        <n v="3645552" u="1"/>
        <n v="317836" u="1"/>
        <n v="1304144" u="1"/>
        <n v="3585277" u="1"/>
        <n v="3645554" u="1"/>
        <n v="46197" u="1"/>
        <n v="1304145" u="1"/>
        <n v="1663171" u="1"/>
        <n v="1304146" u="1"/>
        <n v="2528140" u="1"/>
        <n v="46071" u="1"/>
        <n v="409106" u="1"/>
        <n v="1304147" u="1"/>
        <n v="2181218" u="1"/>
        <n v="2528142" u="1"/>
        <n v="317837" u="1"/>
        <n v="1663174" u="1"/>
        <n v="2492071" u="1"/>
        <n v="695308" u="1"/>
        <n v="878855" u="1"/>
        <n v="1304149" u="1"/>
        <n v="1663175" u="1"/>
        <n v="1304150" u="1"/>
        <n v="1878995" u="1"/>
        <n v="358682" u="1"/>
        <n v="409107" u="1"/>
        <n v="721530" u="1"/>
        <n v="3585291" u="1"/>
        <n v="317838" u="1"/>
        <n v="409108" u="1"/>
        <n v="1657130" u="1"/>
        <n v="954496" u="1"/>
        <n v="1657132" u="1"/>
        <n v="387426" u="1"/>
        <n v="954497" u="1"/>
        <n v="1336430" u="1"/>
        <n v="1657133" u="1"/>
        <n v="358684" u="1"/>
        <n v="1336431" u="1"/>
        <n v="1626879" u="1"/>
        <n v="1879004" u="1"/>
        <n v="3064688" u="1"/>
        <n v="954498" u="1"/>
        <n v="1879005" u="1"/>
        <n v="2895262" u="1"/>
        <n v="954499" u="1"/>
        <n v="954500" u="1"/>
        <n v="1094398" u="1"/>
        <n v="2165353" u="1"/>
        <n v="358686" u="1"/>
        <n v="2165355" u="1"/>
        <n v="9418" u="1"/>
        <n v="2822899" u="1"/>
        <n v="1120623" u="1"/>
        <n v="1364680" u="1"/>
        <n v="358687" u="1"/>
        <n v="1364681" u="1"/>
        <n v="1364682" u="1"/>
        <n v="1879018" u="1"/>
        <n v="1364686" u="1"/>
        <n v="3415915" u="1"/>
        <n v="2165385" u="1"/>
        <n v="358690" u="1"/>
        <n v="1453441" u="1"/>
        <n v="2165389" u="1"/>
        <n v="2399361" u="1"/>
        <n v="2544585" u="1"/>
        <n v="967621" u="1"/>
        <n v="2544587" u="1"/>
        <n v="1879033" u="1"/>
        <n v="2842876" u="1"/>
        <n v="1812475" u="1"/>
        <n v="2544599" u="1"/>
        <n v="1764068" u="1"/>
        <n v="2544601" u="1"/>
        <n v="8520" u="1"/>
        <n v="2492161" u="1"/>
        <n v="2612948" u="1"/>
        <n v="2492163" u="1"/>
        <n v="2612950" u="1"/>
        <n v="2822718" u="1"/>
        <n v="358693" u="1"/>
        <n v="2492165" u="1"/>
        <n v="1029145" u="1"/>
        <n v="1100479" u="1"/>
        <n v="2822722" u="1"/>
        <n v="2681769" u="1"/>
        <n v="884931" u="1"/>
        <n v="2358818" u="1"/>
        <n v="884932" u="1"/>
        <n v="1453460" u="1"/>
        <n v="2479844" u="1"/>
        <n v="1453461" u="1"/>
        <n v="1453462" u="1"/>
        <n v="2479848" u="1"/>
        <n v="1453463" u="1"/>
        <n v="1453464" u="1"/>
        <n v="884936" u="1"/>
        <n v="387439" u="1"/>
        <n v="1392958" u="1"/>
        <n v="884937" u="1"/>
        <n v="1879056" u="1"/>
        <n v="884938" u="1"/>
        <n v="1392962" u="1"/>
        <n v="3064798" u="1"/>
        <n v="1392967" u="1"/>
        <n v="1336492" u="1"/>
        <n v="1336493" u="1"/>
        <n v="3065045" u="1"/>
        <n v="1336494" u="1"/>
        <n v="3065047" u="1"/>
        <n v="3173732" u="1"/>
        <n v="3173734" u="1"/>
        <n v="1392975" u="1"/>
        <n v="1913362" u="1"/>
        <n v="2782446" u="1"/>
        <n v="1764105" u="1"/>
        <n v="1913363" u="1"/>
        <n v="3431924" u="1"/>
        <n v="2548480" u="1"/>
        <n v="3431926" u="1"/>
        <n v="2883308" u="1"/>
        <n v="2100714" u="1"/>
        <n v="2883310" u="1"/>
        <n v="1630992" u="1"/>
        <n v="3032807" u="1"/>
        <n v="535002" u="1"/>
        <n v="3169967" u="1"/>
        <n v="1392990" u="1"/>
        <n v="2056586" u="1"/>
        <n v="2895432" u="1"/>
        <n v="11215" u="1"/>
        <n v="1499895" u="1"/>
        <n v="2056588" u="1"/>
        <n v="1193313" u="1"/>
        <n v="1322401" u="1"/>
        <n v="592491" u="1"/>
        <n v="2056590" u="1"/>
        <n v="2359151" u="1"/>
        <n v="1193315" u="1"/>
        <n v="1399049" u="1"/>
        <n v="1407117" u="1"/>
        <n v="592492" u="1"/>
        <n v="2823065" u="1"/>
        <n v="1407119" u="1"/>
        <n v="39393" u="1"/>
        <n v="592493" u="1"/>
        <n v="1407121" u="1"/>
        <n v="592494" u="1"/>
        <n v="2046511" u="1"/>
        <n v="2467848" u="1"/>
        <n v="1120709" u="1"/>
        <n v="1407123" u="1"/>
        <n v="1879101" u="1"/>
        <n v="592495" u="1"/>
        <n v="1120710" u="1"/>
        <n v="660065" u="1"/>
        <n v="1120711" u="1"/>
        <n v="1407125" u="1"/>
        <n v="1570502" u="1"/>
        <n v="1570503" u="1"/>
        <n v="660066" u="1"/>
        <n v="1570504" u="1"/>
        <n v="2100997" u="1"/>
        <n v="1570505" u="1"/>
        <n v="660067" u="1"/>
        <n v="724611" u="1"/>
        <n v="1570506" u="1"/>
        <n v="2621387" u="1"/>
        <n v="802266" u="1"/>
        <n v="1570507" u="1"/>
        <n v="317866" u="1"/>
        <n v="724612" u="1"/>
        <n v="2863431" u="1"/>
        <n v="724613" u="1"/>
        <n v="2726279" u="1"/>
        <n v="1407134" u="1"/>
        <n v="1453527" u="1"/>
        <n v="115992" u="1"/>
        <n v="724615" u="1"/>
        <n v="3214405" u="1"/>
        <n v="721591" u="1"/>
        <n v="1407141" u="1"/>
        <n v="3186173" u="1"/>
        <n v="1391007" u="1"/>
        <n v="2843052" u="1"/>
        <n v="1391008" u="1"/>
        <n v="2100798" u="1"/>
        <n v="1407145" u="1"/>
        <n v="2338806" u="1"/>
        <n v="3335439" u="1"/>
        <n v="2843060" u="1"/>
        <n v="3415888" u="1"/>
        <n v="1328485" u="1"/>
        <n v="1328486" u="1"/>
        <n v="3109541" u="1"/>
        <n v="3335445" u="1"/>
        <n v="1328487" u="1"/>
        <n v="1391014" u="1"/>
        <n v="2165354" u="1"/>
        <n v="3335447" u="1"/>
        <n v="1328488" u="1"/>
        <n v="1391015" u="1"/>
        <n v="1417236" u="1"/>
        <n v="2165356" u="1"/>
        <n v="3186191" u="1"/>
        <n v="39394" u="1"/>
        <n v="1328489" u="1"/>
        <n v="1391016" u="1"/>
        <n v="724623" u="1"/>
        <n v="1328490" u="1"/>
        <n v="1391017" u="1"/>
        <n v="3109549" u="1"/>
        <n v="1328491" u="1"/>
        <n v="2161561" u="1"/>
        <n v="3278979" u="1"/>
        <n v="1584652" u="1"/>
        <n v="2617407" u="1"/>
        <n v="3383867" u="1"/>
        <n v="2617409" u="1"/>
        <n v="1764167" u="1"/>
        <n v="2617411" u="1"/>
        <n v="3109561" u="1"/>
        <n v="3577505" u="1"/>
        <n v="3109565" u="1"/>
        <n v="3415916" u="1"/>
        <n v="3633985" u="1"/>
        <n v="1328499" u="1"/>
        <n v="1689542" u="1"/>
        <n v="3109567" u="1"/>
        <n v="3383879" u="1"/>
        <n v="3633987" u="1"/>
        <n v="9419" u="1"/>
        <n v="3383881" u="1"/>
        <n v="2012264" u="1"/>
        <n v="2100838" u="1"/>
        <n v="2165386" u="1"/>
        <n v="2774753" u="1"/>
        <n v="1328505" u="1"/>
        <n v="2165390" u="1"/>
        <n v="3415930" u="1"/>
        <n v="2544590" u="1"/>
        <n v="1322457" u="1"/>
        <n v="1687536" u="1"/>
        <n v="3634009" u="1"/>
        <n v="2544598" u="1"/>
        <n v="1752082" u="1"/>
        <n v="1947731" u="1"/>
        <n v="2544600" u="1"/>
        <n v="1622995" u="1"/>
        <n v="1947732" u="1"/>
        <n v="3634015" u="1"/>
        <n v="1622996" u="1"/>
        <n v="1947733" u="1"/>
        <n v="3415948" u="1"/>
        <n v="1622997" u="1"/>
        <n v="1947734" u="1"/>
        <n v="2492164" u="1"/>
        <n v="1947735" u="1"/>
        <n v="2597283" u="1"/>
        <n v="3170111" u="1"/>
        <n v="1391044" u="1"/>
        <n v="1391045" u="1"/>
        <n v="2681768" u="1"/>
        <n v="358723" u="1"/>
        <n v="362757" u="1"/>
        <n v="1391046" u="1"/>
        <n v="1752090" u="1"/>
        <n v="1820668" u="1"/>
        <n v="3577553" u="1"/>
        <n v="39395" u="1"/>
        <n v="1481813" u="1"/>
        <n v="1384998" u="1"/>
        <n v="1481814" u="1"/>
        <n v="362758" u="1"/>
        <n v="1481815" u="1"/>
        <n v="3508983" u="1"/>
        <n v="8521" u="1"/>
        <n v="2480315" u="1"/>
        <n v="2480317" u="1"/>
        <n v="2952295" u="1"/>
        <n v="2480319" u="1"/>
        <n v="964665" u="1"/>
        <n v="1828744" u="1"/>
        <n v="1828745" u="1"/>
        <n v="1604860" u="1"/>
        <n v="643965" u="1"/>
        <n v="1308364" u="1"/>
        <n v="2637428" u="1"/>
        <n v="886006" u="1"/>
        <n v="1449556" u="1"/>
        <n v="3460599" u="1"/>
        <n v="1308367" u="1"/>
        <n v="1449557" u="1"/>
        <n v="2637665" u="1"/>
        <n v="3044866" u="1"/>
        <n v="643967" u="1"/>
        <n v="886007" u="1"/>
        <n v="2234267" u="1"/>
        <n v="2803061" u="1"/>
        <n v="1449559" u="1"/>
        <n v="1453593" u="1"/>
        <n v="1542341" u="1"/>
        <n v="2084914" u="1"/>
        <n v="2234269" u="1"/>
        <n v="2585227" u="1"/>
        <n v="886008" u="1"/>
        <n v="1449560" u="1"/>
        <n v="1635124" u="1"/>
        <n v="2548923" u="1"/>
        <n v="3186295" u="1"/>
        <n v="3065046" u="1"/>
        <n v="2976533" u="1"/>
        <n v="3065048" u="1"/>
        <n v="3517089" u="1"/>
        <n v="1449564" u="1"/>
        <n v="2976535" u="1"/>
        <n v="155632" u="1"/>
        <n v="1443514" u="1"/>
        <n v="1449565" u="1"/>
        <n v="2145533" u="1"/>
        <n v="1453600" u="1"/>
        <n v="1449567" u="1"/>
        <n v="1453601" u="1"/>
        <n v="1635131" u="1"/>
        <n v="1449568" u="1"/>
        <n v="1671438" u="1"/>
        <n v="2145539" u="1"/>
        <n v="1449569" u="1"/>
        <n v="3032788" u="1"/>
        <n v="651033" u="1"/>
        <n v="155633" u="1"/>
        <n v="1225686" u="1"/>
        <n v="1225687" u="1"/>
        <n v="1596815" u="1"/>
        <n v="3032798" u="1"/>
        <n v="3460637" u="1"/>
        <n v="26911" u="1"/>
        <n v="1225689" u="1"/>
        <n v="1596817" u="1"/>
        <n v="2137487" u="1"/>
        <n v="3000530" u="1"/>
        <n v="1225690" u="1"/>
        <n v="2137489" u="1"/>
        <n v="2145557" u="1"/>
        <n v="200764" u="1"/>
        <n v="3517123" u="1"/>
        <n v="3024977" u="1"/>
        <n v="3460649" u="1"/>
        <n v="2621583" u="1"/>
        <n v="1364871" u="1"/>
        <n v="2137505" u="1"/>
        <n v="2585046" u="1"/>
        <n v="200765" u="1"/>
        <n v="3517135" u="1"/>
        <n v="592548" u="1"/>
        <n v="592549" u="1"/>
        <n v="635915" u="1"/>
        <n v="2637498" u="1"/>
        <n v="592550" u="1"/>
        <n v="1364877" u="1"/>
        <n v="543134" u="1"/>
        <n v="631882" u="1"/>
        <n v="1364878" u="1"/>
        <n v="592551" u="1"/>
        <n v="1364879" u="1"/>
        <n v="2823068" u="1"/>
        <n v="543135" u="1"/>
        <n v="1453629" u="1"/>
        <n v="3278914" u="1"/>
        <n v="385967" u="1"/>
        <n v="1453631" u="1"/>
        <n v="543137" u="1"/>
        <n v="2145366" u="1"/>
        <n v="860815" u="1"/>
        <n v="1427412" u="1"/>
        <n v="543138" u="1"/>
        <n v="1736014" u="1"/>
        <n v="1736015" u="1"/>
        <n v="543139" u="1"/>
        <n v="1413296" u="1"/>
        <n v="3186146" u="1"/>
        <n v="543140" u="1"/>
        <n v="773078" u="1"/>
        <n v="1663406" u="1"/>
        <n v="1736018" u="1"/>
        <n v="2101237" u="1"/>
        <n v="2863430" u="1"/>
        <n v="1736019" u="1"/>
        <n v="2597421" u="1"/>
        <n v="2706339" u="1"/>
        <n v="543141" u="1"/>
        <n v="2597190" u="1"/>
        <n v="860819" u="1"/>
        <n v="543142" u="1"/>
        <n v="3618029" u="1"/>
        <n v="850735" u="1"/>
        <n v="3541385" u="1"/>
        <n v="3618031" u="1"/>
        <n v="226989" u="1"/>
        <n v="543143" u="1"/>
        <n v="2827369" u="1"/>
        <n v="3618033" u="1"/>
        <n v="1054279" u="1"/>
        <n v="3214402" u="1"/>
        <n v="3618035" u="1"/>
        <n v="3214404" u="1"/>
        <n v="1687619" u="1"/>
        <n v="1883268" u="1"/>
        <n v="1883269" u="1"/>
        <n v="1978069" u="1"/>
        <n v="3186172" u="1"/>
        <n v="100620" u="1"/>
        <n v="1655350" u="1"/>
        <n v="2282793" u="1"/>
        <n v="3186176" u="1"/>
        <n v="226990" u="1"/>
        <n v="873935" u="1"/>
        <n v="945539" u="1"/>
        <n v="957641" u="1"/>
        <n v="873936" u="1"/>
        <n v="1405246" u="1"/>
        <n v="681313" u="1"/>
        <n v="1947820" u="1"/>
        <n v="3109538" u="1"/>
        <n v="3335446" u="1"/>
        <n v="873938" u="1"/>
        <n v="1165227" u="1"/>
        <n v="46205" u="1"/>
        <n v="1165228" u="1"/>
        <n v="873939" u="1"/>
        <n v="1165229" u="1"/>
        <n v="873940" u="1"/>
        <n v="3109554" u="1"/>
        <n v="873941" u="1"/>
        <n v="2617408" u="1"/>
        <n v="1054299" u="1"/>
        <n v="2617410" u="1"/>
        <n v="873942" u="1"/>
        <n v="1776386" u="1"/>
        <n v="2617412" u="1"/>
        <n v="3109560" u="1"/>
        <n v="1776387" u="1"/>
        <n v="3109562" u="1"/>
        <n v="1923629" u="1"/>
        <n v="2597246" u="1"/>
        <n v="3109564" u="1"/>
        <n v="3109566" u="1"/>
        <n v="3633986" u="1"/>
        <n v="3383880" u="1"/>
        <n v="3633988" u="1"/>
        <n v="2653961" u="1"/>
        <n v="3049293" u="1"/>
        <n v="3383882" u="1"/>
        <n v="1863123" u="1"/>
        <n v="2597254" u="1"/>
        <n v="1050273" u="1"/>
        <n v="1399214" u="1"/>
        <n v="1863124" u="1"/>
        <n v="2774752" u="1"/>
        <n v="1050274" u="1"/>
        <n v="1863125" u="1"/>
        <n v="383457" u="1"/>
        <n v="1445608" u="1"/>
        <n v="2774758" u="1"/>
        <n v="1389133" u="1"/>
        <n v="1445609" u="1"/>
        <n v="1389134" u="1"/>
        <n v="1445610" u="1"/>
        <n v="3287313" u="1"/>
        <n v="1050279" u="1"/>
        <n v="1445611" u="1"/>
        <n v="383458" u="1"/>
        <n v="1445612" u="1"/>
        <n v="1445613" u="1"/>
        <n v="9420" u="1"/>
        <n v="932443" u="1"/>
        <n v="1445614" u="1"/>
        <n v="1445615" u="1"/>
        <n v="3279255" u="1"/>
        <n v="226994" u="1"/>
        <n v="1328631" u="1"/>
        <n v="2161610" u="1"/>
        <n v="3634024" u="1"/>
        <n v="1449656" u="1"/>
        <n v="2145715" u="1"/>
        <n v="3561649" u="1"/>
        <n v="46206" u="1"/>
        <n v="470696" u="1"/>
        <n v="3561653" u="1"/>
        <n v="1627156" u="1"/>
        <n v="470697" u="1"/>
        <n v="2597300" u="1"/>
        <n v="2480316" u="1"/>
        <n v="2952294" u="1"/>
        <n v="3186266" u="1"/>
        <n v="2480318" u="1"/>
        <n v="2480320" u="1"/>
        <n v="45702" u="1"/>
        <n v="226996" u="1"/>
        <n v="1229813" u="1"/>
        <n v="2669924" u="1"/>
        <n v="3529166" u="1"/>
        <n v="1449668" u="1"/>
        <n v="1427482" u="1"/>
        <n v="1407313" u="1"/>
        <n v="1407314" u="1"/>
        <n v="1130986" u="1"/>
        <n v="1407315" u="1"/>
        <n v="3460598" u="1"/>
        <n v="8522" u="1"/>
        <n v="1130987" u="1"/>
        <n v="1407316" u="1"/>
        <n v="1407317" u="1"/>
        <n v="1627170" u="1"/>
        <n v="1407318" u="1"/>
        <n v="1526321" u="1"/>
        <n v="2093098" u="1"/>
        <n v="2234268" u="1"/>
        <n v="1407319" u="1"/>
        <n v="2093099" u="1"/>
        <n v="1407320" u="1"/>
        <n v="2548924" u="1"/>
        <n v="1407322" u="1"/>
        <n v="1407323" u="1"/>
        <n v="1820808" u="1"/>
        <n v="2976534" u="1"/>
        <n v="3186302" u="1"/>
        <n v="1407324" u="1"/>
        <n v="1506157" u="1"/>
        <n v="1820809" u="1"/>
        <n v="3287154" u="1"/>
        <n v="1407325" u="1"/>
        <n v="1407326" u="1"/>
        <n v="2440251" u="1"/>
        <n v="2750869" u="1"/>
        <n v="1407327" u="1"/>
        <n v="2093107" u="1"/>
        <n v="1407328" u="1"/>
        <n v="2093108" u="1"/>
        <n v="1407329" u="1"/>
        <n v="3109668" u="1"/>
        <n v="3460626" u="1"/>
        <n v="1407330" u="1"/>
        <n v="1407331" u="1"/>
        <n v="46207" u="1"/>
        <n v="1334720" u="1"/>
        <n v="1407332" u="1"/>
        <n v="1826868" u="1"/>
        <n v="1334721" u="1"/>
        <n v="1407333" u="1"/>
        <n v="1407334" u="1"/>
        <n v="1407335" u="1"/>
        <n v="3460638" u="1"/>
        <n v="666222" u="1"/>
        <n v="100625" u="1"/>
        <n v="3024974" u="1"/>
        <n v="1506173" u="1"/>
        <n v="1877301" u="1"/>
        <n v="2034627" u="1"/>
        <n v="2101190" u="1"/>
        <n v="3460648" u="1"/>
        <n v="1822844" u="1"/>
        <n v="1826878" u="1"/>
        <n v="1822845" u="1"/>
        <n v="2022528" u="1"/>
        <n v="2621582" u="1"/>
        <n v="3049419" u="1"/>
        <n v="677319" u="1"/>
        <n v="1820829" u="1"/>
        <n v="2022529" u="1"/>
        <n v="2621584" u="1"/>
        <n v="1822848" u="1"/>
        <n v="26913" u="1"/>
        <n v="2101439" u="1"/>
        <n v="3517142" u="1"/>
        <n v="2750684" u="1"/>
        <n v="3460668" u="1"/>
        <n v="1945890" u="1"/>
        <n v="2956653" u="1"/>
        <n v="1322639" u="1"/>
        <n v="1322640" u="1"/>
        <n v="2621604" u="1"/>
        <n v="2956659" u="1"/>
        <n v="2972795" u="1"/>
        <n v="3541356" u="1"/>
        <n v="1322641" u="1"/>
        <n v="1413406" u="1"/>
        <n v="2654111" u="1"/>
        <n v="2972797" u="1"/>
        <n v="1413407" u="1"/>
        <n v="2972799" u="1"/>
        <n v="1413408" u="1"/>
        <n v="2020525" u="1"/>
        <n v="2569401" u="1"/>
        <n v="2972801" u="1"/>
        <n v="1413409" u="1"/>
        <n v="2569403" u="1"/>
        <n v="2972803" u="1"/>
        <n v="1413410" u="1"/>
        <n v="2569405" u="1"/>
        <n v="2972805" u="1"/>
        <n v="758007" u="1"/>
        <n v="957690" u="1"/>
        <n v="1687724" u="1"/>
        <n v="2101232" u="1"/>
        <n v="1354920" u="1"/>
        <n v="3517168" u="1"/>
        <n v="1354921" u="1"/>
        <n v="1506196" u="1"/>
        <n v="2706340" u="1"/>
        <n v="2972817" u="1"/>
        <n v="3239061" u="1"/>
        <n v="2569419" u="1"/>
        <n v="3541380" u="1"/>
        <n v="1453758" u="1"/>
        <n v="3239065" u="1"/>
        <n v="3618028" u="1"/>
        <n v="3618030" u="1"/>
        <n v="2912315" u="1"/>
        <n v="3000830" u="1"/>
        <n v="3541386" u="1"/>
        <n v="3618032" u="1"/>
        <n v="758012" u="1"/>
        <n v="1834974" u="1"/>
        <n v="2827370" u="1"/>
        <n v="2912317" u="1"/>
        <n v="3618034" u="1"/>
        <n v="100627" u="1"/>
        <n v="1427541" u="1"/>
        <n v="1834975" u="1"/>
        <n v="2912319" u="1"/>
        <n v="3541390" u="1"/>
        <n v="758013" u="1"/>
        <n v="1219791" u="1"/>
        <n v="2912321" u="1"/>
        <n v="2956695" u="1"/>
        <n v="1635295" u="1"/>
        <n v="2012474" u="1"/>
        <n v="1219795" u="1"/>
        <n v="574469" u="1"/>
        <n v="1617147" u="1"/>
        <n v="1843051" u="1"/>
        <n v="1843052" u="1"/>
        <n v="1843053" u="1"/>
        <n v="2246731" u="1"/>
        <n v="2496839" u="1"/>
        <n v="469204" u="1"/>
        <n v="2496841" u="1"/>
        <n v="1352925" u="1"/>
        <n v="1947940" u="1"/>
        <n v="2496843" u="1"/>
        <n v="1947941" u="1"/>
        <n v="2496845" u="1"/>
        <n v="3481141" u="1"/>
        <n v="600694" u="1"/>
        <n v="3481143" u="1"/>
        <n v="469205" u="1"/>
        <n v="1879365" u="1"/>
        <n v="600695" u="1"/>
        <n v="758021" u="1"/>
        <n v="1879366" u="1"/>
        <n v="2496851" u="1"/>
        <n v="1879367" u="1"/>
        <n v="2496853" u="1"/>
        <n v="600696" u="1"/>
        <n v="1687753" u="1"/>
        <n v="1879368" u="1"/>
        <n v="2355432" u="1"/>
        <n v="2496855" u="1"/>
        <n v="1435629" u="1"/>
        <n v="758023" u="1"/>
        <n v="1367052" u="1"/>
        <n v="2496859" u="1"/>
        <n v="1367053" u="1"/>
        <n v="2202379" u="1"/>
        <n v="758024" u="1"/>
        <n v="1367054" u="1"/>
        <n v="2355440" u="1"/>
        <n v="1060471" u="1"/>
        <n v="1367055" u="1"/>
        <n v="758025" u="1"/>
        <n v="1060472" u="1"/>
        <n v="1655487" u="1"/>
        <n v="2190283" u="1"/>
        <n v="1060473" u="1"/>
        <n v="2190285" u="1"/>
        <n v="758026" u="1"/>
        <n v="1655489" u="1"/>
        <n v="1465893" u="1"/>
        <n v="1655491" u="1"/>
        <n v="3497307" u="1"/>
        <n v="57996" u="1"/>
        <n v="1367061" u="1"/>
        <n v="1465894" u="1"/>
        <n v="1367062" u="1"/>
        <n v="1655493" u="1"/>
        <n v="1367063" u="1"/>
        <n v="1465896" u="1"/>
        <n v="3497313" u="1"/>
        <n v="1655495" u="1"/>
        <n v="1885433" u="1"/>
        <n v="2145692" u="1"/>
        <n v="1427575" u="1"/>
        <n v="1885434" u="1"/>
        <n v="600704" u="1"/>
        <n v="1655497" u="1"/>
        <n v="1885435" u="1"/>
        <n v="1885436" u="1"/>
        <n v="600705" u="1"/>
        <n v="1885437" u="1"/>
        <n v="3460786" u="1"/>
        <n v="1417495" u="1"/>
        <n v="2597512" u="1"/>
        <n v="1947967" u="1"/>
        <n v="1885441" u="1"/>
        <n v="3130237" u="1"/>
        <n v="1820898" u="1"/>
        <n v="1885444" u="1"/>
        <n v="3561648" u="1"/>
        <n v="1387246" u="1"/>
        <n v="2004448" u="1"/>
        <n v="1421536" u="1"/>
        <n v="1822919" u="1"/>
        <n v="1421537" u="1"/>
        <n v="1885447" u="1"/>
        <n v="2492646" u="1"/>
        <n v="1421539" u="1"/>
        <n v="1885449" u="1"/>
        <n v="1387251" u="1"/>
        <n v="1421540" u="1"/>
        <n v="1421541" u="1"/>
        <n v="827625" u="1"/>
        <n v="1421542" u="1"/>
        <n v="1885452" u="1"/>
        <n v="1421543" u="1"/>
        <n v="1421544" u="1"/>
        <n v="1421545" u="1"/>
        <n v="1885455" u="1"/>
        <n v="2371873" u="1"/>
        <n v="827627" u="1"/>
        <n v="1506260" u="1"/>
        <n v="1820912" u="1"/>
        <n v="2145738" u="1"/>
        <n v="2371875" u="1"/>
        <n v="1421547" u="1"/>
        <n v="1506261" u="1"/>
        <n v="1885457" u="1"/>
        <n v="2371877" u="1"/>
        <n v="1421548" u="1"/>
        <n v="1506262" u="1"/>
        <n v="1421549" u="1"/>
        <n v="2509037" u="1"/>
        <n v="1885460" u="1"/>
        <n v="1367092" u="1"/>
        <n v="57997" u="1"/>
        <n v="1367093" u="1"/>
        <n v="1687796" u="1"/>
        <n v="1764443" u="1"/>
        <n v="1764444" u="1"/>
        <n v="1885464" u="1"/>
        <n v="45706" u="1"/>
        <n v="3110115" u="1"/>
        <n v="724765" u="1"/>
        <n v="1776548" u="1"/>
        <n v="2024639" u="1"/>
        <n v="1820923" u="1"/>
        <n v="51568" u="1"/>
        <n v="1820924" u="1"/>
        <n v="1885468" u="1"/>
        <n v="2024641" u="1"/>
        <n v="2440244" u="1"/>
        <n v="1367100" u="1"/>
        <n v="1879418" u="1"/>
        <n v="2440246" u="1"/>
        <n v="2496955" u="1"/>
        <n v="3509489" u="1"/>
        <n v="724767" u="1"/>
        <n v="1367101" u="1"/>
        <n v="2440248" u="1"/>
        <n v="3461083" u="1"/>
        <n v="1367102" u="1"/>
        <n v="3509493" u="1"/>
        <n v="1885472" u="1"/>
        <n v="2750870" u="1"/>
        <n v="8523" u="1"/>
        <n v="1885473" u="1"/>
        <n v="724769" u="1"/>
        <n v="1687808" u="1"/>
        <n v="724770" u="1"/>
        <n v="1367107" u="1"/>
        <n v="1885476" u="1"/>
        <n v="3388483" u="1"/>
        <n v="1367108" u="1"/>
        <n v="724771" u="1"/>
        <n v="1687812" u="1"/>
        <n v="1885479" u="1"/>
        <n v="724772" u="1"/>
        <n v="1687814" u="1"/>
        <n v="2803328" u="1"/>
        <n v="1885481" u="1"/>
        <n v="132215" u="1"/>
        <n v="724773" u="1"/>
        <n v="1367113" u="1"/>
        <n v="1367114" u="1"/>
        <n v="827641" u="1"/>
        <n v="1367115" u="1"/>
        <n v="1712022" u="1"/>
        <n v="3574063" u="1"/>
        <n v="454599" u="1"/>
        <n v="2323525" u="1"/>
        <n v="827642" u="1"/>
        <n v="1712024" u="1"/>
        <n v="2323527" u="1"/>
        <n v="711665" u="1"/>
        <n v="2359602" u="1"/>
        <n v="1290475" u="1"/>
        <n v="1687824" u="1"/>
        <n v="2868125" u="1"/>
        <n v="1784641" u="1"/>
        <n v="2868127" u="1"/>
        <n v="368374" u="1"/>
        <n v="1536552" u="1"/>
        <n v="1687828" u="1"/>
        <n v="2101440" u="1"/>
        <n v="2827560" u="1"/>
        <n v="2868135" u="1"/>
        <n v="3574085" u="1"/>
        <n v="2956652" u="1"/>
        <n v="3444999" u="1"/>
        <n v="544259" u="1"/>
        <n v="2956887" u="1"/>
        <n v="132217" u="1"/>
        <n v="3574091" u="1"/>
        <n v="431407" u="1"/>
        <n v="1607153" u="1"/>
        <n v="1687833" u="1"/>
        <n v="2375995" u="1"/>
        <n v="2972794" u="1"/>
        <n v="368376" u="1"/>
        <n v="1589001" u="1"/>
        <n v="2972796" u="1"/>
        <n v="1685818" u="1"/>
        <n v="2972798" u="1"/>
        <n v="3574097" u="1"/>
        <n v="2190437" u="1"/>
        <n v="2569400" u="1"/>
        <n v="2972800" u="1"/>
        <n v="431408" u="1"/>
        <n v="2190439" u="1"/>
        <n v="2569402" u="1"/>
        <n v="2791505" u="1"/>
        <n v="2956666" u="1"/>
        <n v="2972802" u="1"/>
        <n v="2972804" u="1"/>
        <n v="2928667" u="1"/>
        <n v="2928669" u="1"/>
        <n v="1820965" u="1"/>
        <n v="1820966" u="1"/>
        <n v="1820967" u="1"/>
        <n v="2972818" u="1"/>
        <n v="3239062" u="1"/>
        <n v="1820968" u="1"/>
        <n v="564437" u="1"/>
        <n v="1820969" u="1"/>
        <n v="1820970" u="1"/>
        <n v="3239068" u="1"/>
        <n v="564438" u="1"/>
        <n v="1820971" u="1"/>
        <n v="2585562" u="1"/>
        <n v="2912316" u="1"/>
        <n v="1948043" u="1"/>
        <n v="564439" u="1"/>
        <n v="1708021" u="1"/>
        <n v="1948044" u="1"/>
        <n v="2912320" u="1"/>
        <n v="3283448" u="1"/>
        <n v="116014" u="1"/>
        <n v="1806855" u="1"/>
        <n v="1948045" u="1"/>
        <n v="2956696" u="1"/>
        <n v="1948046" u="1"/>
        <n v="3283452" u="1"/>
        <n v="449061" u="1"/>
        <n v="3283454" u="1"/>
        <n v="277112" u="1"/>
        <n v="635036" u="1"/>
        <n v="2133999" u="1"/>
        <n v="2512962" u="1"/>
        <n v="2638018" u="1"/>
        <n v="46086" u="1"/>
        <n v="758074" u="1"/>
        <n v="3388577" u="1"/>
        <n v="1353036" u="1"/>
        <n v="1617263" u="1"/>
        <n v="3461191" u="1"/>
        <n v="277113" u="1"/>
        <n v="758075" u="1"/>
        <n v="1855270" u="1"/>
        <n v="57999" u="1"/>
        <n v="1855271" u="1"/>
        <n v="2246730" u="1"/>
        <n v="2496838" u="1"/>
        <n v="1855273" u="1"/>
        <n v="45708" u="1"/>
        <n v="277114" u="1"/>
        <n v="1687863" u="1"/>
        <n v="2496846" u="1"/>
        <n v="2928717" u="1"/>
        <n v="3481142" u="1"/>
        <n v="1687866" u="1"/>
        <n v="2496848" u="1"/>
        <n v="3283478" u="1"/>
        <n v="2496850" u="1"/>
        <n v="2022692" u="1"/>
        <n v="2190505" u="1"/>
        <n v="2496856" u="1"/>
        <n v="2654182" u="1"/>
        <n v="3295588" u="1"/>
        <n v="1316743" u="1"/>
        <n v="1506341" u="1"/>
        <n v="1316744" u="1"/>
        <n v="1421628" u="1"/>
        <n v="1316745" u="1"/>
        <n v="1421629" u="1"/>
        <n v="834729" u="1"/>
        <n v="2190282" u="1"/>
        <n v="2190284" u="1"/>
        <n v="3114303" u="1"/>
        <n v="2972882" u="1"/>
        <n v="957768" u="1"/>
        <n v="2956750" u="1"/>
        <n v="3114309" u="1"/>
        <n v="3497306" u="1"/>
        <n v="564454" u="1"/>
        <n v="3497310" u="1"/>
        <n v="3497314" u="1"/>
        <n v="3134491" u="1"/>
        <n v="1314741" u="1"/>
        <n v="3114323" u="1"/>
        <n v="1502325" u="1"/>
        <n v="1056571" u="1"/>
        <n v="3574211" u="1"/>
        <n v="264011" u="1"/>
        <n v="1056572" u="1"/>
        <n v="3574213" u="1"/>
        <n v="1056573" u="1"/>
        <n v="1056574" u="1"/>
        <n v="2190555" u="1"/>
        <n v="3215203" u="1"/>
        <n v="1752446" u="1"/>
        <n v="1052548" u="1"/>
        <n v="1752447" u="1"/>
        <n v="648171" u="1"/>
        <n v="1322827" u="1"/>
        <n v="1322828" u="1"/>
        <n v="648172" u="1"/>
        <n v="1322829" u="1"/>
        <n v="1536631" u="1"/>
        <n v="2371874" u="1"/>
        <n v="2872323" u="1"/>
        <n v="1572938" u="1"/>
        <n v="2371876" u="1"/>
        <n v="1421664" u="1"/>
        <n v="1572939" u="1"/>
        <n v="1572940" u="1"/>
        <n v="2509036" u="1"/>
        <n v="2928807" u="1"/>
        <n v="1027371" u="1"/>
        <n v="2714776" u="1"/>
        <n v="2961083" u="1"/>
        <n v="943666" u="1"/>
        <n v="2961085" u="1"/>
        <n v="943667" u="1"/>
        <n v="116018" u="1"/>
        <n v="943668" u="1"/>
        <n v="1407554" u="1"/>
        <n v="2791432" u="1"/>
        <n v="2872345" u="1"/>
        <n v="1421674" u="1"/>
        <n v="3130523" u="1"/>
        <n v="1334946" u="1"/>
        <n v="1334947" u="1"/>
        <n v="943671" u="1"/>
        <n v="1330915" u="1"/>
        <n v="1764570" u="1"/>
        <n v="116901" u="1"/>
        <n v="1330916" u="1"/>
        <n v="2050986" u="1"/>
        <n v="2050987" u="1"/>
        <n v="2468732" u="1"/>
        <n v="498496" u="1"/>
        <n v="2050988" u="1"/>
        <n v="2050989" u="1"/>
        <n v="541283" u="1"/>
        <n v="2763453" u="1"/>
        <n v="457149" u="1"/>
        <n v="541285" u="1"/>
        <n v="1617339" u="1"/>
        <n v="1764580" u="1"/>
        <n v="1506405" u="1"/>
        <n v="494464" u="1"/>
        <n v="541286" u="1"/>
        <n v="1879551" u="1"/>
        <n v="2323526" u="1"/>
        <n v="2133930" u="1"/>
        <n v="457150" u="1"/>
        <n v="541287" u="1"/>
        <n v="2956868" u="1"/>
        <n v="3110393" u="1"/>
        <n v="1750466" u="1"/>
        <n v="494465" u="1"/>
        <n v="541288" u="1"/>
        <n v="2372175" u="1"/>
        <n v="116902" u="1"/>
        <n v="1750468" u="1"/>
        <n v="1764587" u="1"/>
        <n v="2372177" u="1"/>
        <n v="457151" u="1"/>
        <n v="2101901" u="1"/>
        <n v="2372179" u="1"/>
        <n v="2868128" u="1"/>
        <n v="2372181" u="1"/>
        <n v="3574080" u="1"/>
        <n v="494466" u="1"/>
        <n v="2368149" u="1"/>
        <n v="2372183" u="1"/>
        <n v="2868132" u="1"/>
        <n v="1554823" u="1"/>
        <n v="3444996" u="1"/>
        <n v="1052591" u="1"/>
        <n v="3444998" u="1"/>
        <n v="494467" u="1"/>
        <n v="1554826" u="1"/>
        <n v="1052595" u="1"/>
        <n v="2375996" u="1"/>
        <n v="1159497" u="1"/>
        <n v="3017637" u="1"/>
        <n v="132232" u="1"/>
        <n v="494468" u="1"/>
        <n v="2190438" u="1"/>
        <n v="2323560" u="1"/>
        <n v="2190440" u="1"/>
        <n v="2868152" u="1"/>
        <n v="3541830" u="1"/>
        <n v="3574102" u="1"/>
        <n v="3215311" u="1"/>
        <n v="2101929" u="1"/>
        <n v="2105963" u="1"/>
        <n v="116903" u="1"/>
        <n v="1387424" u="1"/>
        <n v="2101931" u="1"/>
        <n v="3215082" u="1"/>
        <n v="823677" u="1"/>
        <n v="1950168" u="1"/>
        <n v="2928670" u="1"/>
        <n v="3215084" u="1"/>
        <n v="45711" u="1"/>
        <n v="1347086" u="1"/>
        <n v="2042951" u="1"/>
        <n v="132233" u="1"/>
        <n v="823678" u="1"/>
        <n v="2042952" u="1"/>
        <n v="2323807" u="1"/>
        <n v="2356079" u="1"/>
        <n v="3541842" u="1"/>
        <n v="3574114" u="1"/>
        <n v="1623417" u="1"/>
        <n v="2042953" u="1"/>
        <n v="3541844" u="1"/>
        <n v="823679" u="1"/>
        <n v="1718217" u="1"/>
        <n v="2042954" u="1"/>
        <n v="2460967" u="1"/>
        <n v="3215092" u="1"/>
        <n v="3541846" u="1"/>
        <n v="542308" u="1"/>
        <n v="1718218" u="1"/>
        <n v="823680" u="1"/>
        <n v="823681" u="1"/>
        <n v="1347093" u="1"/>
        <n v="2468810" u="1"/>
        <n v="3130619" u="1"/>
        <n v="542310" u="1"/>
        <n v="955795" u="1"/>
        <n v="823682" u="1"/>
        <n v="1387435" u="1"/>
        <n v="2549727" u="1"/>
        <n v="3114254" u="1"/>
        <n v="2549729" u="1"/>
        <n v="823683" u="1"/>
        <n v="1387437" u="1"/>
        <n v="3215108" u="1"/>
        <n v="187954" u="1"/>
        <n v="542312" u="1"/>
        <n v="955797" u="1"/>
        <n v="823684" u="1"/>
        <n v="2832115" u="1"/>
        <n v="116904" u="1"/>
        <n v="943696" u="1"/>
        <n v="2832117" u="1"/>
        <n v="3574140" u="1"/>
        <n v="227034" u="1"/>
        <n v="2832123" u="1"/>
        <n v="3114270" u="1"/>
        <n v="957817" u="1"/>
        <n v="3114274" u="1"/>
        <n v="2271403" u="1"/>
        <n v="2461001" u="1"/>
        <n v="2461003" u="1"/>
        <n v="2832133" u="1"/>
        <n v="2461007" u="1"/>
        <n v="2461009" u="1"/>
        <n v="2461011" u="1"/>
        <n v="3489685" u="1"/>
        <n v="1623443" u="1"/>
        <n v="2190506" u="1"/>
        <n v="2832145" u="1"/>
        <n v="3509624" u="1"/>
        <n v="11219" u="1"/>
        <n v="751080" u="1"/>
        <n v="1623444" u="1"/>
        <n v="2832147" u="1"/>
        <n v="3049983" u="1"/>
        <n v="457163" u="1"/>
        <n v="1074822" u="1"/>
        <n v="1199876" u="1"/>
        <n v="1074823" u="1"/>
        <n v="30132" u="1"/>
        <n v="1819097" u="1"/>
        <n v="1837250" u="1"/>
        <n v="2004661" u="1"/>
        <n v="453634" u="1"/>
        <n v="1367290" u="1"/>
        <n v="1425783" u="1"/>
        <n v="1919948" u="1"/>
        <n v="457164" u="1"/>
        <n v="1367291" u="1"/>
        <n v="1819099" u="1"/>
        <n v="1919949" u="1"/>
        <n v="1367292" u="1"/>
        <n v="2004664" u="1"/>
        <n v="2368251" u="1"/>
        <n v="3687369" u="1"/>
        <n v="2610295" u="1"/>
        <n v="2731315" u="1"/>
        <n v="457165" u="1"/>
        <n v="2190528" u="1"/>
        <n v="3134486" u="1"/>
        <n v="3687377" u="1"/>
        <n v="799494" u="1"/>
        <n v="453636" u="1"/>
        <n v="1784817" u="1"/>
        <n v="2928756" u="1"/>
        <n v="3134490" u="1"/>
        <n v="3489715" u="1"/>
        <n v="457166" u="1"/>
        <n v="1339061" u="1"/>
        <n v="3134492" u="1"/>
        <n v="2323660" u="1"/>
        <n v="3134494" u="1"/>
        <n v="6554" u="1"/>
        <n v="2178438" u="1"/>
        <n v="3114326" u="1"/>
        <n v="3489721" u="1"/>
        <n v="453637" u="1"/>
        <n v="2513499" u="1"/>
        <n v="132239" u="1"/>
        <n v="2102033" u="1"/>
        <n v="3574210" u="1"/>
        <n v="3114336" u="1"/>
        <n v="2247028" u="1"/>
        <n v="2190554" u="1"/>
        <n v="2102041" u="1"/>
        <n v="453639" u="1"/>
        <n v="1328987" u="1"/>
        <n v="457169" u="1"/>
        <n v="3058105" u="1"/>
        <n v="3110314" u="1"/>
        <n v="453640" u="1"/>
        <n v="441034" u="1"/>
        <n v="942710" u="1"/>
        <n v="942711" u="1"/>
        <n v="1070818" u="1"/>
        <n v="2622210" u="1"/>
        <n v="2957265" u="1"/>
        <n v="453641" u="1"/>
        <n v="1070819" u="1"/>
        <n v="942712" u="1"/>
        <n v="942713" u="1"/>
        <n v="1784840" u="1"/>
        <n v="453642" u="1"/>
        <n v="1784841" u="1"/>
        <n v="404730" u="1"/>
        <n v="942714" u="1"/>
        <n v="3687433" u="1"/>
        <n v="2106107" u="1"/>
        <n v="2961082" u="1"/>
        <n v="213678" u="1"/>
        <n v="453643" u="1"/>
        <n v="2961084" u="1"/>
        <n v="885232" u="1"/>
        <n v="1686014" u="1"/>
        <n v="1617437" u="1"/>
        <n v="1417755" u="1"/>
        <n v="404732" u="1"/>
        <n v="476840" u="1"/>
        <n v="1686018" u="1"/>
        <n v="1544829" u="1"/>
        <n v="2840311" u="1"/>
        <n v="2872350" u="1"/>
        <n v="213679" u="1"/>
        <n v="751105" u="1"/>
        <n v="2323732" u="1"/>
        <n v="2323734" u="1"/>
        <n v="1821164" u="1"/>
        <n v="1821165" u="1"/>
        <n v="1821166" u="1"/>
        <n v="213680" u="1"/>
        <n v="1821167" u="1"/>
        <n v="2763450" u="1"/>
        <n v="1821168" u="1"/>
        <n v="2763452" u="1"/>
        <n v="418350" u="1"/>
        <n v="1821169" u="1"/>
        <n v="2219097" u="1"/>
        <n v="2235000" u="1"/>
        <n v="2368355" u="1"/>
        <n v="2763454" u="1"/>
        <n v="2219099" u="1"/>
        <n v="1794950" u="1"/>
        <n v="1567030" u="1"/>
        <n v="1595268" u="1"/>
        <n v="1794951" u="1"/>
        <n v="418351" u="1"/>
        <n v="1794952" u="1"/>
        <n v="1567032" u="1"/>
        <n v="1794953" u="1"/>
        <n v="213681" u="1"/>
        <n v="1567033" u="1"/>
        <n v="1155566" u="1"/>
        <n v="418352" u="1"/>
        <n v="1567035" u="1"/>
        <n v="2440750" u="1"/>
        <n v="30133" u="1"/>
        <n v="1567036" u="1"/>
        <n v="1427864" u="1"/>
        <n v="1567037" u="1"/>
        <n v="2372176" u="1"/>
        <n v="837846" u="1"/>
        <n v="1567038" u="1"/>
        <n v="2368144" u="1"/>
        <n v="2372178" u="1"/>
        <n v="418353" u="1"/>
        <n v="466257" u="1"/>
        <n v="837847" u="1"/>
        <n v="1567040" u="1"/>
        <n v="2372182" u="1"/>
        <n v="213682" u="1"/>
        <n v="2219125" u="1"/>
        <n v="2372184" u="1"/>
        <n v="1353240" u="1"/>
        <n v="1567042" u="1"/>
        <n v="3618925" u="1"/>
        <n v="1567043" u="1"/>
        <n v="3618927" u="1"/>
        <n v="1508551" u="1"/>
        <n v="1567044" u="1"/>
        <n v="3618929" u="1"/>
        <n v="1794967" u="1"/>
        <n v="2022888" u="1"/>
        <n v="1686050" u="1"/>
        <n v="1794968" u="1"/>
        <n v="2022889" u="1"/>
        <n v="3130588" u="1"/>
        <n v="3429337" u="1"/>
        <n v="1794969" u="1"/>
        <n v="2022890" u="1"/>
        <n v="3429339" u="1"/>
        <n v="3086451" u="1"/>
        <n v="2022892" u="1"/>
        <n v="1567051" u="1"/>
        <n v="3215310" u="1"/>
        <n v="227046" u="1"/>
        <n v="1379471" u="1"/>
        <n v="2101928" u="1"/>
        <n v="2101930" u="1"/>
        <n v="2460956" u="1"/>
        <n v="1536799" u="1"/>
        <n v="2460958" u="1"/>
        <n v="418357" u="1"/>
        <n v="2368411" u="1"/>
        <n v="1183826" u="1"/>
        <n v="2400452" u="1"/>
        <n v="2598355" u="1"/>
        <n v="466262" u="1"/>
        <n v="1567060" u="1"/>
        <n v="1686064" u="1"/>
        <n v="1686065" u="1"/>
        <n v="1752626" u="1"/>
        <n v="2460974" u="1"/>
        <n v="3130618" u="1"/>
        <n v="2102183" u="1"/>
        <n v="1752628" u="1"/>
        <n v="2549726" u="1"/>
        <n v="1308889" u="1"/>
        <n v="2174566" u="1"/>
        <n v="2549728" u="1"/>
        <n v="615990" u="1"/>
        <n v="1308890" u="1"/>
        <n v="2101956" u="1"/>
        <n v="2549730" u="1"/>
        <n v="1308891" u="1"/>
        <n v="3344663" u="1"/>
        <n v="3687320" u="1"/>
        <n v="2832114" u="1"/>
        <n v="1308893" u="1"/>
        <n v="404746" u="1"/>
        <n v="615992" u="1"/>
        <n v="1308894" u="1"/>
        <n v="875177" u="1"/>
        <n v="1308895" u="1"/>
        <n v="1752635" u="1"/>
        <n v="1308896" u="1"/>
        <n v="875178" u="1"/>
        <n v="418362" u="1"/>
        <n v="875179" u="1"/>
        <n v="1879710" u="1"/>
        <n v="2461000" u="1"/>
        <n v="2763783" u="1"/>
        <n v="2832128" u="1"/>
        <n v="2461002" u="1"/>
        <n v="2763785" u="1"/>
        <n v="875180" u="1"/>
        <n v="2368455" u="1"/>
        <n v="2461004" u="1"/>
        <n v="2763787" u="1"/>
        <n v="2832132" u="1"/>
        <n v="457190" u="1"/>
        <n v="2461006" u="1"/>
        <n v="2763789" u="1"/>
        <n v="875181" u="1"/>
        <n v="1617504" u="1"/>
        <n v="2461008" u="1"/>
        <n v="2763791" u="1"/>
        <n v="500556" u="1"/>
        <n v="2461010" u="1"/>
        <n v="875182" u="1"/>
        <n v="457191" u="1"/>
        <n v="2174600" u="1"/>
        <n v="875183" u="1"/>
        <n v="957880" u="1"/>
        <n v="1308907" u="1"/>
        <n v="2368467" u="1"/>
        <n v="132251" u="1"/>
        <n v="500557" u="1"/>
        <n v="2832146" u="1"/>
        <n v="875184" u="1"/>
        <n v="1508592" u="1"/>
        <n v="2832148" u="1"/>
        <n v="3489690" u="1"/>
        <n v="1508593" u="1"/>
        <n v="1686089" u="1"/>
        <n v="875185" u="1"/>
        <n v="1686090" u="1"/>
        <n v="2102231" u="1"/>
        <n v="466269" u="1"/>
        <n v="1686091" u="1"/>
        <n v="2102233" u="1"/>
        <n v="1508596" u="1"/>
        <n v="1795010" u="1"/>
        <n v="3489698" u="1"/>
        <n v="2957445" u="1"/>
        <n v="418366" u="1"/>
        <n v="1472293" u="1"/>
        <n v="1686096" u="1"/>
        <n v="426939" u="1"/>
        <n v="2219231" u="1"/>
        <n v="418367" u="1"/>
        <n v="1355310" u="1"/>
        <n v="1444058" u="1"/>
        <n v="1686098" u="1"/>
        <n v="466271" u="1"/>
        <n v="1355311" u="1"/>
        <n v="1355312" u="1"/>
        <n v="1427924" u="1"/>
        <n v="1355314" u="1"/>
        <n v="1508606" u="1"/>
        <n v="3687384" u="1"/>
        <n v="227052" u="1"/>
        <n v="1355315" u="1"/>
        <n v="1508607" u="1"/>
        <n v="2106058" u="1"/>
        <n v="1593322" u="1"/>
        <n v="1855532" u="1"/>
        <n v="2368270" u="1"/>
        <n v="378533" u="1"/>
        <n v="426941" u="1"/>
        <n v="1855533" u="1"/>
        <n v="1508610" u="1"/>
        <n v="2513498" u="1"/>
        <n v="500562" u="1"/>
        <n v="1565088" u="1"/>
        <n v="14088" u="1"/>
        <n v="378534" u="1"/>
        <n v="1565089" u="1"/>
        <n v="1411798" u="1"/>
        <n v="1795028" u="1"/>
        <n v="1871675" u="1"/>
        <n v="2102040" u="1"/>
        <n v="3215424" u="1"/>
        <n v="1821251" u="1"/>
        <n v="3098673" u="1"/>
        <n v="378535" u="1"/>
        <n v="435011" u="1"/>
        <n v="500564" u="1"/>
        <n v="3098679" u="1"/>
        <n v="3687410" u="1"/>
        <n v="1821255" u="1"/>
        <n v="378536" u="1"/>
        <n v="1821258" u="1"/>
        <n v="1325077" u="1"/>
        <n v="1669984" u="1"/>
        <n v="1795038" u="1"/>
        <n v="1821259" u="1"/>
        <n v="3126927" u="1"/>
        <n v="378537" u="1"/>
        <n v="1669985" u="1"/>
        <n v="1474337" u="1"/>
        <n v="2872789" u="1"/>
        <n v="3098695" u="1"/>
        <n v="1325081" u="1"/>
        <n v="2691263" u="1"/>
        <n v="378538" u="1"/>
        <n v="1472323" u="1"/>
        <n v="1472324" u="1"/>
        <n v="1974558" u="1"/>
        <n v="3215458" u="1"/>
        <n v="843941" u="1"/>
        <n v="11236" u="1"/>
        <n v="1573178" u="1"/>
        <n v="843942" u="1"/>
        <n v="1573179" u="1"/>
        <n v="2215032" u="1"/>
        <n v="843943" u="1"/>
        <n v="1379549" u="1"/>
        <n v="843944" u="1"/>
        <n v="1712356" u="1"/>
        <n v="2840310" u="1"/>
        <n v="2840312" u="1"/>
        <n v="378541" u="1"/>
        <n v="843945" u="1"/>
        <n v="2191073" u="1"/>
        <n v="2191075" u="1"/>
        <n v="843946" u="1"/>
        <n v="2191077" u="1"/>
        <n v="1702276" u="1"/>
        <n v="2191079" u="1"/>
        <n v="378542" u="1"/>
        <n v="843947" u="1"/>
        <n v="378543" u="1"/>
        <n v="2219096" u="1"/>
        <n v="2219098" u="1"/>
        <n v="2650969" u="1"/>
        <n v="1135507" u="1"/>
        <n v="2771991" u="1"/>
        <n v="378544" u="1"/>
        <n v="541401" u="1"/>
        <n v="2477278" u="1"/>
        <n v="1135509" u="1"/>
        <n v="2061312" u="1"/>
        <n v="2191099" u="1"/>
        <n v="1325109" u="1"/>
        <n v="3215739" u="1"/>
        <n v="378545" u="1"/>
        <n v="1454199" u="1"/>
        <n v="2102359" u="1"/>
        <n v="40234" u="1"/>
        <n v="2521901" u="1"/>
        <n v="2521903" u="1"/>
        <n v="2521905" u="1"/>
        <n v="3501934" u="1"/>
        <n v="1764823" u="1"/>
        <n v="2521907" u="1"/>
        <n v="2772015" u="1"/>
        <n v="2521909" u="1"/>
        <n v="3215757" u="1"/>
        <n v="1821301" u="1"/>
        <n v="2521911" u="1"/>
        <n v="3381153" u="1"/>
        <n v="3618926" u="1"/>
        <n v="3381155" u="1"/>
        <n v="3618928" u="1"/>
        <n v="957919" u="1"/>
        <n v="3618930" u="1"/>
        <n v="3381159" u="1"/>
        <n v="957920" u="1"/>
        <n v="988175" u="1"/>
        <n v="1440092" u="1"/>
        <n v="3381161" u="1"/>
        <n v="2707252" u="1"/>
        <n v="3381163" u="1"/>
        <n v="957921" u="1"/>
        <n v="1454213" u="1"/>
        <n v="2707254" u="1"/>
        <n v="3381165" u="1"/>
        <n v="1865682" u="1"/>
        <n v="2969699" u="1"/>
        <n v="418385" u="1"/>
        <n v="957922" u="1"/>
        <n v="3490087" u="1"/>
        <n v="3607073" u="1"/>
        <n v="1865684" u="1"/>
        <n v="2707493" u="1"/>
        <n v="957923" u="1"/>
        <n v="1865685" u="1"/>
        <n v="2008892" u="1"/>
        <n v="2707495" u="1"/>
        <n v="2707497" u="1"/>
        <n v="957924" u="1"/>
        <n v="1440100" u="1"/>
        <n v="1666004" u="1"/>
        <n v="2707499" u="1"/>
        <n v="3393046" u="1"/>
        <n v="2106435" u="1"/>
        <n v="957925" u="1"/>
        <n v="1379592" u="1"/>
        <n v="1440102" u="1"/>
        <n v="1666006" u="1"/>
        <n v="2606653" u="1"/>
        <n v="418387" u="1"/>
        <n v="957926" u="1"/>
        <n v="1440104" u="1"/>
        <n v="957927" u="1"/>
        <n v="1440106" u="1"/>
        <n v="1508684" u="1"/>
        <n v="1309002" u="1"/>
        <n v="1014404" u="1"/>
        <n v="1309003" u="1"/>
        <n v="2191163" u="1"/>
        <n v="1309004" u="1"/>
        <n v="1456245" u="1"/>
        <n v="1309005" u="1"/>
        <n v="1946377" u="1"/>
        <n v="1946378" u="1"/>
        <n v="1014406" u="1"/>
        <n v="1309007" u="1"/>
        <n v="1309008" u="1"/>
        <n v="2061349" u="1"/>
        <n v="1379604" u="1"/>
        <n v="1764851" u="1"/>
        <n v="1863684" u="1"/>
        <n v="2025044" u="1"/>
        <n v="1863685" u="1"/>
        <n v="2025045" u="1"/>
        <n v="1593408" u="1"/>
        <n v="1593409" u="1"/>
        <n v="2691164" u="1"/>
        <n v="1361456" u="1"/>
        <n v="2368448" u="1"/>
        <n v="1361457" u="1"/>
        <n v="1508698" u="1"/>
        <n v="1361458" u="1"/>
        <n v="1764858" u="1"/>
        <n v="2763784" u="1"/>
        <n v="2247667" u="1"/>
        <n v="2763786" u="1"/>
        <n v="3292473" u="1"/>
        <n v="1417936" u="1"/>
        <n v="2533850" u="1"/>
        <n v="2542151" u="1"/>
        <n v="2763788" u="1"/>
        <n v="635216" u="1"/>
        <n v="2542153" u="1"/>
        <n v="2763790" u="1"/>
        <n v="914571" u="1"/>
        <n v="1510720" u="1"/>
        <n v="1657961" u="1"/>
        <n v="2763792" u="1"/>
        <n v="1510721" u="1"/>
        <n v="914572" u="1"/>
        <n v="1657963" u="1"/>
        <n v="2941525" u="1"/>
        <n v="914573" u="1"/>
        <n v="277708" u="1"/>
        <n v="914574" u="1"/>
        <n v="2063384" u="1"/>
        <n v="2751935" u="1"/>
        <n v="2063385" u="1"/>
        <n v="2751937" u="1"/>
        <n v="914575" u="1"/>
        <n v="2063386" u="1"/>
        <n v="2751939" u="1"/>
        <n v="87169" u="1"/>
        <n v="2063387" u="1"/>
        <n v="277709" u="1"/>
        <n v="914576" u="1"/>
        <n v="1428033" u="1"/>
        <n v="2063388" u="1"/>
        <n v="1593428" u="1"/>
        <n v="1972624" u="1"/>
        <n v="3134942" u="1"/>
        <n v="914577" u="1"/>
        <n v="1033580" u="1"/>
        <n v="1972625" u="1"/>
        <n v="3134944" u="1"/>
        <n v="1379628" u="1"/>
        <n v="1972626" u="1"/>
        <n v="1349374" u="1"/>
        <n v="1972627" u="1"/>
        <n v="2102252" u="1"/>
        <n v="2219240" u="1"/>
        <n v="3066617" u="1"/>
        <n v="1093224" u="1"/>
        <n v="132268" u="1"/>
        <n v="467815" u="1"/>
        <n v="1395776" u="1"/>
        <n v="2731572" u="1"/>
        <n v="1395779" u="1"/>
        <n v="1486544" u="1"/>
        <n v="1377627" u="1"/>
        <n v="1490579" u="1"/>
        <n v="1490580" u="1"/>
        <n v="1490581" u="1"/>
        <n v="1377630" u="1"/>
        <n v="1819354" u="1"/>
        <n v="988209" u="1"/>
        <n v="2063415" u="1"/>
        <n v="14089" u="1"/>
        <n v="3126928" u="1"/>
        <n v="799622" u="1"/>
        <n v="799623" u="1"/>
        <n v="6555" u="1"/>
        <n v="799624" u="1"/>
        <n v="467820" u="1"/>
        <n v="799625" u="1"/>
        <n v="1353440" u="1"/>
        <n v="2768153" u="1"/>
        <n v="1361510" u="1"/>
        <n v="2768155" u="1"/>
        <n v="1361511" u="1"/>
        <n v="2768157" u="1"/>
        <n v="1361512" u="1"/>
        <n v="2102318" u="1"/>
        <n v="3292581" u="1"/>
        <n v="516230" u="1"/>
        <n v="880309" u="1"/>
        <n v="2191072" u="1"/>
        <n v="1252599" u="1"/>
        <n v="1379670" u="1"/>
        <n v="2191074" u="1"/>
        <n v="2191076" u="1"/>
        <n v="2191078" u="1"/>
        <n v="2768173" u="1"/>
        <n v="2043266" u="1"/>
        <n v="112889" u="1"/>
        <n v="516232" u="1"/>
        <n v="2550112" u="1"/>
        <n v="475388" u="1"/>
        <n v="2085627" u="1"/>
        <n v="1252607" u="1"/>
        <n v="2085628" u="1"/>
        <n v="2626995" u="1"/>
        <n v="3195789" u="1"/>
        <n v="132273" u="1"/>
        <n v="2626997" u="1"/>
        <n v="2453537" u="1"/>
        <n v="1819387" u="1"/>
        <n v="2453539" u="1"/>
        <n v="2191102" u="1"/>
        <n v="2650978" u="1"/>
        <n v="3345059" u="1"/>
        <n v="1379685" u="1"/>
        <n v="132274" u="1"/>
        <n v="438076" u="1"/>
        <n v="2768203" u="1"/>
        <n v="87173" u="1"/>
        <n v="2969905" u="1"/>
        <n v="438077" u="1"/>
        <n v="2521904" u="1"/>
        <n v="112890" u="1"/>
        <n v="2521906" u="1"/>
        <n v="2376684" u="1"/>
        <n v="2521908" u="1"/>
        <n v="1391796" u="1"/>
        <n v="2521910" u="1"/>
        <n v="3381152" u="1"/>
        <n v="1391797" u="1"/>
        <n v="2521912" u="1"/>
        <n v="2735714" u="1"/>
        <n v="3381154" u="1"/>
        <n v="1313135" u="1"/>
        <n v="1391798" u="1"/>
        <n v="3381156" u="1"/>
        <n v="491529" u="1"/>
        <n v="1391799" u="1"/>
        <n v="1764944" u="1"/>
        <n v="3381158" u="1"/>
        <n v="1313137" u="1"/>
        <n v="1456344" u="1"/>
        <n v="1908152" u="1"/>
        <n v="3260142" u="1"/>
        <n v="3345089" u="1"/>
        <n v="3381162" u="1"/>
        <n v="469847" u="1"/>
        <n v="3381164" u="1"/>
        <n v="1797220" u="1"/>
        <n v="2606638" u="1"/>
        <n v="3381166" u="1"/>
        <n v="1353481" u="1"/>
        <n v="1908156" u="1"/>
        <n v="3607072" u="1"/>
        <n v="132276" u="1"/>
        <n v="438080" u="1"/>
        <n v="87174" u="1"/>
        <n v="467831" u="1"/>
        <n v="1946481" u="1"/>
        <n v="2707494" u="1"/>
        <n v="491531" u="1"/>
        <n v="1908159" u="1"/>
        <n v="2021111" u="1"/>
        <n v="2707496" u="1"/>
        <n v="2994143" u="1"/>
        <n v="2021112" u="1"/>
        <n v="2707498" u="1"/>
        <n v="1333316" u="1"/>
        <n v="1877906" u="1"/>
        <n v="2223653" u="1"/>
        <n v="2707500" u="1"/>
        <n v="112891" u="1"/>
        <n v="1333317" u="1"/>
        <n v="1877907" u="1"/>
        <n v="2106436" u="1"/>
        <n v="491532" u="1"/>
        <n v="575762" u="1"/>
        <n v="1827483" u="1"/>
        <n v="1877908" u="1"/>
        <n v="2441260" u="1"/>
        <n v="1422067" u="1"/>
        <n v="2011031" u="1"/>
        <n v="438082" u="1"/>
        <n v="575763" u="1"/>
        <n v="1422068" u="1"/>
        <n v="383119" u="1"/>
        <n v="1422069" u="1"/>
        <n v="1353492" u="1"/>
        <n v="2098611" u="1"/>
        <n v="1353493" u="1"/>
        <n v="2098613" u="1"/>
        <n v="3268473" u="1"/>
        <n v="1353494" u="1"/>
        <n v="1712520" u="1"/>
        <n v="445647" u="1"/>
        <n v="516242" u="1"/>
        <n v="1353495" u="1"/>
        <n v="1908170" u="1"/>
        <n v="3268477" u="1"/>
        <n v="1712522" u="1"/>
        <n v="3268479" u="1"/>
        <n v="227329" u="1"/>
        <n v="3268481" u="1"/>
        <n v="3454045" u="1"/>
        <n v="132278" u="1"/>
        <n v="1712524" u="1"/>
        <n v="3268483" u="1"/>
        <n v="3591203" u="1"/>
        <n v="445648" u="1"/>
        <n v="491535" u="1"/>
        <n v="1712529" u="1"/>
        <n v="384635" u="1"/>
        <n v="1379725" u="1"/>
        <n v="227330" u="1"/>
        <n v="859159" u="1"/>
        <n v="1718582" u="1"/>
        <n v="132279" u="1"/>
        <n v="2004998" u="1"/>
        <n v="491537" u="1"/>
        <n v="793608" u="1"/>
        <n v="1359559" u="1"/>
        <n v="1702449" u="1"/>
        <n v="3062769" u="1"/>
        <n v="2542152" u="1"/>
        <n v="438087" u="1"/>
        <n v="1359561" u="1"/>
        <n v="2542154" u="1"/>
        <n v="2764261" u="1"/>
        <n v="2792266" u="1"/>
        <n v="2941524" u="1"/>
        <n v="227331" u="1"/>
        <n v="1712539" u="1"/>
        <n v="3409703" u="1"/>
        <n v="132280" u="1"/>
        <n v="1379736" u="1"/>
        <n v="1898105" u="1"/>
        <n v="2941530" u="1"/>
        <n v="2941532" u="1"/>
        <n v="2021144" u="1"/>
        <n v="2751936" u="1"/>
        <n v="1444283" u="1"/>
        <n v="1827513" u="1"/>
        <n v="2751938" u="1"/>
        <n v="3211814" u="1"/>
        <n v="1444284" u="1"/>
        <n v="2005010" u="1"/>
        <n v="2751940" u="1"/>
        <n v="1444285" u="1"/>
        <n v="2498033" u="1"/>
        <n v="227332" u="1"/>
        <n v="1444286" u="1"/>
        <n v="2974047" u="1"/>
        <n v="1379743" u="1"/>
        <n v="1444287" u="1"/>
        <n v="1444288" u="1"/>
        <n v="1764991" u="1"/>
        <n v="1444289" u="1"/>
        <n v="2485708" u="1"/>
        <n v="2727981" u="1"/>
        <n v="467842" u="1"/>
        <n v="1692383" u="1"/>
        <n v="2095784" u="1"/>
        <n v="2788497" u="1"/>
        <n v="227333" u="1"/>
        <n v="1692385" u="1"/>
        <n v="1827524" u="1"/>
        <n v="2788499" u="1"/>
        <n v="880350" u="1"/>
        <n v="1764998" u="1"/>
        <n v="2264081" u="1"/>
        <n v="516251" u="1"/>
        <n v="673608" u="1"/>
        <n v="1692387" u="1"/>
        <n v="1940478" u="1"/>
        <n v="2264083" u="1"/>
        <n v="880351" u="1"/>
        <n v="3066618" u="1"/>
        <n v="673609" u="1"/>
        <n v="1692389" u="1"/>
        <n v="880352" u="1"/>
        <n v="1422112" u="1"/>
        <n v="1422113" u="1"/>
        <n v="1765003" u="1"/>
        <n v="384643" u="1"/>
        <n v="1422114" u="1"/>
        <n v="1692392" u="1"/>
        <n v="1827531" u="1"/>
        <n v="3454123" u="1"/>
        <n v="227334" u="1"/>
        <n v="1422115" u="1"/>
        <n v="1692393" u="1"/>
        <n v="2264095" u="1"/>
        <n v="2772379" u="1"/>
        <n v="1422116" u="1"/>
        <n v="1692394" u="1"/>
        <n v="1422117" u="1"/>
        <n v="3018457" u="1"/>
        <n v="1692396" u="1"/>
        <n v="2264101" u="1"/>
        <n v="1692397" u="1"/>
        <n v="745217" u="1"/>
        <n v="2260071" u="1"/>
        <n v="2264105" u="1"/>
        <n v="2457737" u="1"/>
        <n v="3631631" u="1"/>
        <n v="1492716" u="1"/>
        <n v="1692399" u="1"/>
        <n v="2264107" u="1"/>
        <n v="2264109" u="1"/>
        <n v="227335" u="1"/>
        <n v="227083" u="1"/>
        <n v="87178" u="1"/>
        <n v="745220" u="1"/>
        <n v="850105" u="1"/>
        <n v="1353552" u="1"/>
        <n v="1353553" u="1"/>
        <n v="745223" u="1"/>
        <n v="2768154" u="1"/>
        <n v="8559" u="1"/>
        <n v="516258" u="1"/>
        <n v="1317253" u="1"/>
        <n v="2441402" u="1"/>
        <n v="2768156" u="1"/>
        <n v="2768158" u="1"/>
        <n v="227085" u="1"/>
        <n v="1317256" u="1"/>
        <n v="3619569" u="1"/>
        <n v="87179" u="1"/>
        <n v="1880000" u="1"/>
        <n v="3619571" u="1"/>
        <n v="1317258" u="1"/>
        <n v="3619573" u="1"/>
        <n v="1311208" u="1"/>
        <n v="3361399" u="1"/>
        <n v="3619575" u="1"/>
        <n v="3619577" u="1"/>
        <n v="1434247" u="1"/>
        <n v="1533081" u="1"/>
        <n v="1819495" u="1"/>
        <n v="1311212" u="1"/>
        <n v="2102799" u="1"/>
        <n v="2457791" u="1"/>
        <n v="3385611" u="1"/>
        <n v="1311213" u="1"/>
        <n v="1533083" u="1"/>
        <n v="46607" u="1"/>
        <n v="1311214" u="1"/>
        <n v="1311215" u="1"/>
        <n v="2626994" u="1"/>
        <n v="1555274" u="1"/>
        <n v="3195790" u="1"/>
        <n v="903568" u="1"/>
        <n v="1555275" u="1"/>
        <n v="1311219" u="1"/>
        <n v="1555276" u="1"/>
        <n v="2453538" u="1"/>
        <n v="3345052" u="1"/>
        <n v="903569" u="1"/>
        <n v="1311220" u="1"/>
        <n v="1686382" u="1"/>
        <n v="2102815" u="1"/>
        <n v="1311221" u="1"/>
        <n v="903570" u="1"/>
        <n v="1880016" u="1"/>
        <n v="2401102" u="1"/>
        <n v="3333191" u="1"/>
        <n v="125251" u="1"/>
        <n v="1393923" u="1"/>
        <n v="3631486" u="1"/>
        <n v="1456455" u="1"/>
        <n v="2893272" u="1"/>
        <n v="516266" u="1"/>
        <n v="587916" u="1"/>
        <n v="1234589" u="1"/>
        <n v="3062939" u="1"/>
        <n v="3361455" u="1"/>
        <n v="1234591" u="1"/>
        <n v="87181" u="1"/>
        <n v="2727888" u="1"/>
        <n v="1234593" u="1"/>
        <n v="1738843" u="1"/>
        <n v="1234594" u="1"/>
        <n v="1234595" u="1"/>
        <n v="1738845" u="1"/>
        <n v="1234596" u="1"/>
        <n v="1234597" u="1"/>
        <n v="2102861" u="1"/>
        <n v="2994142" u="1"/>
        <n v="966108" u="1"/>
        <n v="2490127" u="1"/>
        <n v="2095858" u="1"/>
        <n v="2223652" u="1"/>
        <n v="3159540" u="1"/>
        <n v="966109" u="1"/>
        <n v="1900210" u="1"/>
        <n v="1851803" u="1"/>
        <n v="966110" u="1"/>
        <n v="966111" u="1"/>
        <n v="1767093" u="1"/>
        <n v="1835671" u="1"/>
        <n v="2603093" u="1"/>
        <n v="3333247" u="1"/>
        <n v="796684" u="1"/>
        <n v="966112" u="1"/>
        <n v="1767094" u="1"/>
        <n v="2098612" u="1"/>
        <n v="46167" u="1"/>
        <n v="708945" u="1"/>
        <n v="3268474" u="1"/>
        <n v="796685" u="1"/>
        <n v="3268476" u="1"/>
        <n v="796686" u="1"/>
        <n v="966114" u="1"/>
        <n v="1379834" u="1"/>
        <n v="3268482" u="1"/>
        <n v="796687" u="1"/>
        <n v="966115" u="1"/>
        <n v="1030659" u="1"/>
        <n v="3268484" u="1"/>
        <n v="796688" u="1"/>
        <n v="2023261" u="1"/>
        <n v="796689" u="1"/>
        <n v="966117" u="1"/>
        <n v="796690" u="1"/>
        <n v="1470607" u="1"/>
        <n v="1625916" u="1"/>
        <n v="1954687" u="1"/>
        <n v="2023265" u="1"/>
        <n v="39360" u="1"/>
        <n v="1625917" u="1"/>
        <n v="1898212" u="1"/>
        <n v="1712649" u="1"/>
        <n v="2023268" u="1"/>
        <n v="3188057" u="1"/>
        <n v="1819553" u="1"/>
        <n v="208688" u="1"/>
        <n v="1738874" u="1"/>
        <n v="2023271" u="1"/>
        <n v="2639437" u="1"/>
        <n v="3188061" u="1"/>
        <n v="2489948" u="1"/>
        <n v="2764260" u="1"/>
        <n v="637351" u="1"/>
        <n v="2764262" u="1"/>
        <n v="1712656" u="1"/>
        <n v="3034775" u="1"/>
        <n v="3188067" u="1"/>
        <n v="967132" u="1"/>
        <n v="637353" u="1"/>
        <n v="1748965" u="1"/>
        <n v="2760469" u="1"/>
        <n v="1748966" u="1"/>
        <n v="1946632" u="1"/>
        <n v="2025295" u="1"/>
        <n v="208689" u="1"/>
        <n v="1748967" u="1"/>
        <n v="1946633" u="1"/>
        <n v="1456503" u="1"/>
        <n v="1946634" u="1"/>
        <n v="2025297" u="1"/>
        <n v="212219" u="1"/>
        <n v="2025298" u="1"/>
        <n v="2025299" u="1"/>
        <n v="1432303" u="1"/>
        <n v="2978319" u="1"/>
        <n v="3409726" u="1"/>
        <n v="2005133" u="1"/>
        <n v="2929915" u="1"/>
        <n v="2788498" u="1"/>
        <n v="2788500" u="1"/>
        <n v="3034807" u="1"/>
        <n v="2264082" u="1"/>
        <n v="1726793" u="1"/>
        <n v="1726794" u="1"/>
        <n v="2264088" u="1"/>
        <n v="22040" u="1"/>
        <n v="1648133" u="1"/>
        <n v="2264090" u="1"/>
        <n v="1428281" u="1"/>
        <n v="1648134" u="1"/>
        <n v="2264092" u="1"/>
        <n v="2425687" u="1"/>
        <n v="2554775" u="1"/>
        <n v="2772378" u="1"/>
        <n v="3018454" u="1"/>
        <n v="2764549" u="1"/>
        <n v="1456524" u="1"/>
        <n v="2264102" u="1"/>
        <n v="1621919" u="1"/>
        <n v="2260070" u="1"/>
        <n v="2264106" u="1"/>
        <n v="2893410" u="1"/>
        <n v="2974323" u="1"/>
        <n v="2264108" u="1"/>
        <n v="2264110" u="1"/>
        <n v="3252673" u="1"/>
        <n v="1621923" u="1"/>
        <n v="2970295" u="1"/>
        <n v="1621924" u="1"/>
        <n v="1621925" u="1"/>
        <n v="1482753" u="1"/>
        <n v="1686470" u="1"/>
        <n v="2748431" u="1"/>
        <n v="2978369" u="1"/>
        <n v="1329462" u="1"/>
        <n v="1482754" u="1"/>
        <n v="1621927" u="1"/>
        <n v="2748433" u="1"/>
        <n v="2978371" u="1"/>
        <n v="1329463" u="1"/>
        <n v="1482755" u="1"/>
        <n v="1722778" u="1"/>
        <n v="1329464" u="1"/>
        <n v="1482756" u="1"/>
        <n v="1722779" u="1"/>
        <n v="1309295" u="1"/>
        <n v="1658236" u="1"/>
        <n v="1658237" u="1"/>
        <n v="2764579" u="1"/>
        <n v="2929975" u="1"/>
        <n v="3393654" u="1"/>
        <n v="3063101" u="1"/>
        <n v="208694" u="1"/>
        <n v="3357585" u="1"/>
        <n v="2812766" u="1"/>
        <n v="3619568" u="1"/>
        <n v="1702620" u="1"/>
        <n v="2490052" u="1"/>
        <n v="3619572" u="1"/>
        <n v="3619578" u="1"/>
        <n v="3333166" u="1"/>
        <n v="917742" u="1"/>
        <n v="1430332" u="1"/>
        <n v="1763137" u="1"/>
        <n v="2102800" u="1"/>
        <n v="8560" u="1"/>
        <n v="379134" u="1"/>
        <n v="917743" u="1"/>
        <n v="1456554" u="1"/>
        <n v="2457794" u="1"/>
        <n v="1763139" u="1"/>
        <n v="917744" u="1"/>
        <n v="1609849" u="1"/>
        <n v="917745" u="1"/>
        <n v="2102810" u="1"/>
        <n v="2409629" u="1"/>
        <n v="629315" u="1"/>
        <n v="629316" u="1"/>
        <n v="251810" u="1"/>
        <n v="629317" u="1"/>
        <n v="629318" u="1"/>
        <n v="3361434" u="1"/>
        <n v="1609859" u="1"/>
        <n v="629319" u="1"/>
        <n v="3131733" u="1"/>
        <n v="3333200" u="1"/>
        <n v="3131735" u="1"/>
        <n v="3357639" u="1"/>
        <n v="629320" u="1"/>
        <n v="1452536" u="1"/>
        <n v="251811" u="1"/>
        <n v="1702646" u="1"/>
        <n v="3361446" u="1"/>
        <n v="1636086" u="1"/>
        <n v="3361448" u="1"/>
        <n v="3131747" u="1"/>
        <n v="1392032" u="1"/>
        <n v="3361454" u="1"/>
        <n v="1392034" u="1"/>
        <n v="2571027" u="1"/>
        <n v="3188229" u="1"/>
        <n v="1097553" u="1"/>
        <n v="1357746" u="1"/>
        <n v="1900319" u="1"/>
        <n v="2833239" u="1"/>
        <n v="466880" u="1"/>
        <n v="1357747" u="1"/>
        <n v="1392036" u="1"/>
        <n v="2833241" u="1"/>
        <n v="1131844" u="1"/>
        <n v="1357748" u="1"/>
        <n v="1392037" u="1"/>
        <n v="1432377" u="1"/>
        <n v="534527" u="1"/>
        <n v="1131845" u="1"/>
        <n v="1357749" u="1"/>
        <n v="1392038" u="1"/>
        <n v="1131846" u="1"/>
        <n v="1357750" u="1"/>
        <n v="1392039" u="1"/>
        <n v="1432379" u="1"/>
        <n v="466881" u="1"/>
        <n v="534528" u="1"/>
        <n v="1392040" u="1"/>
        <n v="1432380" u="1"/>
        <n v="2490126" u="1"/>
        <n v="1392041" u="1"/>
        <n v="2490128" u="1"/>
        <n v="1392042" u="1"/>
        <n v="3131769" u="1"/>
        <n v="1392043" u="1"/>
        <n v="1392044" u="1"/>
        <n v="3062962" u="1"/>
        <n v="549658" u="1"/>
        <n v="3063197" u="1"/>
        <n v="208700" u="1"/>
        <n v="379143" u="1"/>
        <n v="549659" u="1"/>
        <n v="2603092" u="1"/>
        <n v="3599723" u="1"/>
        <n v="549660" u="1"/>
        <n v="2728150" u="1"/>
        <n v="776573" u="1"/>
        <n v="3063209" u="1"/>
        <n v="776574" u="1"/>
        <n v="1228675" u="1"/>
        <n v="1876132" u="1"/>
        <n v="776575" u="1"/>
        <n v="3034977" u="1"/>
        <n v="2409709" u="1"/>
        <n v="3103324" u="1"/>
        <n v="776576" u="1"/>
        <n v="1147999" u="1"/>
        <n v="1392057" u="1"/>
        <n v="2623515" u="1"/>
        <n v="2760438" u="1"/>
        <n v="3034983" u="1"/>
        <n v="776577" u="1"/>
        <n v="776578" u="1"/>
        <n v="1148004" u="1"/>
        <n v="3648159" u="1"/>
        <n v="776579" u="1"/>
        <n v="1156073" u="1"/>
        <n v="2450063" u="1"/>
        <n v="87064" u="1"/>
        <n v="1156074" u="1"/>
        <n v="2450065" u="1"/>
        <n v="1156075" u="1"/>
        <n v="3188056" u="1"/>
        <n v="1563510" u="1"/>
        <n v="3188058" u="1"/>
        <n v="694893" u="1"/>
        <n v="1557461" u="1"/>
        <n v="1900351" u="1"/>
        <n v="112655" u="1"/>
        <n v="644469" u="1"/>
        <n v="694894" u="1"/>
        <n v="644470" u="1"/>
        <n v="2760468" u="1"/>
        <n v="644471" u="1"/>
        <n v="3293191" u="1"/>
        <n v="3293193" u="1"/>
        <n v="340323" u="1"/>
        <n v="644472" u="1"/>
        <n v="3293195" u="1"/>
        <n v="8529" u="1"/>
        <n v="3293197" u="1"/>
        <n v="644473" u="1"/>
        <n v="1101629" u="1"/>
        <n v="117446" u="1"/>
        <n v="208704" u="1"/>
        <n v="863318" u="1"/>
        <n v="1101630" u="1"/>
        <n v="1422333" u="1"/>
        <n v="3361546" u="1"/>
        <n v="87065" u="1"/>
        <n v="644474" u="1"/>
        <n v="1101631" u="1"/>
        <n v="2978318" u="1"/>
        <n v="3168149" u="1"/>
        <n v="1101632" u="1"/>
        <n v="2978320" u="1"/>
        <n v="644475" u="1"/>
        <n v="1396116" u="1"/>
        <n v="340325" u="1"/>
        <n v="646493" u="1"/>
        <n v="1133907" u="1"/>
        <n v="2929918" u="1"/>
        <n v="3293211" u="1"/>
        <n v="112656" u="1"/>
        <n v="646494" u="1"/>
        <n v="1853978" u="1"/>
        <n v="2510623" u="1"/>
        <n v="2510625" u="1"/>
        <n v="2510627" u="1"/>
        <n v="2800842" u="1"/>
        <n v="326712" u="1"/>
        <n v="2510629" u="1"/>
        <n v="2554770" u="1"/>
        <n v="646497" u="1"/>
        <n v="1033761" u="1"/>
        <n v="2510631" u="1"/>
        <n v="2554772" u="1"/>
        <n v="1981056" u="1"/>
        <n v="2425686" u="1"/>
        <n v="2510633" u="1"/>
        <n v="2554774" u="1"/>
        <n v="646498" u="1"/>
        <n v="1033762" u="1"/>
        <n v="1139968" u="1"/>
        <n v="2409785" u="1"/>
        <n v="2510635" u="1"/>
        <n v="2554776" u="1"/>
        <n v="117447" u="1"/>
        <n v="1139969" u="1"/>
        <n v="3051193" u="1"/>
        <n v="646499" u="1"/>
        <n v="1033763" u="1"/>
        <n v="2635460" u="1"/>
        <n v="2764548" u="1"/>
        <n v="2974316" u="1"/>
        <n v="2764550" u="1"/>
        <n v="1033764" u="1"/>
        <n v="1446556" u="1"/>
        <n v="1033765" u="1"/>
        <n v="3293243" u="1"/>
        <n v="880474" u="1"/>
        <n v="1033766" u="1"/>
        <n v="3252674" u="1"/>
        <n v="1200489" u="1"/>
        <n v="2962465" u="1"/>
        <n v="1200490" u="1"/>
        <n v="2978370" u="1"/>
        <n v="3668417" u="1"/>
        <n v="760466" u="1"/>
        <n v="863333" u="1"/>
        <n v="1200493" u="1"/>
        <n v="1628097" u="1"/>
        <n v="2220217" u="1"/>
        <n v="3668423" u="1"/>
        <n v="1628098" u="1"/>
        <n v="2220219" u="1"/>
        <n v="117448" u="1"/>
        <n v="1200495" u="1"/>
        <n v="1309413" u="1"/>
        <n v="2764578" u="1"/>
        <n v="3668427" u="1"/>
        <n v="1309414" u="1"/>
        <n v="2220223" u="1"/>
        <n v="1628101" u="1"/>
        <n v="880480" u="1"/>
        <n v="1309416" u="1"/>
        <n v="1347739" u="1"/>
        <n v="1876193" u="1"/>
        <n v="3357584" u="1"/>
        <n v="1309418" u="1"/>
        <n v="1876195" u="1"/>
        <n v="3668437" u="1"/>
        <n v="1309420" u="1"/>
        <n v="2764592" u="1"/>
        <n v="5" u="1"/>
        <n v="935950" u="1"/>
        <n v="1319506" u="1"/>
        <n v="3668443" u="1"/>
        <n v="1309422" u="1"/>
        <n v="2103020" u="1"/>
        <n v="133324" u="1"/>
        <n v="1309424" u="1"/>
        <n v="1876201" u="1"/>
        <n v="2397739" u="1"/>
        <n v="935952" u="1"/>
        <n v="1430446" u="1"/>
        <n v="1446582" u="1"/>
        <n v="935953" u="1"/>
        <n v="2003275" u="1"/>
        <n v="2357174" u="1"/>
        <n v="3264826" u="1"/>
        <n v="1432467" u="1"/>
        <n v="1482892" u="1"/>
        <n v="3264828" u="1"/>
        <n v="935955" u="1"/>
        <n v="1482893" u="1"/>
        <n v="1482894" u="1"/>
        <n v="935957" u="1"/>
        <n v="3446601" u="1"/>
        <n v="755436" u="1"/>
        <n v="1083532" u="1"/>
        <n v="755437" u="1"/>
        <n v="935959" u="1"/>
        <n v="755438" u="1"/>
        <n v="3446611" u="1"/>
        <n v="1371968" u="1"/>
        <n v="755440" u="1"/>
        <n v="1075472" u="1"/>
        <n v="2555105" u="1"/>
        <n v="3131734" u="1"/>
        <n v="755441" u="1"/>
        <n v="1321548" u="1"/>
        <n v="944031" u="1"/>
        <n v="755442" u="1"/>
        <n v="1531318" u="1"/>
        <n v="3095669" u="1"/>
        <n v="944032" u="1"/>
        <n v="755443" u="1"/>
        <n v="1686629" u="1"/>
        <n v="1484930" u="1"/>
        <n v="3208394" u="1"/>
        <n v="755444" u="1"/>
        <n v="1386098" u="1"/>
        <n v="1484931" u="1"/>
        <n v="1850008" u="1"/>
        <n v="3188228" u="1"/>
        <n v="755445" u="1"/>
        <n v="2571028" u="1"/>
        <n v="2833238" u="1"/>
        <n v="3188230" u="1"/>
        <n v="2833240" u="1"/>
        <n v="755446" u="1"/>
        <n v="3034942" u="1"/>
        <n v="3063413" u="1"/>
        <n v="3034944" u="1"/>
        <n v="3063419" u="1"/>
        <n v="755448" u="1"/>
        <n v="3034952" u="1"/>
        <n v="755449" u="1"/>
        <n v="11240" u="1"/>
        <n v="1559571" u="1"/>
        <n v="755450" u="1"/>
        <n v="1456705" u="1"/>
        <n v="3063196" u="1"/>
        <n v="3293367" u="1"/>
        <n v="1410315" u="1"/>
        <n v="3063198" u="1"/>
        <n v="3293369" u="1"/>
        <n v="755451" u="1"/>
        <n v="1396197" u="1"/>
        <n v="1686645" u="1"/>
        <n v="3034962" u="1"/>
        <n v="3063200" u="1"/>
        <n v="22043" u="1"/>
        <n v="3034970" u="1"/>
        <n v="793777" u="1"/>
        <n v="3034974" u="1"/>
        <n v="332279" u="1"/>
        <n v="793778" u="1"/>
        <n v="758481" u="1"/>
        <n v="793779" u="1"/>
        <n v="3587640" u="1"/>
        <n v="2409947" u="1"/>
        <n v="3131800" u="1"/>
        <n v="332280" u="1"/>
        <n v="793780" u="1"/>
        <n v="1628164" u="1"/>
        <n v="1422431" u="1"/>
        <n v="1472856" u="1"/>
        <n v="2260693" u="1"/>
        <n v="1472857" u="1"/>
        <n v="2260695" u="1"/>
        <n v="2260697" u="1"/>
        <n v="2450062" u="1"/>
        <n v="332281" u="1"/>
        <n v="1378060" u="1"/>
        <n v="1628168" u="1"/>
        <n v="1658423" u="1"/>
        <n v="2260699" u="1"/>
        <n v="2450064" u="1"/>
        <n v="929930" u="1"/>
        <n v="1378061" u="1"/>
        <n v="1658424" u="1"/>
        <n v="2450066" u="1"/>
        <n v="1378062" u="1"/>
        <n v="1658425" u="1"/>
        <n v="3543515" u="1"/>
        <n v="1378063" u="1"/>
        <n v="3543517" u="1"/>
        <n v="332282" u="1"/>
        <n v="378673" u="1"/>
        <n v="793784" u="1"/>
        <n v="1378064" u="1"/>
        <n v="4" u="1"/>
        <n v="1378065" u="1"/>
        <n v="1610020" u="1"/>
        <n v="1979131" u="1"/>
        <n v="793785" u="1"/>
        <n v="1378066" u="1"/>
        <n v="1456729" u="1"/>
        <n v="1559596" u="1"/>
        <n v="1573715" u="1"/>
        <n v="1610021" u="1"/>
        <n v="1979132" u="1"/>
        <n v="1979133" u="1"/>
        <n v="332283" u="1"/>
        <n v="1979134" u="1"/>
        <n v="542670" u="1"/>
        <n v="1378069" u="1"/>
        <n v="1626160" u="1"/>
        <n v="1979135" u="1"/>
        <n v="1378070" u="1"/>
        <n v="1573719" u="1"/>
        <n v="1626161" u="1"/>
        <n v="1979136" u="1"/>
        <n v="326737" u="1"/>
        <n v="778660" u="1"/>
        <n v="1378071" u="1"/>
        <n v="1626162" u="1"/>
        <n v="2603378" u="1"/>
        <n v="3293192" u="1"/>
        <n v="332284" u="1"/>
        <n v="1378072" u="1"/>
        <n v="3293194" u="1"/>
        <n v="542672" u="1"/>
        <n v="1378073" u="1"/>
        <n v="1398243" u="1"/>
        <n v="3293196" u="1"/>
        <n v="1378074" u="1"/>
        <n v="1398244" u="1"/>
        <n v="1642301" u="1"/>
        <n v="326738" u="1"/>
        <n v="1378075" u="1"/>
        <n v="1398245" u="1"/>
        <n v="332285" u="1"/>
        <n v="1378076" u="1"/>
        <n v="1398246" u="1"/>
        <n v="3370081" u="1"/>
        <n v="3483033" u="1"/>
        <n v="1378077" u="1"/>
        <n v="1398247" u="1"/>
        <n v="2073942" u="1"/>
        <n v="1378078" u="1"/>
        <n v="1398248" u="1"/>
        <n v="1378079" u="1"/>
        <n v="3293441" u="1"/>
        <n v="332286" u="1"/>
        <n v="1200584" u="1"/>
        <n v="1319587" u="1"/>
        <n v="1378080" u="1"/>
        <n v="1852075" u="1"/>
        <n v="3293443" u="1"/>
        <n v="1378081" u="1"/>
        <n v="3293212" u="1"/>
        <n v="1200586" u="1"/>
        <n v="1378082" u="1"/>
        <n v="1194536" u="1"/>
        <n v="1422457" u="1"/>
        <n v="332287" u="1"/>
        <n v="1194537" u="1"/>
        <n v="1573733" u="1"/>
        <n v="2510622" u="1"/>
        <n v="8530" u="1"/>
        <n v="2510624" u="1"/>
        <n v="1029784" u="1"/>
        <n v="2023526" u="1"/>
        <n v="2510626" u="1"/>
        <n v="2023527" u="1"/>
        <n v="2510628" u="1"/>
        <n v="332288" u="1"/>
        <n v="1029785" u="1"/>
        <n v="2023528" u="1"/>
        <n v="2510630" u="1"/>
        <n v="1095709" u="1"/>
        <n v="1614078" u="1"/>
        <n v="2510632" u="1"/>
        <n v="1029786" u="1"/>
        <n v="1614079" u="1"/>
        <n v="2337172" u="1"/>
        <n v="2510634" u="1"/>
        <n v="1765355" u="1"/>
        <n v="2337174" u="1"/>
        <n v="1809730" u="1"/>
        <n v="2337176" u="1"/>
        <n v="2337178" u="1"/>
        <n v="1029788" u="1"/>
        <n v="1456757" u="1"/>
        <n v="3051200" u="1"/>
        <n v="1029789" u="1"/>
        <n v="1499116" u="1"/>
        <n v="1765361" u="1"/>
        <n v="2639969" u="1"/>
        <n v="3051204" u="1"/>
        <n v="3293244" u="1"/>
        <n v="1029790" u="1"/>
        <n v="1696784" u="1"/>
        <n v="1868230" u="1"/>
        <n v="3539322" u="1"/>
        <n v="1029791" u="1"/>
        <n v="1384151" u="1"/>
        <n v="3075647" u="1"/>
        <n v="1384152" u="1"/>
        <n v="1499121" u="1"/>
        <n v="1384153" u="1"/>
        <n v="2962466" u="1"/>
        <n v="1384154" u="1"/>
        <n v="699005" u="1"/>
        <n v="1309526" u="1"/>
        <n v="1384155" u="1"/>
        <n v="3668420" u="1"/>
        <n v="1309527" u="1"/>
        <n v="699006" u="1"/>
        <n v="1309528" u="1"/>
        <n v="1424498" u="1"/>
        <n v="1384160" u="1"/>
        <n v="1428534" u="1"/>
        <n v="1809747" u="1"/>
        <n v="2220224" u="1"/>
        <n v="1384161" u="1"/>
        <n v="22044" u="1"/>
        <n v="637490" u="1"/>
        <n v="1384162" u="1"/>
        <n v="1541488" u="1"/>
        <n v="1499132" u="1"/>
        <n v="1765379" u="1"/>
        <n v="132834" u="1"/>
        <n v="3668446" u="1"/>
        <n v="1319625" u="1"/>
        <n v="2236378" u="1"/>
        <n v="2397738" u="1"/>
        <n v="2761031" u="1"/>
        <n v="501724" u="1"/>
        <n v="1765385" u="1"/>
        <n v="797847" u="1"/>
        <n v="857349" u="1"/>
        <n v="1725047" u="1"/>
        <n v="132835" u="1"/>
        <n v="501725" u="1"/>
        <n v="2619853" u="1"/>
        <n v="2974845" u="1"/>
        <n v="857350" u="1"/>
        <n v="2619855" u="1"/>
        <n v="2974847" u="1"/>
        <n v="727254" u="1"/>
        <n v="857351" u="1"/>
        <n v="1456791" u="1"/>
        <n v="857352" u="1"/>
        <n v="1456793" u="1"/>
        <n v="2409864" u="1"/>
        <n v="3410296" u="1"/>
        <n v="857353" u="1"/>
        <n v="2341288" u="1"/>
        <n v="727257" u="1"/>
        <n v="857354" u="1"/>
        <n v="1388218" u="1"/>
        <n v="26362" u="1"/>
        <n v="3446610" u="1"/>
        <n v="857355" u="1"/>
        <n v="1456798" u="1"/>
        <n v="218307" u="1"/>
        <n v="2555104" u="1"/>
        <n v="1559669" u="1"/>
        <n v="1321664" u="1"/>
        <n v="1979206" u="1"/>
        <n v="1321665" u="1"/>
        <n v="1979207" u="1"/>
        <n v="516857" u="1"/>
        <n v="1321666" u="1"/>
        <n v="1321667" u="1"/>
        <n v="1321668" u="1"/>
        <n v="2636029" u="1"/>
        <n v="1321669" u="1"/>
        <n v="2043755" u="1"/>
        <n v="3095676" u="1"/>
        <n v="1525388" u="1"/>
        <n v="2043757" u="1"/>
        <n v="326252" u="1"/>
        <n v="311629" u="1"/>
        <n v="2043759" u="1"/>
        <n v="516859" u="1"/>
        <n v="3063412" u="1"/>
        <n v="3063414" u="1"/>
        <n v="3063416" u="1"/>
        <n v="182003" u="1"/>
        <n v="2357701" u="1"/>
        <n v="2454517" u="1"/>
        <n v="2760868" u="1"/>
        <n v="3063418" u="1"/>
        <n v="516860" u="1"/>
        <n v="2260887" u="1"/>
        <n v="2357703" u="1"/>
        <n v="2454519" u="1"/>
        <n v="3063420" u="1"/>
        <n v="1626246" u="1"/>
        <n v="2357705" u="1"/>
        <n v="1606077" u="1"/>
        <n v="1626247" u="1"/>
        <n v="1626248" u="1"/>
        <n v="516861" u="1"/>
        <n v="1606079" u="1"/>
        <n v="1626249" u="1"/>
        <n v="2962578" u="1"/>
        <n v="3293366" u="1"/>
        <n v="1438669" u="1"/>
        <n v="1626250" u="1"/>
        <n v="2127542" u="1"/>
        <n v="2260897" u="1"/>
        <n v="3293368" u="1"/>
        <n v="1438670" u="1"/>
        <n v="1626251" u="1"/>
        <n v="1438671" u="1"/>
        <n v="727272" u="1"/>
        <n v="1438672" u="1"/>
        <n v="2069993" u="1"/>
        <n v="1765427" u="1"/>
        <n v="136874" u="1"/>
        <n v="2260909" u="1"/>
        <n v="2708683" u="1"/>
        <n v="516863" u="1"/>
        <n v="1610121" u="1"/>
        <n v="1626258" u="1"/>
        <n v="1979233" u="1"/>
        <n v="1537511" u="1"/>
        <n v="1626259" u="1"/>
        <n v="1979234" u="1"/>
        <n v="2962598" u="1"/>
        <n v="1537512" u="1"/>
        <n v="1626260" u="1"/>
        <n v="1979235" u="1"/>
        <n v="2708691" u="1"/>
        <n v="516864" u="1"/>
        <n v="1979236" u="1"/>
        <n v="1979237" u="1"/>
        <n v="1979238" u="1"/>
        <n v="311635" u="1"/>
        <n v="1979239" u="1"/>
        <n v="2260694" u="1"/>
        <n v="2260696" u="1"/>
        <n v="3644591" u="1"/>
        <n v="1712998" u="1"/>
        <n v="1979242" u="1"/>
        <n v="2260931" u="1"/>
        <n v="944107" u="1"/>
        <n v="1589962" u="1"/>
        <n v="1712999" u="1"/>
        <n v="2070008" u="1"/>
        <n v="2260700" u="1"/>
        <n v="3543516" u="1"/>
        <n v="1589965" u="1"/>
        <n v="1636356" u="1"/>
        <n v="1319688" u="1"/>
        <n v="1589967" u="1"/>
        <n v="1053446" u="1"/>
        <n v="1589968" u="1"/>
        <n v="1979249" u="1"/>
        <n v="3616373" u="1"/>
        <n v="2446515" u="1"/>
        <n v="3688987" u="1"/>
        <n v="2446519" u="1"/>
        <n v="3148435" u="1"/>
        <n v="3370072" u="1"/>
        <n v="230920" u="1"/>
        <n v="1111948" u="1"/>
        <n v="1111949" u="1"/>
        <n v="822087" u="1"/>
        <n v="1111950" u="1"/>
        <n v="1111951" u="1"/>
        <n v="2163920" u="1"/>
        <n v="822088" u="1"/>
        <n v="1111952" u="1"/>
        <n v="2446535" u="1"/>
        <n v="3293442" u="1"/>
        <n v="3" u="1"/>
        <n v="311641" u="1"/>
        <n v="2446537" u="1"/>
        <n v="822089" u="1"/>
        <n v="3293446" u="1"/>
        <n v="46116" u="1"/>
        <n v="1559730" u="1"/>
        <n v="440731" u="1"/>
        <n v="1446783" u="1"/>
        <n v="1979271" u="1"/>
        <n v="557866" u="1"/>
        <n v="563917" u="1"/>
        <n v="1446784" u="1"/>
        <n v="1979272" u="1"/>
        <n v="1446785" u="1"/>
        <n v="3071594" u="1"/>
        <n v="1446786" u="1"/>
        <n v="1979274" u="1"/>
        <n v="2737007" u="1"/>
        <n v="182010" u="1"/>
        <n v="440732" u="1"/>
        <n v="1979275" u="1"/>
        <n v="1426619" u="1"/>
        <n v="2003482" u="1"/>
        <n v="1426621" u="1"/>
        <n v="1426622" u="1"/>
        <n v="1049444" u="1"/>
        <n v="1426623" u="1"/>
        <n v="1848176" u="1"/>
        <n v="2061978" u="1"/>
        <n v="2664409" u="1"/>
        <n v="1049445" u="1"/>
        <n v="2061979" u="1"/>
        <n v="2773329" u="1"/>
        <n v="1049446" u="1"/>
        <n v="1426625" u="1"/>
        <n v="2061980" u="1"/>
        <n v="1049447" u="1"/>
        <n v="1426626" u="1"/>
        <n v="2061981" u="1"/>
        <n v="1049448" u="1"/>
        <n v="2061982" u="1"/>
        <n v="2261017" u="1"/>
        <n v="2061983" u="1"/>
        <n v="440735" u="1"/>
        <n v="1049450" u="1"/>
        <n v="1386289" u="1"/>
        <n v="2061984" u="1"/>
        <n v="1049451" u="1"/>
        <n v="1579922" u="1"/>
        <n v="2061985" u="1"/>
        <n v="2708564" u="1"/>
        <n v="1049452" u="1"/>
        <n v="1579923" u="1"/>
        <n v="2061986" u="1"/>
        <n v="1049453" u="1"/>
        <n v="1579924" u="1"/>
        <n v="1940967" u="1"/>
        <n v="2061987" u="1"/>
        <n v="1049454" u="1"/>
        <n v="1174508" u="1"/>
        <n v="1464956" u="1"/>
        <n v="1971223" u="1"/>
        <n v="2061988" u="1"/>
        <n v="551825" u="1"/>
        <n v="1049455" u="1"/>
        <n v="1337886" u="1"/>
        <n v="1422600" u="1"/>
        <n v="1947020" u="1"/>
        <n v="2061989" u="1"/>
        <n v="1049456" u="1"/>
        <n v="1464958" u="1"/>
        <n v="1947021" u="1"/>
        <n v="2061990" u="1"/>
        <n v="101705" u="1"/>
        <n v="1049457" u="1"/>
        <n v="1337888" u="1"/>
        <n v="1464959" u="1"/>
        <n v="440737" u="1"/>
        <n v="1049458" u="1"/>
        <n v="1430671" u="1"/>
        <n v="1844156" u="1"/>
        <n v="3120279" u="1"/>
        <n v="1430672" u="1"/>
        <n v="1553709" u="1"/>
        <n v="1844158" u="1"/>
        <n v="1430674" u="1"/>
        <n v="1844159" u="1"/>
        <n v="1947027" u="1"/>
        <n v="3120054" u="1"/>
        <n v="1852229" u="1"/>
        <n v="11210" u="1"/>
        <n v="2761032" u="1"/>
        <n v="451328" u="1"/>
        <n v="557882" u="1"/>
        <n v="1111994" u="1"/>
        <n v="1216879" u="1"/>
        <n v="1971237" u="1"/>
        <n v="2619850" u="1"/>
        <n v="451329" u="1"/>
        <n v="1216880" u="1"/>
        <n v="2974844" u="1"/>
        <n v="1947035" u="1"/>
        <n v="2974846" u="1"/>
        <n v="1319750" u="1"/>
        <n v="3527508" u="1"/>
        <n v="451330" u="1"/>
        <n v="551834" u="1"/>
        <n v="551835" u="1"/>
        <n v="451331" u="1"/>
        <n v="111111111" u="1"/>
        <n v="1686852" u="1"/>
        <n v="451332" u="1"/>
        <n v="1686853" u="1"/>
        <n v="719250" u="1"/>
        <n v="1025834" u="1"/>
        <n v="2692727" u="1"/>
        <n v="451333" u="1"/>
        <n v="1844183" u="1"/>
        <n v="2188479" u="1"/>
        <n v="1319764" u="1"/>
        <n v="1327832" u="1"/>
        <n v="2232855" u="1"/>
        <n v="2636026" u="1"/>
        <n v="3551744" u="1"/>
        <n v="101707" u="1"/>
        <n v="557893" u="1"/>
        <n v="2636028" u="1"/>
        <n v="2918641" u="1"/>
        <n v="3551746" u="1"/>
        <n v="2021684" u="1"/>
        <n v="2410359" u="1"/>
        <n v="2918643" u="1"/>
        <n v="3059835" u="1"/>
        <n v="230929" u="1"/>
        <n v="516383" u="1"/>
        <n v="3059841" u="1"/>
        <n v="1713088" u="1"/>
        <n v="2127991" u="1"/>
        <n v="2773433" u="1"/>
        <n v="2797637" u="1"/>
        <n v="2103558" u="1"/>
        <n v="2454516" u="1"/>
        <n v="2260886" u="1"/>
        <n v="2357702" u="1"/>
        <n v="2454518" u="1"/>
        <n v="230930" u="1"/>
        <n v="2357704" u="1"/>
        <n v="1319779" u="1"/>
        <n v="2620151" u="1"/>
        <n v="2797647" u="1"/>
        <n v="2103568" u="1"/>
        <n v="2620153" u="1"/>
        <n v="2531407" u="1"/>
        <n v="2531409" u="1"/>
        <n v="440749" u="1"/>
        <n v="2531411" u="1"/>
        <n v="2531413" u="1"/>
        <n v="1309701" u="1"/>
        <n v="1813951" u="1"/>
        <n v="2531415" u="1"/>
        <n v="1309702" u="1"/>
        <n v="2103580" u="1"/>
        <n v="2531417" u="1"/>
        <n v="1309703" u="1"/>
        <n v="1811936" u="1"/>
        <n v="1309704" u="1"/>
        <n v="1309705" u="1"/>
        <n v="1319790" u="1"/>
        <n v="1811938" u="1"/>
        <n v="2144159" u="1"/>
        <n v="628500" u="1"/>
        <n v="1309706" u="1"/>
        <n v="1811939" u="1"/>
        <n v="673883" u="1"/>
        <n v="1309707" u="1"/>
        <n v="2660515" u="1"/>
        <n v="628501" u="1"/>
        <n v="1309708" u="1"/>
        <n v="2660517" u="1"/>
        <n v="2797673" u="1"/>
        <n v="673884" u="1"/>
        <n v="2660519" u="1"/>
        <n v="628502" u="1"/>
        <n v="1848249" u="1"/>
        <n v="2426549" u="1"/>
        <n v="2660521" u="1"/>
        <n v="673885" u="1"/>
        <n v="2426551" u="1"/>
        <n v="628503" u="1"/>
        <n v="1725214" u="1"/>
        <n v="2244792" u="1"/>
        <n v="2426555" u="1"/>
        <n v="1422666" u="1"/>
        <n v="1126168" u="1"/>
        <n v="1559823" u="1"/>
        <n v="673888" u="1"/>
        <n v="750535" u="1"/>
        <n v="1747408" u="1"/>
        <n v="750536" u="1"/>
        <n v="1229041" u="1"/>
        <n v="2021722" u="1"/>
        <n v="2450775" u="1"/>
        <n v="2950991" u="1"/>
        <n v="750537" u="1"/>
        <n v="2021724" u="1"/>
        <n v="3059913" u="1"/>
        <n v="628509" u="1"/>
        <n v="2454582" u="1"/>
        <n v="750538" u="1"/>
        <n v="2289423" u="1"/>
        <n v="2446516" u="1"/>
        <n v="628510" u="1"/>
        <n v="2446518" u="1"/>
        <n v="1575971" u="1"/>
        <n v="2446520" u="1"/>
        <n v="3148436" u="1"/>
        <n v="918959" u="1"/>
        <n v="1335949" u="1"/>
        <n v="1575972" u="1"/>
        <n v="1014767" u="1"/>
        <n v="918960" u="1"/>
        <n v="1335951" u="1"/>
        <n v="1575974" u="1"/>
        <n v="380247" u="1"/>
        <n v="1575975" u="1"/>
        <n v="1747420" u="1"/>
        <n v="2454596" u="1"/>
        <n v="2620223" u="1"/>
        <n v="8516" u="1"/>
        <n v="1335953" u="1"/>
        <n v="2620225" u="1"/>
        <n v="2951015" u="1"/>
        <n v="3451231" u="1"/>
        <n v="1335955" u="1"/>
        <n v="3451233" u="1"/>
        <n v="380248" u="1"/>
        <n v="1686914" u="1"/>
        <n v="2021736" u="1"/>
        <n v="2446536" u="1"/>
        <n v="3451235" u="1"/>
        <n v="1335957" u="1"/>
        <n v="1335958" u="1"/>
        <n v="132859" u="1"/>
        <n v="2692620" u="1"/>
        <n v="1930978" u="1"/>
        <n v="2313661" u="1"/>
        <n v="2410479" u="1"/>
        <n v="3515795" u="1"/>
        <n v="1987456" u="1"/>
        <n v="2313665" u="1"/>
        <n v="3386709" u="1"/>
        <n v="1930981" u="1"/>
        <n v="1987457" u="1"/>
        <n v="2870359" u="1"/>
        <n v="1930983" u="1"/>
        <n v="2951043" u="1"/>
        <n v="2232995" u="1"/>
        <n v="985531" u="1"/>
        <n v="1930986" u="1"/>
        <n v="2" u="1"/>
        <n v="1452958" u="1"/>
        <n v="1680879" u="1"/>
        <n v="985532" u="1"/>
        <n v="1452959" u="1"/>
        <n v="1452960" u="1"/>
        <n v="1680881" u="1"/>
        <n v="985533" u="1"/>
        <n v="1680882" u="1"/>
        <n v="2664410" u="1"/>
        <n v="2773328" u="1"/>
        <n v="2773330" u="1"/>
        <n v="1680884" u="1"/>
        <n v="1680885" u="1"/>
        <n v="1680887" u="1"/>
        <n v="1680889" u="1"/>
        <n v="2829818" u="1"/>
        <n v="1876539" u="1"/>
        <n v="2261259" u="1"/>
        <n v="3132603" u="1"/>
        <n v="1876540" u="1"/>
        <n v="2021764" u="1"/>
        <n v="2261261" u="1"/>
        <n v="227157" u="1"/>
        <n v="1680892" u="1"/>
        <n v="1876541" u="1"/>
        <n v="2583983" u="1"/>
        <n v="522454" u="1"/>
        <n v="1876542" u="1"/>
        <n v="2583985" u="1"/>
        <n v="2212859" u="1"/>
        <n v="798967" u="1"/>
        <n v="1680895" u="1"/>
        <n v="2212861" u="1"/>
        <n v="1610301" u="1"/>
        <n v="522455" u="1"/>
        <n v="227158" u="1"/>
        <n v="1348095" u="1"/>
        <n v="1348096" u="1"/>
        <n v="1870499" u="1"/>
        <n v="1348097" u="1"/>
        <n v="1870500" u="1"/>
        <n v="3132627" u="1"/>
        <n v="1870501" u="1"/>
        <n v="3132629" u="1"/>
        <n v="1870502" u="1"/>
        <n v="1269437" u="1"/>
        <n v="1576021" u="1"/>
        <n v="1870503" u="1"/>
        <n v="1269438" u="1"/>
        <n v="1870504" u="1"/>
        <n v="1269439" u="1"/>
        <n v="1987494" u="1"/>
        <n v="2882535" u="1"/>
        <n v="724346" u="1"/>
        <n v="1987495" u="1"/>
        <n v="1269444" u="1"/>
        <n v="3681271" u="1"/>
        <n v="1680913" u="1"/>
        <n v="2434534" u="1"/>
        <n v="2531583" u="1"/>
        <n v="94654" u="1"/>
        <n v="914954" u="1"/>
        <n v="914955" u="1"/>
        <n v="2531589" u="1"/>
        <n v="914956" u="1"/>
        <n v="1576034" u="1"/>
        <n v="2374267" u="1"/>
        <n v="724350" u="1"/>
        <n v="1922959" u="1"/>
        <n v="914957" u="1"/>
        <n v="1922960" u="1"/>
        <n v="2188474" u="1"/>
        <n v="2188476" u="1"/>
        <n v="3217379" u="1"/>
        <n v="3551968" u="1"/>
        <n v="396903" u="1"/>
        <n v="914958" u="1"/>
        <n v="2188478" u="1"/>
        <n v="2261325" u="1"/>
        <n v="1662771" u="1"/>
        <n v="724353" u="1"/>
        <n v="1321899" u="1"/>
        <n v="396904" u="1"/>
        <n v="602325" u="1"/>
        <n v="610393" u="1"/>
        <n v="2918640" u="1"/>
        <n v="1922967" u="1"/>
        <n v="2918642" u="1"/>
        <n v="602326" u="1"/>
        <n v="610394" u="1"/>
        <n v="1364260" u="1"/>
        <n v="3059836" u="1"/>
        <n v="94655" u="1"/>
        <n v="1364261" u="1"/>
        <n v="714271" u="1"/>
        <n v="724356" u="1"/>
        <n v="2261108" u="1"/>
        <n v="1765647" u="1"/>
        <n v="3519953" u="1"/>
        <n v="1765648" u="1"/>
        <n v="2797638" u="1"/>
        <n v="2797640" u="1"/>
      </sharedItems>
    </cacheField>
    <cacheField name="Current Period" numFmtId="0">
      <sharedItems containsBlank="1" count="3">
        <s v="Off"/>
        <s v="On"/>
        <m u="1"/>
      </sharedItems>
    </cacheField>
    <cacheField name="Is West Coast" numFmtId="0">
      <sharedItems containsBlank="1" count="3">
        <s v="No"/>
        <s v="Yes"/>
        <m u="1"/>
      </sharedItems>
    </cacheField>
    <cacheField name="Displaced from Same Governorate" numFmtId="0">
      <sharedItems containsBlank="1" count="3">
        <s v="No"/>
        <s v="Yes"/>
        <m u="1"/>
      </sharedItems>
    </cacheField>
    <cacheField name="Displaced from Same District" numFmtId="0">
      <sharedItems containsBlank="1" count="4">
        <s v="No"/>
        <s v="Yes"/>
        <s v="``" u="1"/>
        <m u="1"/>
      </sharedItems>
    </cacheField>
  </cacheFields>
  <extLst>
    <ext xmlns:x14="http://schemas.microsoft.com/office/spreadsheetml/2009/9/main" uri="{725AE2AE-9491-48be-B2B4-4EB974FC3084}">
      <x14:pivotCacheDefinition pivotCacheId="15418472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8">
  <r>
    <d v="2024-01-27T00:00:00"/>
    <d v="2024-01-22T00:00:00"/>
    <s v="YE26"/>
    <x v="0"/>
    <s v="YE2609"/>
    <s v="Harib"/>
    <s v="YE260930"/>
    <s v="Al Eaqil"/>
    <s v="ال عقيل"/>
    <s v="YE26093010100"/>
    <s v="Al-Housh"/>
    <s v="الهوش"/>
    <s v="Returnees"/>
    <s v="Rapid Tracking"/>
    <x v="0"/>
    <s v="YE26"/>
    <s v="Marib"/>
    <s v="YE2613"/>
    <s v="Marib"/>
    <s v="Conflict Reasons"/>
    <s v=" Improved security conditions in location of origin"/>
    <s v="Yes"/>
    <n v="2"/>
    <n v="0"/>
    <n v="0"/>
    <n v="0"/>
    <n v="1"/>
    <n v="0"/>
    <n v="0"/>
    <n v="1"/>
    <n v="0"/>
    <n v="0"/>
    <n v="0"/>
    <n v="8278765"/>
    <s v="No"/>
    <s v="Yes"/>
    <s v="No"/>
  </r>
  <r>
    <d v="2024-02-02T00:00:00"/>
    <d v="2024-01-30T00:00:00"/>
    <s v="YE26"/>
    <x v="0"/>
    <s v="YE2609"/>
    <s v="Harib"/>
    <s v="YE260927"/>
    <s v="Al'Iishraf"/>
    <s v="الاشراف"/>
    <s v="YE26092700101"/>
    <s v="Hareib"/>
    <s v="حريب"/>
    <s v="Returnees"/>
    <s v="Rapid Tracking"/>
    <x v="1"/>
    <s v="YE26"/>
    <s v="Marib"/>
    <s v="YE2612"/>
    <s v="Marib City"/>
    <s v="Economic Reasons"/>
    <s v=" Improved economic conditions in location of origin"/>
    <s v="Yes"/>
    <n v="2"/>
    <n v="0"/>
    <n v="0"/>
    <n v="0"/>
    <n v="1"/>
    <n v="1"/>
    <n v="0"/>
    <n v="0"/>
    <n v="0"/>
    <n v="0"/>
    <n v="0"/>
    <n v="8431931"/>
    <s v="No"/>
    <s v="Yes"/>
    <s v="No"/>
  </r>
  <r>
    <d v="2024-02-12T00:00:00"/>
    <d v="2024-02-11T00:00:00"/>
    <s v="YE15"/>
    <x v="1"/>
    <s v="YE1519"/>
    <s v="Salah"/>
    <s v="YE151921"/>
    <s v="Salh"/>
    <s v="صالة"/>
    <s v="YE15192100127"/>
    <s v="حارة الحرازية"/>
    <s v="حارة الحرازية"/>
    <s v="Returnees"/>
    <s v="Rapid Tracking"/>
    <x v="2"/>
    <s v="YE15"/>
    <s v="Taiz"/>
    <s v="YE1512"/>
    <s v="Dimnat Khadir"/>
    <s v="Conflict Reasons"/>
    <s v=" Improved security conditions in location of origin"/>
    <s v="No"/>
    <n v="1"/>
    <n v="0"/>
    <n v="1"/>
    <n v="0"/>
    <n v="0"/>
    <n v="0"/>
    <n v="0"/>
    <n v="0"/>
    <n v="0"/>
    <n v="0"/>
    <n v="0"/>
    <n v="8653914"/>
    <s v="No"/>
    <s v="Yes"/>
    <s v="No"/>
  </r>
  <r>
    <d v="2024-02-24T00:00:00"/>
    <d v="2024-02-22T00:00:00"/>
    <s v="YE26"/>
    <x v="0"/>
    <s v="YE2609"/>
    <s v="Harib"/>
    <s v="YE260927"/>
    <s v="Al'Iishraf"/>
    <s v="الاشراف"/>
    <s v="YE26092700101"/>
    <s v="Hareib"/>
    <s v="حريب"/>
    <s v="Returnees"/>
    <s v="Rapid Tracking"/>
    <x v="3"/>
    <s v="YE26"/>
    <s v="Marib"/>
    <s v="YE2612"/>
    <s v="Marib City"/>
    <s v="Economic Reasons"/>
    <s v=" Improved economic conditions in location of origin"/>
    <s v="Yes"/>
    <n v="4"/>
    <n v="0"/>
    <n v="0"/>
    <n v="0"/>
    <n v="2"/>
    <n v="2"/>
    <n v="0"/>
    <n v="0"/>
    <n v="0"/>
    <n v="0"/>
    <n v="0"/>
    <n v="8934924"/>
    <s v="No"/>
    <s v="Yes"/>
    <s v="No"/>
  </r>
  <r>
    <d v="2024-02-29T00:00:00"/>
    <d v="2024-02-28T00:00:00"/>
    <s v="YE18"/>
    <x v="2"/>
    <s v="YE1819"/>
    <s v="Hays"/>
    <s v="YE181921"/>
    <s v="His"/>
    <s v="حيـــس"/>
    <s v="YE18192100101"/>
    <s v="Heis"/>
    <s v="حيس"/>
    <s v="Returnees"/>
    <s v="Rapid Tracking"/>
    <x v="4"/>
    <s v="YE24"/>
    <s v="Aden"/>
    <s v="YE2401"/>
    <s v="Dar Sad"/>
    <s v="Economic Reasons"/>
    <s v=" Improved economic conditions in location of origin"/>
    <s v="Yes"/>
    <n v="2"/>
    <n v="0"/>
    <n v="2"/>
    <n v="0"/>
    <n v="0"/>
    <n v="0"/>
    <n v="0"/>
    <n v="0"/>
    <n v="0"/>
    <n v="0"/>
    <n v="0"/>
    <n v="9064629"/>
    <s v="Yes"/>
    <s v="No"/>
    <s v="No"/>
  </r>
  <r>
    <d v="2024-02-29T00:00:00"/>
    <d v="2024-02-28T00:00:00"/>
    <s v="YE18"/>
    <x v="2"/>
    <s v="YE1819"/>
    <s v="Hays"/>
    <s v="YE181921"/>
    <s v="His"/>
    <s v="حيـــس"/>
    <s v="YE18192100101"/>
    <s v="Heis"/>
    <s v="حيس"/>
    <s v="Returnees"/>
    <s v="Rapid Tracking"/>
    <x v="5"/>
    <s v="YE18"/>
    <s v="Al Hodeidah"/>
    <s v="YE1817"/>
    <s v="Bayt Al Faqih"/>
    <s v="Economic Reasons"/>
    <s v=" Improved economic conditions in location of origin"/>
    <s v="Yes"/>
    <n v="3"/>
    <n v="0"/>
    <n v="2"/>
    <n v="0"/>
    <n v="0"/>
    <n v="0"/>
    <n v="0"/>
    <n v="0"/>
    <n v="0"/>
    <n v="1"/>
    <n v="0"/>
    <n v="9064334"/>
    <s v="Yes"/>
    <s v="Yes"/>
    <s v="No"/>
  </r>
  <r>
    <d v="2024-03-02T00:00:00"/>
    <d v="2024-02-27T00:00:00"/>
    <s v="YE26"/>
    <x v="0"/>
    <s v="YE2609"/>
    <s v="Harib"/>
    <s v="YE260927"/>
    <s v="Al'Iishraf"/>
    <s v="الاشراف"/>
    <s v="YE26092700101"/>
    <s v="Hareib"/>
    <s v="حريب"/>
    <s v="Returnees"/>
    <s v="Rapid Tracking"/>
    <x v="6"/>
    <s v="YE26"/>
    <s v="Marib"/>
    <s v="YE2612"/>
    <s v="Marib City"/>
    <s v="Economic Reasons"/>
    <s v=" Improved economic conditions in location of origin"/>
    <s v="Yes"/>
    <n v="2"/>
    <n v="0"/>
    <n v="0"/>
    <n v="0"/>
    <n v="1"/>
    <n v="1"/>
    <n v="0"/>
    <n v="0"/>
    <n v="0"/>
    <n v="0"/>
    <n v="0"/>
    <n v="9096750"/>
    <s v="No"/>
    <s v="Yes"/>
    <s v="No"/>
  </r>
  <r>
    <d v="2024-03-02T00:00:00"/>
    <d v="2024-02-25T00:00:00"/>
    <s v="YE26"/>
    <x v="0"/>
    <s v="YE2602"/>
    <s v="Raghwan"/>
    <s v="YE260221"/>
    <s v="Raghwan"/>
    <s v="رغوان"/>
    <s v="YE26022110700"/>
    <s v="Al-Hanaya"/>
    <s v="الحنايا"/>
    <s v="Returnees"/>
    <s v="Rapid Tracking"/>
    <x v="7"/>
    <s v="YE26"/>
    <s v="Marib"/>
    <s v="YE2613"/>
    <s v="Marib"/>
    <s v="Conflict Reasons"/>
    <s v=" Improved security conditions in location of origin"/>
    <s v="No"/>
    <n v="2"/>
    <n v="0"/>
    <n v="1"/>
    <n v="0"/>
    <n v="1"/>
    <n v="0"/>
    <n v="0"/>
    <n v="0"/>
    <n v="0"/>
    <n v="0"/>
    <n v="0"/>
    <n v="9096744"/>
    <s v="No"/>
    <s v="Yes"/>
    <s v="No"/>
  </r>
  <r>
    <d v="2024-03-09T00:00:00"/>
    <d v="2024-03-04T00:00:00"/>
    <s v="YE26"/>
    <x v="0"/>
    <s v="YE2609"/>
    <s v="Harib"/>
    <s v="YE260927"/>
    <s v="Al'Iishraf"/>
    <s v="الاشراف"/>
    <s v="YE26092700101"/>
    <s v="Hareib"/>
    <s v="حريب"/>
    <s v="Returnees"/>
    <s v="Rapid Tracking"/>
    <x v="8"/>
    <s v="YE26"/>
    <s v="Marib"/>
    <s v="YE2612"/>
    <s v="Marib City"/>
    <s v="Economic Reasons"/>
    <s v=" Due to economic conditions in location of displacement"/>
    <s v="No"/>
    <n v="3"/>
    <n v="0"/>
    <n v="0"/>
    <n v="0"/>
    <n v="2"/>
    <n v="1"/>
    <n v="0"/>
    <n v="0"/>
    <n v="0"/>
    <n v="0"/>
    <n v="0"/>
    <n v="9245197"/>
    <s v="No"/>
    <s v="Yes"/>
    <s v="No"/>
  </r>
  <r>
    <d v="2024-03-16T00:00:00"/>
    <d v="2024-03-16T00:00:00"/>
    <s v="YE15"/>
    <x v="1"/>
    <s v="YE1517"/>
    <s v="Al Mudhaffar"/>
    <s v="YE151707"/>
    <s v="Al Hasab"/>
    <s v="الحصب"/>
    <s v="YE15172100160"/>
    <s v="الحصب"/>
    <s v="الحصب"/>
    <s v="Returnees"/>
    <s v="Rapid Tracking"/>
    <x v="9"/>
    <s v="YE20"/>
    <s v="Dhamar"/>
    <s v="YE2006"/>
    <s v="Wusab Al Aali"/>
    <s v="Conflict Reasons"/>
    <s v=" Improved security conditions in location of origin"/>
    <s v="No"/>
    <n v="1"/>
    <n v="0"/>
    <n v="0"/>
    <n v="0"/>
    <n v="1"/>
    <n v="0"/>
    <n v="0"/>
    <n v="0"/>
    <n v="0"/>
    <n v="0"/>
    <n v="0"/>
    <n v="9432228"/>
    <s v="No"/>
    <s v="No"/>
    <s v="No"/>
  </r>
  <r>
    <d v="2024-03-16T00:00:00"/>
    <d v="2024-03-12T00:00:00"/>
    <s v="YE26"/>
    <x v="0"/>
    <s v="YE2609"/>
    <s v="Harib"/>
    <s v="YE260927"/>
    <s v="Al'Iishraf"/>
    <s v="الاشراف"/>
    <s v="YE26092700101"/>
    <s v="Hareib"/>
    <s v="حريب"/>
    <s v="Returnees"/>
    <s v="Rapid Tracking"/>
    <x v="9"/>
    <s v="YE26"/>
    <s v="Marib"/>
    <s v="YE2612"/>
    <s v="Marib City"/>
    <s v="Economic Reasons"/>
    <s v=" Due to economic conditions in location of displacement"/>
    <s v="No"/>
    <n v="2"/>
    <n v="0"/>
    <n v="0"/>
    <n v="0"/>
    <n v="1"/>
    <n v="1"/>
    <n v="0"/>
    <n v="0"/>
    <n v="0"/>
    <n v="0"/>
    <n v="0"/>
    <n v="9432808"/>
    <s v="No"/>
    <s v="Yes"/>
    <s v="No"/>
  </r>
  <r>
    <d v="2024-03-24T00:00:00"/>
    <d v="2024-03-24T00:00:00"/>
    <s v="YE15"/>
    <x v="1"/>
    <s v="YE1513"/>
    <s v="As Silw"/>
    <s v="YE151324"/>
    <s v="Alekishh"/>
    <s v="العكيشه"/>
    <s v="YE15132410100"/>
    <s v="Bait Bacrein"/>
    <s v="بيت بكرين"/>
    <s v="Returnees"/>
    <s v="Rapid Tracking"/>
    <x v="10"/>
    <s v="YE13"/>
    <s v="Sanaa City"/>
    <s v="YE1308"/>
    <s v="Main"/>
    <s v="Economic Reasons"/>
    <s v=" Improved economic conditions in location of origin"/>
    <s v="No"/>
    <n v="1"/>
    <n v="0"/>
    <n v="0"/>
    <n v="0"/>
    <n v="1"/>
    <n v="0"/>
    <n v="0"/>
    <n v="0"/>
    <n v="0"/>
    <n v="0"/>
    <n v="0"/>
    <n v="9609817"/>
    <s v="No"/>
    <s v="No"/>
    <s v="No"/>
  </r>
  <r>
    <d v="2024-04-06T00:00:00"/>
    <d v="2024-04-02T00:00:00"/>
    <s v="YE26"/>
    <x v="0"/>
    <s v="YE2609"/>
    <s v="Harib"/>
    <s v="YE260927"/>
    <s v="Al'Iishraf"/>
    <s v="الاشراف"/>
    <s v="YE26092700101"/>
    <s v="Hareib"/>
    <s v="حريب"/>
    <s v="Returnees"/>
    <s v="Rapid Tracking"/>
    <x v="11"/>
    <s v="YE26"/>
    <s v="Marib"/>
    <s v="YE2612"/>
    <s v="Marib City"/>
    <s v="Economic Reasons"/>
    <s v=" Improved economic conditions in location of origin"/>
    <s v="Yes"/>
    <n v="3"/>
    <n v="0"/>
    <n v="0"/>
    <n v="0"/>
    <n v="2"/>
    <n v="1"/>
    <n v="0"/>
    <n v="0"/>
    <n v="0"/>
    <n v="0"/>
    <n v="0"/>
    <n v="9928701"/>
    <s v="No"/>
    <s v="Yes"/>
    <s v="No"/>
  </r>
  <r>
    <d v="2024-04-06T00:00:00"/>
    <d v="2024-04-02T00:00:00"/>
    <s v="YE26"/>
    <x v="0"/>
    <s v="YE2609"/>
    <s v="Harib"/>
    <s v="YE260927"/>
    <s v="Al'Iishraf"/>
    <s v="الاشراف"/>
    <s v="YE26092700101"/>
    <s v="Hareib"/>
    <s v="حريب"/>
    <s v="Returnees"/>
    <s v="Rapid Tracking"/>
    <x v="12"/>
    <s v="YE26"/>
    <s v="Marib"/>
    <s v="YE2612"/>
    <s v="Marib City"/>
    <s v="Economic Reasons"/>
    <s v=" Improved economic conditions in location of origin"/>
    <s v="Yes"/>
    <n v="2"/>
    <n v="0"/>
    <n v="0"/>
    <n v="0"/>
    <n v="1"/>
    <n v="1"/>
    <n v="0"/>
    <n v="0"/>
    <n v="0"/>
    <n v="0"/>
    <n v="0"/>
    <n v="9928701"/>
    <s v="No"/>
    <s v="Yes"/>
    <s v="No"/>
  </r>
  <r>
    <d v="2024-04-25T00:00:00"/>
    <d v="2024-04-25T00:00:00"/>
    <s v="YE15"/>
    <x v="1"/>
    <s v="YE1513"/>
    <s v="As Silw"/>
    <s v="YE151324"/>
    <s v="Alekishh"/>
    <s v="العكيشه"/>
    <s v="YE15132410100"/>
    <s v="Bait Bacrein"/>
    <s v="بيت بكرين"/>
    <s v="Returnees"/>
    <s v="Rapid Tracking"/>
    <x v="13"/>
    <s v="YE13"/>
    <s v="Sanaa City"/>
    <s v="YE1303"/>
    <s v="Azaal"/>
    <s v="Economic Reasons"/>
    <s v=" Due to economic conditions in location of displacement"/>
    <s v="No"/>
    <n v="1"/>
    <n v="0"/>
    <n v="0"/>
    <n v="0"/>
    <n v="1"/>
    <n v="0"/>
    <n v="0"/>
    <n v="0"/>
    <n v="0"/>
    <n v="0"/>
    <n v="0"/>
    <n v="10361667"/>
    <s v="No"/>
    <s v="No"/>
    <s v="No"/>
  </r>
  <r>
    <d v="2024-05-04T00:00:00"/>
    <d v="2024-04-29T00:00:00"/>
    <s v="YE26"/>
    <x v="0"/>
    <s v="YE2609"/>
    <s v="Harib"/>
    <s v="YE260930"/>
    <s v="Al Eaqil"/>
    <s v="ال عقيل"/>
    <s v="YE26093010500"/>
    <s v="Al-Arf"/>
    <s v="العرف"/>
    <s v="Returnees"/>
    <s v="Rapid Tracking"/>
    <x v="14"/>
    <s v="YE26"/>
    <s v="Marib"/>
    <s v="YE2613"/>
    <s v="Marib"/>
    <s v="Conflict Reasons"/>
    <s v=" Improved security conditions in location of origin"/>
    <s v="Yes"/>
    <n v="1"/>
    <n v="0"/>
    <n v="0"/>
    <n v="0"/>
    <n v="0"/>
    <n v="0"/>
    <n v="0"/>
    <n v="1"/>
    <n v="0"/>
    <n v="0"/>
    <n v="0"/>
    <n v="10566634"/>
    <s v="No"/>
    <s v="Yes"/>
    <s v="No"/>
  </r>
  <r>
    <d v="2024-05-28T00:00:00"/>
    <d v="2024-05-28T00:00:00"/>
    <s v="YE15"/>
    <x v="1"/>
    <s v="YE1504"/>
    <s v="Maqbanah"/>
    <s v="YE150427"/>
    <s v="Alyaman"/>
    <s v="اليمن"/>
    <s v="YE15042710100"/>
    <s v="Al-Mazanedah"/>
    <s v="المزانده"/>
    <s v="Returnees"/>
    <s v="Rapid Tracking"/>
    <x v="15"/>
    <s v="YE15"/>
    <s v="Taiz"/>
    <s v="YE1504"/>
    <s v="Maqbanah"/>
    <s v="Conflict Reasons"/>
    <s v=" Improved security conditions in location of origin"/>
    <s v="No"/>
    <n v="25"/>
    <n v="0"/>
    <n v="0"/>
    <n v="0"/>
    <n v="25"/>
    <n v="0"/>
    <n v="0"/>
    <n v="0"/>
    <n v="0"/>
    <n v="0"/>
    <n v="0"/>
    <n v="11214391"/>
    <s v="No"/>
    <s v="Yes"/>
    <s v="Yes"/>
  </r>
  <r>
    <d v="2024-06-07T00:00:00"/>
    <d v="2024-06-07T00:00:00"/>
    <s v="YE15"/>
    <x v="1"/>
    <s v="YE1504"/>
    <s v="Maqbanah"/>
    <s v="YE150427"/>
    <s v="Alyaman"/>
    <s v="اليمن"/>
    <s v="YE15042710100"/>
    <s v="Al-Mazanedah"/>
    <s v="المزانده"/>
    <s v="Returnees"/>
    <s v="Rapid Tracking"/>
    <x v="16"/>
    <s v="YE15"/>
    <s v="Taiz"/>
    <s v="YE1504"/>
    <s v="Maqbanah"/>
    <s v="Conflict Reasons"/>
    <s v=" Improved security conditions in location of origin"/>
    <s v="No"/>
    <n v="23"/>
    <n v="0"/>
    <n v="0"/>
    <n v="0"/>
    <n v="23"/>
    <n v="0"/>
    <n v="0"/>
    <n v="0"/>
    <n v="0"/>
    <n v="0"/>
    <n v="0"/>
    <n v="11481375"/>
    <s v="No"/>
    <s v="Yes"/>
    <s v="Yes"/>
  </r>
  <r>
    <d v="2024-06-26T00:00:00"/>
    <d v="2024-06-26T00:00:00"/>
    <s v="YE15"/>
    <x v="1"/>
    <s v="YE1519"/>
    <s v="Salah"/>
    <s v="YE151921"/>
    <s v="Salh"/>
    <s v="صالة"/>
    <s v="YE15192100127"/>
    <s v="حارة الحرازية"/>
    <s v="حارة الحرازية"/>
    <s v="Returnees"/>
    <s v="Rapid Tracking"/>
    <x v="17"/>
    <s v="YE11"/>
    <s v="Ibb"/>
    <s v="YE1118"/>
    <s v="Al Mashannah"/>
    <s v="Conflict Reasons"/>
    <s v=" Improved security conditions in location of origin"/>
    <s v="No"/>
    <n v="1"/>
    <n v="0"/>
    <n v="0"/>
    <n v="0"/>
    <n v="1"/>
    <n v="0"/>
    <n v="0"/>
    <n v="0"/>
    <n v="0"/>
    <n v="0"/>
    <n v="0"/>
    <n v="11866465"/>
    <s v="No"/>
    <s v="No"/>
    <s v="No"/>
  </r>
  <r>
    <d v="2024-07-01T00:00:00"/>
    <d v="2024-07-01T00:00:00"/>
    <s v="YE18"/>
    <x v="2"/>
    <s v="YE1819"/>
    <s v="Hays"/>
    <s v="YE181923"/>
    <s v="Rubue Alhdrmy"/>
    <s v="ربع الحضرمــي"/>
    <s v="YE18192310100"/>
    <s v="Al-Haett"/>
    <s v="الحائط"/>
    <s v="Returnees"/>
    <s v="Rapid Tracking"/>
    <x v="18"/>
    <s v="YE11"/>
    <s v="Ibb"/>
    <s v="YE1107"/>
    <s v="Al Makhadir"/>
    <s v="Conflict Reasons"/>
    <s v=" Improved security conditions in location of origin"/>
    <s v="Yes"/>
    <n v="3"/>
    <n v="0"/>
    <n v="2"/>
    <n v="0"/>
    <n v="1"/>
    <n v="0"/>
    <n v="0"/>
    <n v="0"/>
    <n v="0"/>
    <n v="0"/>
    <n v="0"/>
    <n v="11985326"/>
    <s v="Yes"/>
    <s v="No"/>
    <s v="No"/>
  </r>
  <r>
    <d v="2024-07-05T00:00:00"/>
    <d v="2024-07-04T00:00:00"/>
    <s v="YE18"/>
    <x v="2"/>
    <s v="YE1819"/>
    <s v="Hays"/>
    <s v="YE181924"/>
    <s v="Rubue Almahall"/>
    <s v="ربع المحل"/>
    <s v="YE18192411000"/>
    <s v="Al-Helah"/>
    <s v="الحله"/>
    <s v="Returnees"/>
    <s v="Rapid Tracking"/>
    <x v="19"/>
    <s v="YE12"/>
    <s v="Abyan"/>
    <s v="YE1211"/>
    <s v="Khanfar"/>
    <s v="Conflict Reasons"/>
    <s v=" Improved security conditions in location of origin"/>
    <s v="Yes"/>
    <n v="2"/>
    <n v="0"/>
    <n v="2"/>
    <n v="0"/>
    <n v="0"/>
    <n v="0"/>
    <n v="0"/>
    <n v="0"/>
    <n v="0"/>
    <n v="0"/>
    <n v="0"/>
    <n v="12098814"/>
    <s v="Yes"/>
    <s v="No"/>
    <s v="No"/>
  </r>
  <r>
    <d v="2024-07-09T00:00:00"/>
    <d v="2024-07-09T00:00:00"/>
    <s v="YE15"/>
    <x v="1"/>
    <s v="YE1511"/>
    <s v="Al Misrakh"/>
    <s v="YE151123"/>
    <s v="Masfir"/>
    <s v="مسفر"/>
    <s v="YE15112310400"/>
    <s v="Acamat Hubeish"/>
    <s v="اكمة حبيش"/>
    <s v="Returnees"/>
    <s v="Rapid Tracking"/>
    <x v="20"/>
    <s v="YE15"/>
    <s v="Taiz"/>
    <s v="YE1520"/>
    <s v="At Taiziyah"/>
    <s v="Conflict Reasons"/>
    <s v=" Improved security conditions in location of origin"/>
    <s v="No"/>
    <n v="5"/>
    <n v="0"/>
    <n v="0"/>
    <n v="0"/>
    <n v="5"/>
    <n v="0"/>
    <n v="0"/>
    <n v="0"/>
    <n v="0"/>
    <n v="0"/>
    <n v="0"/>
    <n v="12191842"/>
    <s v="No"/>
    <s v="Yes"/>
    <s v="No"/>
  </r>
  <r>
    <d v="2024-07-09T00:00:00"/>
    <d v="2024-07-09T00:00:00"/>
    <s v="YE15"/>
    <x v="1"/>
    <s v="YE1511"/>
    <s v="Al Misrakh"/>
    <s v="YE151123"/>
    <s v="Masfir"/>
    <s v="مسفر"/>
    <s v="YE15112310400"/>
    <s v="Acamat Hubeish"/>
    <s v="اكمة حبيش"/>
    <s v="Returnees"/>
    <s v="Rapid Tracking"/>
    <x v="21"/>
    <s v="YE15"/>
    <s v="Taiz"/>
    <s v="YE1512"/>
    <s v="Dimnat Khadir"/>
    <s v="Conflict Reasons"/>
    <s v=" Improved security conditions in location of origin"/>
    <s v="No"/>
    <n v="2"/>
    <n v="0"/>
    <n v="0"/>
    <n v="0"/>
    <n v="2"/>
    <n v="0"/>
    <n v="0"/>
    <n v="0"/>
    <n v="0"/>
    <n v="0"/>
    <n v="0"/>
    <n v="12193001"/>
    <s v="No"/>
    <s v="Yes"/>
    <s v="No"/>
  </r>
  <r>
    <d v="2024-07-09T00:00:00"/>
    <d v="2024-07-09T00:00:00"/>
    <s v="YE15"/>
    <x v="1"/>
    <s v="YE1511"/>
    <s v="Al Misrakh"/>
    <s v="YE151124"/>
    <s v="Earsh"/>
    <s v="عرش"/>
    <s v="YE15112400101"/>
    <s v="Arsh"/>
    <s v="عرش"/>
    <s v="Returnees"/>
    <s v="Rapid Tracking"/>
    <x v="21"/>
    <s v="YE15"/>
    <s v="Taiz"/>
    <s v="YE1519"/>
    <s v="Salah"/>
    <s v="Conflict Reasons"/>
    <s v=" Improved security conditions in location of origin"/>
    <s v="No"/>
    <n v="2"/>
    <n v="0"/>
    <n v="0"/>
    <n v="0"/>
    <n v="2"/>
    <n v="0"/>
    <n v="0"/>
    <n v="0"/>
    <n v="0"/>
    <n v="0"/>
    <n v="0"/>
    <n v="12193002"/>
    <s v="No"/>
    <s v="Yes"/>
    <s v="No"/>
  </r>
  <r>
    <d v="2024-07-09T00:00:00"/>
    <d v="2024-07-09T00:00:00"/>
    <s v="YE15"/>
    <x v="1"/>
    <s v="YE1511"/>
    <s v="Al Misrakh"/>
    <s v="YE151124"/>
    <s v="Earsh"/>
    <s v="عرش"/>
    <s v="YE15112400101"/>
    <s v="Arsh"/>
    <s v="عرش"/>
    <s v="Returnees"/>
    <s v="Rapid Tracking"/>
    <x v="22"/>
    <s v="YE15"/>
    <s v="Taiz"/>
    <s v="YE1520"/>
    <s v="At Taiziyah"/>
    <s v="Conflict Reasons"/>
    <s v=" Improved security conditions in location of origin"/>
    <s v="No"/>
    <n v="3"/>
    <n v="0"/>
    <n v="0"/>
    <n v="0"/>
    <n v="3"/>
    <n v="0"/>
    <n v="0"/>
    <n v="0"/>
    <n v="0"/>
    <n v="0"/>
    <n v="0"/>
    <n v="12193002"/>
    <s v="No"/>
    <s v="Yes"/>
    <s v="No"/>
  </r>
  <r>
    <d v="2024-07-13T00:00:00"/>
    <d v="2024-07-09T00:00:00"/>
    <s v="YE26"/>
    <x v="0"/>
    <s v="YE2609"/>
    <s v="Harib"/>
    <s v="YE260927"/>
    <s v="Al'Iishraf"/>
    <s v="الاشراف"/>
    <s v="YE26092710900"/>
    <s v="Al-Ameryah"/>
    <s v="العامريه"/>
    <s v="Returnees"/>
    <s v="Rapid Tracking"/>
    <x v="22"/>
    <s v="YE26"/>
    <s v="Marib"/>
    <s v="YE2612"/>
    <s v="Marib City"/>
    <s v="Conflict Reasons"/>
    <s v=" Improved security conditions in location of origin"/>
    <s v="Yes"/>
    <n v="2"/>
    <n v="0"/>
    <n v="0"/>
    <n v="0"/>
    <n v="1"/>
    <n v="1"/>
    <n v="0"/>
    <n v="0"/>
    <n v="0"/>
    <n v="0"/>
    <n v="0"/>
    <n v="12297702"/>
    <s v="No"/>
    <s v="Yes"/>
    <s v="No"/>
  </r>
  <r>
    <d v="2024-07-13T00:00:00"/>
    <d v="2024-07-13T00:00:00"/>
    <s v="YE15"/>
    <x v="1"/>
    <s v="YE1511"/>
    <s v="Al Misrakh"/>
    <s v="YE151125"/>
    <s v="Watir"/>
    <s v="وتير"/>
    <s v="YE15112510800"/>
    <s v="Tharhabah"/>
    <s v="ذرحبه"/>
    <s v="Returnees"/>
    <s v="Rapid Tracking"/>
    <x v="23"/>
    <s v="YE15"/>
    <s v="Taiz"/>
    <s v="YE1512"/>
    <s v="Dimnat Khadir"/>
    <s v="Conflict Reasons"/>
    <s v=" Improved security conditions in location of origin"/>
    <s v="No"/>
    <n v="2"/>
    <n v="0"/>
    <n v="2"/>
    <n v="0"/>
    <n v="0"/>
    <n v="0"/>
    <n v="0"/>
    <n v="0"/>
    <n v="0"/>
    <n v="0"/>
    <n v="0"/>
    <n v="12291543"/>
    <s v="No"/>
    <s v="Yes"/>
    <s v="No"/>
  </r>
  <r>
    <d v="2024-07-13T00:00:00"/>
    <d v="2024-07-13T00:00:00"/>
    <s v="YE15"/>
    <x v="1"/>
    <s v="YE1511"/>
    <s v="Al Misrakh"/>
    <s v="YE151129"/>
    <s v="Al'Uqrud"/>
    <s v="الاقروض"/>
    <s v="YE15112911700"/>
    <s v="Al-Makheirah"/>
    <s v="المخيرعه"/>
    <s v="Returnees"/>
    <s v="Rapid Tracking"/>
    <x v="24"/>
    <s v="YE15"/>
    <s v="Taiz"/>
    <s v="YE1520"/>
    <s v="At Taiziyah"/>
    <s v="Conflict Reasons"/>
    <s v=" Improved security conditions in location of origin"/>
    <s v="No"/>
    <n v="1"/>
    <n v="0"/>
    <n v="1"/>
    <n v="0"/>
    <n v="0"/>
    <n v="0"/>
    <n v="0"/>
    <n v="0"/>
    <n v="0"/>
    <n v="0"/>
    <n v="0"/>
    <n v="12291544"/>
    <s v="No"/>
    <s v="Yes"/>
    <s v="No"/>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
  <r>
    <d v="2024-01-20T00:00:00"/>
    <d v="2024-01-18T00:00:00"/>
    <s v="YE25"/>
    <x v="0"/>
    <s v="YE2515"/>
    <s v="Tuban"/>
    <s v="YE251522"/>
    <s v="Tuban_2"/>
    <s v="تبن_2"/>
    <s v="YE25152218300"/>
    <s v="Al-Baruleitarya"/>
    <s v="البروليتاريا"/>
    <s v="IDPs who Left a Displaced Location"/>
    <s v="Rapid Tracking"/>
    <x v="0"/>
    <s v="Economic Reasons"/>
    <s v="Improved economic conditions at destination"/>
    <s v="An unknown district of displacement"/>
    <s v="YE18"/>
    <s v="Al Hodeidah"/>
    <s v="YE1822"/>
    <s v="Al Mina"/>
    <n v="12"/>
    <n v="8142145"/>
    <s v="No"/>
    <s v="No"/>
    <s v="No"/>
  </r>
  <r>
    <d v="2024-02-24T00:00:00"/>
    <d v="2024-02-20T00:00:00"/>
    <s v="YE26"/>
    <x v="1"/>
    <s v="YE2612"/>
    <s v="Marib City"/>
    <s v="YE261221"/>
    <s v="Al'Iishraf"/>
    <s v="الاشراف"/>
    <s v="YE26122110200"/>
    <s v="Al-Khaseef"/>
    <s v="الخسيف"/>
    <s v="IDPs who Left a Displaced Location"/>
    <s v="Rapid Tracking"/>
    <x v="1"/>
    <s v="Economic Reasons"/>
    <s v="Improved economic conditions at destination"/>
    <s v="A known district of displacement"/>
    <s v="YE17"/>
    <s v="Hajjah"/>
    <s v="YE1703"/>
    <s v="Midi"/>
    <n v="1"/>
    <n v="8934920"/>
    <s v="No"/>
    <s v="No"/>
    <s v="No"/>
  </r>
  <r>
    <d v="2024-03-09T00:00:00"/>
    <d v="2024-03-09T00:00:00"/>
    <s v="YE15"/>
    <x v="2"/>
    <s v="YE1521"/>
    <s v="Al Maafer"/>
    <s v="YE152124"/>
    <s v="Alssnnah"/>
    <s v="الصنــة"/>
    <s v="YE15212411000"/>
    <s v="Al-Malekah"/>
    <s v="الملكه"/>
    <s v="IDPs who Left a Displaced Location"/>
    <s v="Rapid Tracking"/>
    <x v="2"/>
    <s v="Conflict Reasons"/>
    <s v="Due to security conditions in location of assessment"/>
    <s v="A known district of displacement"/>
    <s v="YE15"/>
    <s v="Taiz"/>
    <s v="YE1508"/>
    <s v="Jabal Habashi"/>
    <n v="38"/>
    <n v="9247345"/>
    <s v="No"/>
    <s v="Yes"/>
    <s v="No"/>
  </r>
  <r>
    <d v="2024-03-09T00:00:00"/>
    <d v="2024-03-09T00:00:00"/>
    <s v="YE15"/>
    <x v="2"/>
    <s v="YE1521"/>
    <s v="Al Maafer"/>
    <s v="YE152124"/>
    <s v="Alssnnah"/>
    <s v="الصنــة"/>
    <s v="YE15212410900"/>
    <s v="Zeid Mountain"/>
    <s v="جبل زيد"/>
    <s v="IDPs who Left a Displaced Location"/>
    <s v="Rapid Tracking"/>
    <x v="2"/>
    <s v="Economic Reasons"/>
    <s v="Eviction"/>
    <s v="A known district of displacement"/>
    <s v="YE15"/>
    <s v="Taiz"/>
    <s v="YE1508"/>
    <s v="Jabal Habashi"/>
    <n v="58"/>
    <n v="9247345"/>
    <s v="No"/>
    <s v="Yes"/>
    <s v="No"/>
  </r>
  <r>
    <d v="2024-03-06T00:00:00"/>
    <d v="2024-03-06T00:00:00"/>
    <s v="YE30"/>
    <x v="3"/>
    <s v="YE3008"/>
    <s v="Al Azariq"/>
    <s v="YE300821"/>
    <s v="Al Azariq_1"/>
    <s v="الازارق_1"/>
    <s v="YE30082129000"/>
    <s v="Al-Rebat"/>
    <s v="الرباط"/>
    <s v="IDPs who Left a Displaced Location"/>
    <s v="Rapid Tracking"/>
    <x v="3"/>
    <s v="Economic Reasons"/>
    <s v="Due to economic conditions in location of assessment"/>
    <s v="Return to a known district of origin"/>
    <s v="YE15"/>
    <s v="Taiz"/>
    <s v="YE1501"/>
    <s v="Mawiyah"/>
    <n v="2"/>
    <n v="9188930"/>
    <s v="No"/>
    <s v="No"/>
    <s v="No"/>
  </r>
  <r>
    <d v="2024-03-30T00:00:00"/>
    <d v="2024-03-27T00:00:00"/>
    <s v="YE26"/>
    <x v="1"/>
    <s v="YE2613"/>
    <s v="Marib"/>
    <s v="YE261326"/>
    <s v="Al Shabwan"/>
    <s v="ال شبوان"/>
    <s v="YE26132610200"/>
    <s v="Al-Maraf"/>
    <s v="المعرف"/>
    <s v="IDPs who Left a Displaced Location"/>
    <s v="Rapid Tracking"/>
    <x v="4"/>
    <s v="Economic Reasons"/>
    <s v="Due to economic conditions in location of assessment"/>
    <s v="An unknown district of displacement"/>
    <s v="YE18"/>
    <s v="Al Hodeidah"/>
    <s v="YE1813"/>
    <s v="Al Marawiah"/>
    <n v="1"/>
    <n v="9785645"/>
    <s v="No"/>
    <s v="No"/>
    <s v="No"/>
  </r>
  <r>
    <d v="2024-03-30T00:00:00"/>
    <d v="2024-03-27T00:00:00"/>
    <s v="YE26"/>
    <x v="1"/>
    <s v="YE2613"/>
    <s v="Marib"/>
    <s v="YE261326"/>
    <s v="Al Shabwan"/>
    <s v="ال شبوان"/>
    <s v="YE26132610200"/>
    <s v="Al-Maraf"/>
    <s v="المعرف"/>
    <s v="IDPs who Left a Displaced Location"/>
    <s v="Rapid Tracking"/>
    <x v="5"/>
    <s v="Conflict Reasons"/>
    <s v="Improved security conditions at destination"/>
    <s v="An unknown district of displacement"/>
    <s v="YE16"/>
    <s v="Al Jawf"/>
    <s v="YE1605"/>
    <s v="Al Hazm"/>
    <n v="1"/>
    <n v="9785645"/>
    <s v="No"/>
    <s v="No"/>
    <s v="No"/>
  </r>
  <r>
    <d v="2024-03-30T00:00:00"/>
    <d v="2024-03-27T00:00:00"/>
    <s v="YE26"/>
    <x v="1"/>
    <s v="YE2613"/>
    <s v="Marib"/>
    <s v="YE261326"/>
    <s v="Al Shabwan"/>
    <s v="ال شبوان"/>
    <s v="YE26132610200"/>
    <s v="Al-Maraf"/>
    <s v="المعرف"/>
    <s v="IDPs who Left a Displaced Location"/>
    <s v="Rapid Tracking"/>
    <x v="5"/>
    <s v="Economic Reasons"/>
    <s v="Due to shelter conditions in location of assessment"/>
    <s v="An unknown district of displacement"/>
    <s v="YE18"/>
    <s v="Al Hodeidah"/>
    <s v="YE1810"/>
    <s v="Bajil"/>
    <n v="1"/>
    <n v="9785645"/>
    <s v="No"/>
    <s v="No"/>
    <s v="No"/>
  </r>
  <r>
    <d v="2024-04-19T00:00:00"/>
    <d v="2024-04-17T00:00:00"/>
    <s v="YE26"/>
    <x v="1"/>
    <s v="YE2612"/>
    <s v="Marib City"/>
    <s v="YE261221"/>
    <s v="Al'Iishraf"/>
    <s v="الاشراف"/>
    <s v="YE26122111600"/>
    <s v="Al-Arsh"/>
    <s v="العرش"/>
    <s v="IDPs who Left a Displaced Location"/>
    <s v="Rapid Tracking"/>
    <x v="6"/>
    <s v="Economic Reasons"/>
    <s v="Due to shelter conditions in location of assessment"/>
    <s v="Return to an unknown district of origin"/>
    <s v="YE26"/>
    <s v="Marib"/>
    <s v="YE2613"/>
    <s v="Marib"/>
    <n v="3"/>
    <n v="10187020"/>
    <s v="No"/>
    <s v="Yes"/>
    <s v="No"/>
  </r>
  <r>
    <d v="2024-04-28T00:00:00"/>
    <d v="2024-04-25T00:00:00"/>
    <s v="YE25"/>
    <x v="0"/>
    <s v="YE2515"/>
    <s v="Tuban"/>
    <s v="YE251522"/>
    <s v="Tuban_2"/>
    <s v="تبن_2"/>
    <s v="YE25152219600"/>
    <s v="البيطره"/>
    <s v="البيطره"/>
    <s v="IDPs who Left a Displaced Location"/>
    <s v="Rapid Tracking"/>
    <x v="7"/>
    <s v="Economic Reasons"/>
    <s v="Due to economic conditions in location of assessment"/>
    <s v="A known district of displacement"/>
    <s v="YE24"/>
    <s v="Aden"/>
    <s v="YE2401"/>
    <s v="Dar Sad"/>
    <n v="1"/>
    <n v="10421428"/>
    <s v="No"/>
    <s v="No"/>
    <s v="No"/>
  </r>
  <r>
    <d v="2024-05-22T00:00:00"/>
    <d v="2024-05-22T00:00:00"/>
    <s v="YE15"/>
    <x v="2"/>
    <s v="YE1521"/>
    <s v="Al Maafer"/>
    <s v="YE152124"/>
    <s v="Alssnnah"/>
    <s v="الصنــة"/>
    <s v="YE15212411000"/>
    <s v="Al-Malekah"/>
    <s v="الملكه"/>
    <s v="IDPs who Left a Displaced Location"/>
    <s v="Rapid Tracking"/>
    <x v="8"/>
    <s v="Economic Reasons"/>
    <s v="Due to economic conditions in location of assessment"/>
    <s v="A known district of displacement"/>
    <s v="YE15"/>
    <s v="Taiz"/>
    <s v="YE1508"/>
    <s v="Jabal Habashi"/>
    <n v="3"/>
    <n v="11046806"/>
    <s v="No"/>
    <s v="Yes"/>
    <s v="No"/>
  </r>
  <r>
    <d v="2024-05-25T00:00:00"/>
    <d v="2024-05-25T00:00:00"/>
    <s v="YE18"/>
    <x v="4"/>
    <s v="YE1820"/>
    <s v="Al Khukhah"/>
    <s v="YE182021"/>
    <s v="Alkhawkhuh"/>
    <s v="الخوخة"/>
    <s v="YE18202100101"/>
    <s v="Al-Khokha"/>
    <s v="الخوخه"/>
    <s v="IDPs who Left a Displaced Location"/>
    <s v="Rapid Tracking"/>
    <x v="8"/>
    <s v="Economic Reasons"/>
    <s v="Improved economic conditions at destination"/>
    <s v="Return to a known district of origin"/>
    <s v="YE18"/>
    <s v="Al Hodeidah"/>
    <s v="YE1823"/>
    <s v="Al Hali"/>
    <n v="1"/>
    <n v="11119230"/>
    <s v="Yes"/>
    <s v="Yes"/>
    <s v="No"/>
  </r>
  <r>
    <d v="2024-06-16T00:00:00"/>
    <d v="2024-06-12T00:00:00"/>
    <s v="YE26"/>
    <x v="1"/>
    <s v="YE2613"/>
    <s v="Marib"/>
    <s v="YE261325"/>
    <s v="Al Qazeah"/>
    <s v="ال قزعه"/>
    <s v="YE26132510700"/>
    <s v="AL-Erqein"/>
    <s v="العرقين"/>
    <s v="IDPs who Left a Displaced Location"/>
    <s v="Rapid Tracking"/>
    <x v="9"/>
    <s v="Economic Reasons"/>
    <s v="Due to shelter conditions in location of assessment"/>
    <s v="A known district of displacement"/>
    <s v="YE26"/>
    <s v="Marib"/>
    <s v="YE2607"/>
    <s v="Al Jubah"/>
    <n v="2"/>
    <n v="11698645"/>
    <s v="No"/>
    <s v="Yes"/>
    <s v="No"/>
  </r>
  <r>
    <d v="2024-06-16T00:00:00"/>
    <d v="2024-06-15T00:00:00"/>
    <s v="YE26"/>
    <x v="1"/>
    <s v="YE2612"/>
    <s v="Marib City"/>
    <s v="YE261206"/>
    <s v="Jaw Al Nasim"/>
    <s v="جو النسيم"/>
    <s v="YE26120600601"/>
    <s v="Jaw Al Nasim"/>
    <s v="جو النسيم"/>
    <s v="IDPs who Left a Displaced Location"/>
    <s v="Rapid Tracking"/>
    <x v="9"/>
    <s v="Economic Reasons"/>
    <s v="Due to shelter conditions in location of assessment"/>
    <s v="A known district of displacement"/>
    <s v="YE26"/>
    <s v="Marib"/>
    <s v="YE2607"/>
    <s v="Al Jubah"/>
    <n v="2"/>
    <n v="11698649"/>
    <s v="No"/>
    <s v="Yes"/>
    <s v="No"/>
  </r>
  <r>
    <d v="2024-06-16T00:00:00"/>
    <d v="2024-06-15T00:00:00"/>
    <s v="YE26"/>
    <x v="1"/>
    <s v="YE2612"/>
    <s v="Marib City"/>
    <s v="YE261206"/>
    <s v="Jaw Al Nasim"/>
    <s v="جو النسيم"/>
    <s v="YE26120600601"/>
    <s v="Jaw Al Nasim"/>
    <s v="جو النسيم"/>
    <s v="IDPs who Left a Displaced Location"/>
    <s v="Rapid Tracking"/>
    <x v="10"/>
    <s v="Economic Reasons"/>
    <s v="Due to shelter conditions in location of assessment"/>
    <s v="A known district of displacement"/>
    <s v="YE18"/>
    <s v="Al Hodeidah"/>
    <s v="YE1815"/>
    <s v="As Sukhnah"/>
    <n v="1"/>
    <n v="11698649"/>
    <s v="No"/>
    <s v="No"/>
    <s v="No"/>
  </r>
  <r>
    <d v="2024-06-16T00:00:00"/>
    <d v="2024-06-15T00:00:00"/>
    <s v="YE26"/>
    <x v="1"/>
    <s v="YE2612"/>
    <s v="Marib City"/>
    <s v="YE261209"/>
    <s v="Al Rumaylah"/>
    <s v="الرميلة"/>
    <s v="YE26120900901"/>
    <s v="Al Rumaylah"/>
    <s v="الرميله"/>
    <s v="IDPs who Left a Displaced Location"/>
    <s v="Rapid Tracking"/>
    <x v="10"/>
    <s v="Economic Reasons"/>
    <s v="Due to shelter conditions in location of assessment"/>
    <s v="A known district of displacement"/>
    <s v="YE26"/>
    <s v="Marib"/>
    <s v="YE2607"/>
    <s v="Al Jubah"/>
    <n v="1"/>
    <n v="11698650"/>
    <s v="No"/>
    <s v="Yes"/>
    <s v="No"/>
  </r>
  <r>
    <d v="2024-07-01T00:00:00"/>
    <d v="2024-06-30T00:00:00"/>
    <s v="YE26"/>
    <x v="1"/>
    <s v="YE2602"/>
    <s v="Raghwan"/>
    <s v="YE260221"/>
    <s v="Raghwan"/>
    <s v="رغوان"/>
    <s v="YE26022100100"/>
    <s v="Asdas"/>
    <s v="اسداس"/>
    <s v="IDPs who Left a Displaced Location"/>
    <s v="Rapid Tracking"/>
    <x v="11"/>
    <s v="Economic Reasons"/>
    <s v="Improved economic conditions at destination"/>
    <s v="A known district of displacement"/>
    <s v="YE15"/>
    <s v="Taiz"/>
    <s v="YE1512"/>
    <s v="Dimnat Khadir"/>
    <n v="1"/>
    <n v="12002658"/>
    <s v="No"/>
    <s v="No"/>
    <s v="No"/>
  </r>
  <r>
    <d v="2024-07-09T00:00:00"/>
    <d v="2024-07-09T00:00:00"/>
    <s v="YE18"/>
    <x v="4"/>
    <s v="YE1820"/>
    <s v="Al Khukhah"/>
    <s v="YE182021"/>
    <s v="Alkhawkhuh"/>
    <s v="الخوخة"/>
    <s v="YE18202110200"/>
    <s v="Al-Mazarae"/>
    <s v="المزارع"/>
    <s v="IDPs who Left a Displaced Location"/>
    <s v="Rapid Tracking"/>
    <x v="12"/>
    <s v="Economic Reasons"/>
    <s v="Improved shelter conditions at destination"/>
    <s v="Return to a known district of origin"/>
    <s v="YE18"/>
    <s v="Al Hodeidah"/>
    <s v="YE1819"/>
    <s v="Hays"/>
    <n v="3"/>
    <n v="12183810"/>
    <s v="Yes"/>
    <s v="Yes"/>
    <s v="No"/>
  </r>
  <r>
    <d v="2024-07-09T00:00:00"/>
    <d v="2024-07-09T00:00:00"/>
    <s v="YE18"/>
    <x v="4"/>
    <s v="YE1820"/>
    <s v="Al Khukhah"/>
    <s v="YE182021"/>
    <s v="Alkhawkhuh"/>
    <s v="الخوخة"/>
    <s v="YE18202100101"/>
    <s v="Al-Khokha"/>
    <s v="الخوخه"/>
    <s v="IDPs who Left a Displaced Location"/>
    <s v="Rapid Tracking"/>
    <x v="13"/>
    <s v="Economic Reasons"/>
    <s v="Improved shelter conditions at destination"/>
    <s v="Return to a known district of origin"/>
    <s v="YE18"/>
    <s v="Al Hodeidah"/>
    <s v="YE1819"/>
    <s v="Hays"/>
    <n v="1"/>
    <n v="12183662"/>
    <s v="Yes"/>
    <s v="Yes"/>
    <s v="No"/>
  </r>
  <r>
    <d v="2024-07-30T00:00:00"/>
    <d v="2024-07-30T00:00:00"/>
    <s v="YE15"/>
    <x v="2"/>
    <s v="YE1521"/>
    <s v="Al Maafer"/>
    <s v="YE152124"/>
    <s v="Alssnnah"/>
    <s v="الصنــة"/>
    <s v="YE15212410900"/>
    <s v="Zeid Mountain"/>
    <s v="جبل زيد"/>
    <s v="IDPs who Left a Displaced Location"/>
    <s v="Rapid Tracking"/>
    <x v="14"/>
    <s v="Economic Reasons"/>
    <s v="Due to economic conditions in location of assessment"/>
    <s v="A known district of displacement"/>
    <s v="YE15"/>
    <s v="Taiz"/>
    <s v="YE1508"/>
    <s v="Jabal Habashi"/>
    <n v="4"/>
    <n v="12653052"/>
    <s v="No"/>
    <s v="Yes"/>
    <s v="No"/>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87">
  <r>
    <d v="2024-01-04T00:00:00"/>
    <x v="0"/>
    <s v="YE15"/>
    <x v="0"/>
    <x v="0"/>
    <s v="YE1511"/>
    <x v="0"/>
    <x v="0"/>
    <s v="YE151123"/>
    <s v="Masfir"/>
    <s v="مسفر"/>
    <s v="YE15112310400"/>
    <s v="Acamat Hubeish"/>
    <s v="اكمة حبيش"/>
    <s v="IDPs"/>
    <s v="Rapid Tracking"/>
    <x v="0"/>
    <s v="YE18"/>
    <x v="0"/>
    <x v="0"/>
    <s v="YE1819"/>
    <x v="0"/>
    <s v="حيس"/>
    <x v="0"/>
    <x v="0"/>
    <x v="0"/>
    <m/>
    <m/>
    <n v="1"/>
    <n v="0"/>
    <n v="1"/>
    <n v="0"/>
    <n v="0"/>
    <n v="0"/>
    <n v="0"/>
    <n v="0"/>
    <n v="0"/>
    <n v="0"/>
    <n v="0"/>
    <x v="0"/>
    <x v="0"/>
    <x v="0"/>
    <x v="0"/>
    <x v="0"/>
  </r>
  <r>
    <d v="2024-01-06T00:00:00"/>
    <x v="1"/>
    <s v="YE26"/>
    <x v="1"/>
    <x v="1"/>
    <s v="YE2609"/>
    <x v="1"/>
    <x v="1"/>
    <s v="YE260927"/>
    <s v="Al'Iishraf"/>
    <s v="الاشراف"/>
    <s v="YE26092700101"/>
    <s v="Hareib"/>
    <s v="حريب"/>
    <s v="IDPs"/>
    <s v="Rapid Tracking"/>
    <x v="0"/>
    <s v="YE26"/>
    <x v="1"/>
    <x v="1"/>
    <s v="YE2614"/>
    <x v="1"/>
    <s v="جبل مراد"/>
    <x v="1"/>
    <x v="1"/>
    <x v="0"/>
    <m/>
    <m/>
    <n v="2"/>
    <n v="0"/>
    <n v="0"/>
    <n v="0"/>
    <n v="1"/>
    <n v="1"/>
    <n v="0"/>
    <n v="0"/>
    <n v="0"/>
    <n v="0"/>
    <n v="0"/>
    <x v="1"/>
    <x v="0"/>
    <x v="0"/>
    <x v="1"/>
    <x v="0"/>
  </r>
  <r>
    <d v="2024-01-06T00:00:00"/>
    <x v="1"/>
    <s v="YE26"/>
    <x v="1"/>
    <x v="1"/>
    <s v="YE2612"/>
    <x v="2"/>
    <x v="2"/>
    <s v="YE261203"/>
    <s v="Al Ruwdah"/>
    <s v="الروضة"/>
    <s v="YE26120300301"/>
    <s v="Al Ruwdah"/>
    <s v="الروضة"/>
    <s v="IDPs"/>
    <s v="Rapid Tracking"/>
    <x v="0"/>
    <s v="YE17"/>
    <x v="2"/>
    <x v="2"/>
    <s v="YE1730"/>
    <x v="2"/>
    <s v="وشحة"/>
    <x v="0"/>
    <x v="0"/>
    <x v="0"/>
    <m/>
    <m/>
    <n v="1"/>
    <n v="0"/>
    <n v="1"/>
    <n v="0"/>
    <n v="0"/>
    <n v="0"/>
    <n v="0"/>
    <n v="0"/>
    <n v="0"/>
    <n v="0"/>
    <n v="0"/>
    <x v="2"/>
    <x v="0"/>
    <x v="0"/>
    <x v="0"/>
    <x v="0"/>
  </r>
  <r>
    <d v="2024-01-06T00:00:00"/>
    <x v="2"/>
    <s v="YE26"/>
    <x v="1"/>
    <x v="1"/>
    <s v="YE2613"/>
    <x v="3"/>
    <x v="3"/>
    <s v="YE261325"/>
    <s v="Al Qazeah"/>
    <s v="ال قزعه"/>
    <s v="YE26132510100"/>
    <s v="Hadba Al-Awshan"/>
    <s v="حدباء ال عوشان"/>
    <s v="IDPs"/>
    <s v="Rapid Tracking"/>
    <x v="0"/>
    <s v="YE18"/>
    <x v="0"/>
    <x v="0"/>
    <s v="YE1813"/>
    <x v="3"/>
    <s v="المراوعة"/>
    <x v="1"/>
    <x v="2"/>
    <x v="0"/>
    <m/>
    <m/>
    <n v="1"/>
    <n v="0"/>
    <n v="0"/>
    <n v="0"/>
    <n v="0"/>
    <n v="0"/>
    <n v="0"/>
    <n v="1"/>
    <n v="0"/>
    <n v="0"/>
    <n v="0"/>
    <x v="3"/>
    <x v="0"/>
    <x v="0"/>
    <x v="0"/>
    <x v="0"/>
  </r>
  <r>
    <d v="2024-01-06T00:00:00"/>
    <x v="2"/>
    <s v="YE26"/>
    <x v="1"/>
    <x v="1"/>
    <s v="YE2613"/>
    <x v="3"/>
    <x v="3"/>
    <s v="YE261325"/>
    <s v="Al Qazeah"/>
    <s v="ال قزعه"/>
    <s v="YE26132510300"/>
    <s v="Al-Hawy"/>
    <s v="الحوي"/>
    <s v="IDPs"/>
    <s v="Rapid Tracking"/>
    <x v="0"/>
    <s v="YE11"/>
    <x v="3"/>
    <x v="3"/>
    <s v="YE1111"/>
    <x v="4"/>
    <s v="العدين"/>
    <x v="1"/>
    <x v="2"/>
    <x v="0"/>
    <m/>
    <m/>
    <n v="1"/>
    <n v="0"/>
    <n v="0"/>
    <n v="0"/>
    <n v="0"/>
    <n v="0"/>
    <n v="0"/>
    <n v="1"/>
    <n v="0"/>
    <n v="0"/>
    <n v="0"/>
    <x v="3"/>
    <x v="0"/>
    <x v="0"/>
    <x v="0"/>
    <x v="0"/>
  </r>
  <r>
    <d v="2024-01-06T00:00:00"/>
    <x v="0"/>
    <s v="YE26"/>
    <x v="1"/>
    <x v="1"/>
    <s v="YE2613"/>
    <x v="3"/>
    <x v="3"/>
    <s v="YE261323"/>
    <s v="Al Rashid Munif"/>
    <s v="ال راشد منيف"/>
    <s v="YE26132310300"/>
    <s v="Al-Rasmah"/>
    <s v="الرمسه"/>
    <s v="IDPs"/>
    <s v="Rapid Tracking"/>
    <x v="0"/>
    <s v="YE26"/>
    <x v="1"/>
    <x v="1"/>
    <s v="YE2607"/>
    <x v="5"/>
    <s v="الجوبة"/>
    <x v="1"/>
    <x v="2"/>
    <x v="0"/>
    <m/>
    <m/>
    <n v="1"/>
    <n v="0"/>
    <n v="0"/>
    <n v="0"/>
    <n v="0"/>
    <n v="0"/>
    <n v="0"/>
    <n v="1"/>
    <n v="0"/>
    <n v="0"/>
    <n v="0"/>
    <x v="4"/>
    <x v="0"/>
    <x v="0"/>
    <x v="1"/>
    <x v="0"/>
  </r>
  <r>
    <d v="2024-01-04T00:00:00"/>
    <x v="0"/>
    <s v="YE15"/>
    <x v="0"/>
    <x v="0"/>
    <s v="YE1505"/>
    <x v="4"/>
    <x v="4"/>
    <s v="YE150521"/>
    <s v="Almakha'"/>
    <s v="المخاء"/>
    <s v="YE15052100101"/>
    <s v="Al-Makha"/>
    <s v="المخاء"/>
    <s v="IDPs"/>
    <s v="Rapid Tracking"/>
    <x v="1"/>
    <s v="YE18"/>
    <x v="0"/>
    <x v="0"/>
    <s v="YE1819"/>
    <x v="0"/>
    <s v="حيس"/>
    <x v="0"/>
    <x v="0"/>
    <x v="0"/>
    <m/>
    <m/>
    <n v="3"/>
    <n v="0"/>
    <n v="0"/>
    <n v="0"/>
    <n v="3"/>
    <n v="0"/>
    <n v="0"/>
    <n v="0"/>
    <n v="0"/>
    <n v="0"/>
    <n v="0"/>
    <x v="5"/>
    <x v="0"/>
    <x v="1"/>
    <x v="0"/>
    <x v="0"/>
  </r>
  <r>
    <d v="2024-01-06T00:00:00"/>
    <x v="3"/>
    <s v="YE18"/>
    <x v="2"/>
    <x v="2"/>
    <s v="YE1819"/>
    <x v="5"/>
    <x v="5"/>
    <s v="YE181922"/>
    <s v="Rubue Alssuq"/>
    <s v="ربع السوق"/>
    <s v="YE18192210100"/>
    <s v="Al-Shoub"/>
    <s v="الشعوب"/>
    <s v="IDPs"/>
    <s v="Rapid Tracking"/>
    <x v="1"/>
    <s v="YE18"/>
    <x v="0"/>
    <x v="0"/>
    <s v="YE1825"/>
    <x v="6"/>
    <s v="الجراحي"/>
    <x v="0"/>
    <x v="3"/>
    <x v="0"/>
    <m/>
    <m/>
    <n v="2"/>
    <n v="0"/>
    <n v="1"/>
    <n v="0"/>
    <n v="0"/>
    <n v="0"/>
    <n v="0"/>
    <n v="1"/>
    <n v="0"/>
    <n v="0"/>
    <n v="0"/>
    <x v="6"/>
    <x v="0"/>
    <x v="1"/>
    <x v="1"/>
    <x v="0"/>
  </r>
  <r>
    <d v="2024-01-06T00:00:00"/>
    <x v="2"/>
    <s v="YE26"/>
    <x v="1"/>
    <x v="1"/>
    <s v="YE2613"/>
    <x v="3"/>
    <x v="3"/>
    <s v="YE261325"/>
    <s v="Al Qazeah"/>
    <s v="ال قزعه"/>
    <s v="YE26132510200"/>
    <s v="Al-Mamlah"/>
    <s v="المملح"/>
    <s v="IDPs"/>
    <s v="Rapid Tracking"/>
    <x v="1"/>
    <s v="YE18"/>
    <x v="0"/>
    <x v="0"/>
    <s v="YE1814"/>
    <x v="7"/>
    <s v="الدريهمي"/>
    <x v="1"/>
    <x v="2"/>
    <x v="0"/>
    <m/>
    <m/>
    <n v="1"/>
    <n v="0"/>
    <n v="0"/>
    <n v="0"/>
    <n v="0"/>
    <n v="0"/>
    <n v="0"/>
    <n v="1"/>
    <n v="0"/>
    <n v="0"/>
    <n v="0"/>
    <x v="3"/>
    <x v="0"/>
    <x v="0"/>
    <x v="0"/>
    <x v="0"/>
  </r>
  <r>
    <d v="2024-01-06T00:00:00"/>
    <x v="0"/>
    <s v="YE26"/>
    <x v="1"/>
    <x v="1"/>
    <s v="YE2612"/>
    <x v="2"/>
    <x v="2"/>
    <s v="YE261204"/>
    <s v="Sahn Al Jin"/>
    <s v="صحن الجن"/>
    <s v="YE26120400401"/>
    <s v="Sahn Al Jin"/>
    <s v="صحن الجن"/>
    <s v="IDPs"/>
    <s v="Rapid Tracking"/>
    <x v="1"/>
    <s v="YE29"/>
    <x v="4"/>
    <x v="4"/>
    <s v="YE2916"/>
    <x v="8"/>
    <s v="مسور"/>
    <x v="1"/>
    <x v="1"/>
    <x v="0"/>
    <m/>
    <m/>
    <n v="1"/>
    <n v="0"/>
    <n v="1"/>
    <n v="0"/>
    <n v="0"/>
    <n v="0"/>
    <n v="0"/>
    <n v="0"/>
    <n v="0"/>
    <n v="0"/>
    <n v="0"/>
    <x v="7"/>
    <x v="0"/>
    <x v="0"/>
    <x v="0"/>
    <x v="0"/>
  </r>
  <r>
    <d v="2024-01-04T00:00:00"/>
    <x v="0"/>
    <s v="YE15"/>
    <x v="0"/>
    <x v="0"/>
    <s v="YE1505"/>
    <x v="4"/>
    <x v="4"/>
    <s v="YE150521"/>
    <s v="Almakha'"/>
    <s v="المخاء"/>
    <s v="YE15052100101"/>
    <s v="Al-Makha"/>
    <s v="المخاء"/>
    <s v="IDPs"/>
    <s v="Rapid Tracking"/>
    <x v="2"/>
    <s v="YE15"/>
    <x v="5"/>
    <x v="5"/>
    <s v="YE1511"/>
    <x v="9"/>
    <s v="المسراخ"/>
    <x v="0"/>
    <x v="0"/>
    <x v="0"/>
    <m/>
    <m/>
    <n v="4"/>
    <n v="0"/>
    <n v="0"/>
    <n v="0"/>
    <n v="4"/>
    <n v="0"/>
    <n v="0"/>
    <n v="0"/>
    <n v="0"/>
    <n v="0"/>
    <n v="0"/>
    <x v="5"/>
    <x v="0"/>
    <x v="1"/>
    <x v="1"/>
    <x v="0"/>
  </r>
  <r>
    <d v="2024-01-06T00:00:00"/>
    <x v="2"/>
    <s v="YE26"/>
    <x v="1"/>
    <x v="1"/>
    <s v="YE2613"/>
    <x v="3"/>
    <x v="3"/>
    <s v="YE261325"/>
    <s v="Al Qazeah"/>
    <s v="ال قزعه"/>
    <s v="YE26132510200"/>
    <s v="Al-Mamlah"/>
    <s v="المملح"/>
    <s v="IDPs"/>
    <s v="Rapid Tracking"/>
    <x v="2"/>
    <s v="YE26"/>
    <x v="1"/>
    <x v="1"/>
    <s v="YE2609"/>
    <x v="10"/>
    <s v="حريب"/>
    <x v="0"/>
    <x v="0"/>
    <x v="0"/>
    <m/>
    <m/>
    <n v="1"/>
    <n v="0"/>
    <n v="0"/>
    <n v="0"/>
    <n v="0"/>
    <n v="0"/>
    <n v="0"/>
    <n v="1"/>
    <n v="0"/>
    <n v="0"/>
    <n v="0"/>
    <x v="3"/>
    <x v="0"/>
    <x v="0"/>
    <x v="1"/>
    <x v="0"/>
  </r>
  <r>
    <d v="2024-01-09T00:00:00"/>
    <x v="4"/>
    <s v="YE18"/>
    <x v="2"/>
    <x v="2"/>
    <s v="YE1819"/>
    <x v="5"/>
    <x v="5"/>
    <s v="YE181921"/>
    <s v="His"/>
    <s v="حيـــس"/>
    <s v="YE18192100101"/>
    <s v="Heis"/>
    <s v="حيس"/>
    <s v="IDPs"/>
    <s v="Rapid Tracking"/>
    <x v="1"/>
    <s v="YE18"/>
    <x v="0"/>
    <x v="0"/>
    <s v="YE1819"/>
    <x v="0"/>
    <s v="حيس"/>
    <x v="0"/>
    <x v="3"/>
    <x v="0"/>
    <m/>
    <m/>
    <n v="1"/>
    <n v="0"/>
    <n v="0"/>
    <n v="0"/>
    <n v="0"/>
    <n v="0"/>
    <n v="0"/>
    <n v="1"/>
    <n v="0"/>
    <n v="0"/>
    <n v="0"/>
    <x v="8"/>
    <x v="0"/>
    <x v="1"/>
    <x v="1"/>
    <x v="1"/>
  </r>
  <r>
    <d v="2024-01-09T00:00:00"/>
    <x v="5"/>
    <s v="YE18"/>
    <x v="2"/>
    <x v="2"/>
    <s v="YE1819"/>
    <x v="5"/>
    <x v="5"/>
    <s v="YE181921"/>
    <s v="His"/>
    <s v="حيـــس"/>
    <s v="YE18192100101"/>
    <s v="Heis"/>
    <s v="حيس"/>
    <s v="IDPs"/>
    <s v="Rapid Tracking"/>
    <x v="1"/>
    <s v="YE15"/>
    <x v="5"/>
    <x v="5"/>
    <s v="YE1504"/>
    <x v="11"/>
    <s v="مقبنة"/>
    <x v="0"/>
    <x v="3"/>
    <x v="0"/>
    <m/>
    <m/>
    <n v="2"/>
    <n v="0"/>
    <n v="1"/>
    <n v="0"/>
    <n v="0"/>
    <n v="0"/>
    <n v="0"/>
    <n v="1"/>
    <n v="0"/>
    <n v="0"/>
    <n v="0"/>
    <x v="9"/>
    <x v="0"/>
    <x v="1"/>
    <x v="0"/>
    <x v="0"/>
  </r>
  <r>
    <d v="2024-01-09T00:00:00"/>
    <x v="5"/>
    <s v="YE18"/>
    <x v="2"/>
    <x v="2"/>
    <s v="YE1819"/>
    <x v="5"/>
    <x v="5"/>
    <s v="YE181921"/>
    <s v="His"/>
    <s v="حيـــس"/>
    <s v="YE18192100101"/>
    <s v="Heis"/>
    <s v="حيس"/>
    <s v="IDPs"/>
    <s v="Rapid Tracking"/>
    <x v="1"/>
    <s v="YE18"/>
    <x v="0"/>
    <x v="0"/>
    <s v="YE1819"/>
    <x v="0"/>
    <s v="حيس"/>
    <x v="0"/>
    <x v="3"/>
    <x v="0"/>
    <m/>
    <m/>
    <n v="1"/>
    <n v="0"/>
    <n v="0"/>
    <n v="0"/>
    <n v="0"/>
    <n v="0"/>
    <n v="0"/>
    <n v="1"/>
    <n v="0"/>
    <n v="0"/>
    <n v="0"/>
    <x v="9"/>
    <x v="0"/>
    <x v="1"/>
    <x v="1"/>
    <x v="1"/>
  </r>
  <r>
    <d v="2024-01-09T00:00:00"/>
    <x v="5"/>
    <s v="YE18"/>
    <x v="2"/>
    <x v="2"/>
    <s v="YE1820"/>
    <x v="6"/>
    <x v="6"/>
    <s v="YE182022"/>
    <s v="Dublh"/>
    <s v="دوبلة"/>
    <s v="YE18202211100"/>
    <s v="Qataba"/>
    <s v="قطاباء"/>
    <s v="IDPs"/>
    <s v="Rapid Tracking"/>
    <x v="1"/>
    <s v="YE18"/>
    <x v="0"/>
    <x v="0"/>
    <s v="YE1826"/>
    <x v="12"/>
    <s v="التحيتا"/>
    <x v="0"/>
    <x v="3"/>
    <x v="1"/>
    <s v="Yes"/>
    <s v="Yes"/>
    <n v="1"/>
    <n v="0"/>
    <n v="1"/>
    <n v="0"/>
    <n v="0"/>
    <n v="0"/>
    <n v="0"/>
    <n v="0"/>
    <n v="0"/>
    <n v="0"/>
    <n v="0"/>
    <x v="10"/>
    <x v="0"/>
    <x v="1"/>
    <x v="1"/>
    <x v="0"/>
  </r>
  <r>
    <d v="2024-01-09T00:00:00"/>
    <x v="5"/>
    <s v="YE18"/>
    <x v="2"/>
    <x v="2"/>
    <s v="YE1819"/>
    <x v="5"/>
    <x v="5"/>
    <s v="YE181924"/>
    <s v="Rubue Almahall"/>
    <s v="ربع المحل"/>
    <s v="YE18192410200"/>
    <s v="Al-Akdah"/>
    <s v="العكده"/>
    <s v="IDPs"/>
    <s v="Rapid Tracking"/>
    <x v="2"/>
    <s v="YE15"/>
    <x v="5"/>
    <x v="5"/>
    <s v="YE1504"/>
    <x v="11"/>
    <s v="مقبنة"/>
    <x v="0"/>
    <x v="3"/>
    <x v="0"/>
    <m/>
    <m/>
    <n v="2"/>
    <n v="0"/>
    <n v="0"/>
    <n v="0"/>
    <n v="0"/>
    <n v="0"/>
    <n v="0"/>
    <n v="2"/>
    <n v="0"/>
    <n v="0"/>
    <n v="0"/>
    <x v="11"/>
    <x v="0"/>
    <x v="1"/>
    <x v="0"/>
    <x v="0"/>
  </r>
  <r>
    <d v="2024-01-09T00:00:00"/>
    <x v="5"/>
    <s v="YE18"/>
    <x v="2"/>
    <x v="2"/>
    <s v="YE1820"/>
    <x v="6"/>
    <x v="6"/>
    <s v="YE182021"/>
    <s v="Alkhawkhuh"/>
    <s v="الخوخة"/>
    <s v="YE18202100101"/>
    <s v="Al-Khokha"/>
    <s v="الخوخه"/>
    <s v="IDPs"/>
    <s v="Rapid Tracking"/>
    <x v="3"/>
    <s v="YE20"/>
    <x v="6"/>
    <x v="6"/>
    <s v="YE2011"/>
    <x v="13"/>
    <s v="ضوران أنس"/>
    <x v="1"/>
    <x v="4"/>
    <x v="0"/>
    <m/>
    <m/>
    <n v="1"/>
    <n v="0"/>
    <n v="1"/>
    <n v="0"/>
    <n v="0"/>
    <n v="0"/>
    <n v="0"/>
    <n v="0"/>
    <n v="0"/>
    <n v="0"/>
    <n v="0"/>
    <x v="12"/>
    <x v="0"/>
    <x v="1"/>
    <x v="0"/>
    <x v="0"/>
  </r>
  <r>
    <d v="2024-01-09T00:00:00"/>
    <x v="5"/>
    <s v="YE18"/>
    <x v="2"/>
    <x v="2"/>
    <s v="YE1820"/>
    <x v="6"/>
    <x v="6"/>
    <s v="YE182021"/>
    <s v="Alkhawkhuh"/>
    <s v="الخوخة"/>
    <s v="YE18202100101"/>
    <s v="Al-Khokha"/>
    <s v="الخوخه"/>
    <s v="IDPs"/>
    <s v="Rapid Tracking"/>
    <x v="3"/>
    <s v="YE11"/>
    <x v="3"/>
    <x v="3"/>
    <s v="YE1101"/>
    <x v="14"/>
    <s v="القفر"/>
    <x v="1"/>
    <x v="4"/>
    <x v="0"/>
    <m/>
    <m/>
    <n v="1"/>
    <n v="0"/>
    <n v="0"/>
    <n v="0"/>
    <n v="0"/>
    <n v="0"/>
    <n v="0"/>
    <n v="1"/>
    <n v="0"/>
    <n v="0"/>
    <n v="0"/>
    <x v="12"/>
    <x v="0"/>
    <x v="1"/>
    <x v="0"/>
    <x v="0"/>
  </r>
  <r>
    <d v="2024-01-10T00:00:00"/>
    <x v="4"/>
    <s v="YE18"/>
    <x v="2"/>
    <x v="2"/>
    <s v="YE1820"/>
    <x v="6"/>
    <x v="6"/>
    <s v="YE182022"/>
    <s v="Dublh"/>
    <s v="دوبلة"/>
    <s v="YE18202211400"/>
    <s v="Abo Zaher"/>
    <s v="ابو زهر"/>
    <s v="IDPs"/>
    <s v="Rapid Tracking"/>
    <x v="3"/>
    <s v="YE11"/>
    <x v="3"/>
    <x v="3"/>
    <s v="YE1116"/>
    <x v="15"/>
    <s v="ذي السفال"/>
    <x v="1"/>
    <x v="4"/>
    <x v="0"/>
    <m/>
    <m/>
    <n v="1"/>
    <n v="0"/>
    <n v="0"/>
    <n v="0"/>
    <n v="0"/>
    <n v="0"/>
    <n v="0"/>
    <n v="0"/>
    <n v="0"/>
    <n v="1"/>
    <n v="0"/>
    <x v="13"/>
    <x v="0"/>
    <x v="1"/>
    <x v="0"/>
    <x v="0"/>
  </r>
  <r>
    <d v="2024-01-13T00:00:00"/>
    <x v="5"/>
    <s v="YE26"/>
    <x v="1"/>
    <x v="1"/>
    <s v="YE2613"/>
    <x v="3"/>
    <x v="3"/>
    <s v="YE261326"/>
    <s v="Al Shabwan"/>
    <s v="ال شبوان"/>
    <s v="YE26132611000"/>
    <s v="Al Meshal Al-Cawlah"/>
    <s v="ال مشعل الكوله"/>
    <s v="IDPs"/>
    <s v="Rapid Tracking"/>
    <x v="3"/>
    <s v="YE15"/>
    <x v="5"/>
    <x v="5"/>
    <s v="YE1503"/>
    <x v="16"/>
    <s v="شرعب الرونة"/>
    <x v="1"/>
    <x v="1"/>
    <x v="2"/>
    <m/>
    <m/>
    <n v="1"/>
    <n v="0"/>
    <n v="0"/>
    <n v="0"/>
    <n v="0"/>
    <n v="0"/>
    <n v="0"/>
    <n v="1"/>
    <n v="0"/>
    <n v="0"/>
    <n v="0"/>
    <x v="14"/>
    <x v="0"/>
    <x v="0"/>
    <x v="0"/>
    <x v="0"/>
  </r>
  <r>
    <d v="2024-01-13T00:00:00"/>
    <x v="5"/>
    <s v="YE26"/>
    <x v="1"/>
    <x v="1"/>
    <s v="YE2613"/>
    <x v="3"/>
    <x v="3"/>
    <s v="YE261326"/>
    <s v="Al Shabwan"/>
    <s v="ال شبوان"/>
    <s v="YE26132611000"/>
    <s v="Al Meshal Al-Cawlah"/>
    <s v="ال مشعل الكوله"/>
    <s v="IDPs"/>
    <s v="Rapid Tracking"/>
    <x v="3"/>
    <s v="YE26"/>
    <x v="1"/>
    <x v="1"/>
    <s v="YE2601"/>
    <x v="17"/>
    <s v="مجزر"/>
    <x v="0"/>
    <x v="0"/>
    <x v="1"/>
    <s v="No"/>
    <m/>
    <n v="1"/>
    <n v="0"/>
    <n v="0"/>
    <n v="0"/>
    <n v="0"/>
    <n v="0"/>
    <n v="0"/>
    <n v="1"/>
    <n v="0"/>
    <n v="0"/>
    <n v="0"/>
    <x v="14"/>
    <x v="0"/>
    <x v="0"/>
    <x v="1"/>
    <x v="0"/>
  </r>
  <r>
    <d v="2024-01-09T00:00:00"/>
    <x v="4"/>
    <s v="YE18"/>
    <x v="2"/>
    <x v="2"/>
    <s v="YE1819"/>
    <x v="5"/>
    <x v="5"/>
    <s v="YE181924"/>
    <s v="Rubue Almahall"/>
    <s v="ربع المحل"/>
    <s v="YE18192411800"/>
    <s v="Al-Qatnah"/>
    <s v="القطنه"/>
    <s v="IDPs"/>
    <s v="Rapid Tracking"/>
    <x v="4"/>
    <s v="YE15"/>
    <x v="5"/>
    <x v="5"/>
    <s v="YE1504"/>
    <x v="11"/>
    <s v="مقبنة"/>
    <x v="0"/>
    <x v="3"/>
    <x v="0"/>
    <m/>
    <m/>
    <n v="2"/>
    <n v="0"/>
    <n v="1"/>
    <n v="0"/>
    <n v="0"/>
    <n v="0"/>
    <n v="0"/>
    <n v="1"/>
    <n v="0"/>
    <n v="0"/>
    <n v="0"/>
    <x v="15"/>
    <x v="0"/>
    <x v="1"/>
    <x v="0"/>
    <x v="0"/>
  </r>
  <r>
    <d v="2024-01-09T00:00:00"/>
    <x v="5"/>
    <s v="YE18"/>
    <x v="2"/>
    <x v="2"/>
    <s v="YE1820"/>
    <x v="6"/>
    <x v="6"/>
    <s v="YE182021"/>
    <s v="Alkhawkhuh"/>
    <s v="الخوخة"/>
    <s v="YE18202100101"/>
    <s v="Al-Khokha"/>
    <s v="الخوخه"/>
    <s v="IDPs"/>
    <s v="Rapid Tracking"/>
    <x v="4"/>
    <s v="YE15"/>
    <x v="5"/>
    <x v="5"/>
    <s v="YE1511"/>
    <x v="9"/>
    <s v="المسراخ"/>
    <x v="1"/>
    <x v="1"/>
    <x v="0"/>
    <m/>
    <m/>
    <n v="1"/>
    <n v="0"/>
    <n v="1"/>
    <n v="0"/>
    <n v="0"/>
    <n v="0"/>
    <n v="0"/>
    <n v="0"/>
    <n v="0"/>
    <n v="0"/>
    <n v="0"/>
    <x v="12"/>
    <x v="0"/>
    <x v="1"/>
    <x v="0"/>
    <x v="0"/>
  </r>
  <r>
    <d v="2024-01-13T00:00:00"/>
    <x v="6"/>
    <s v="YE26"/>
    <x v="1"/>
    <x v="1"/>
    <s v="YE2612"/>
    <x v="2"/>
    <x v="2"/>
    <s v="YE261206"/>
    <s v="Jaw Al Nasim"/>
    <s v="جو النسيم"/>
    <s v="YE26120600601"/>
    <s v="Jaw Al Nasim"/>
    <s v="جو النسيم"/>
    <s v="IDPs"/>
    <s v="Rapid Tracking"/>
    <x v="4"/>
    <s v="YE17"/>
    <x v="2"/>
    <x v="2"/>
    <s v="YE1705"/>
    <x v="18"/>
    <s v="حيران"/>
    <x v="0"/>
    <x v="0"/>
    <x v="0"/>
    <m/>
    <m/>
    <n v="1"/>
    <n v="0"/>
    <n v="0"/>
    <n v="0"/>
    <n v="0"/>
    <n v="0"/>
    <n v="0"/>
    <n v="1"/>
    <n v="0"/>
    <n v="0"/>
    <n v="0"/>
    <x v="16"/>
    <x v="0"/>
    <x v="0"/>
    <x v="0"/>
    <x v="0"/>
  </r>
  <r>
    <d v="2024-01-13T00:00:00"/>
    <x v="5"/>
    <s v="YE26"/>
    <x v="1"/>
    <x v="1"/>
    <s v="YE2612"/>
    <x v="2"/>
    <x v="2"/>
    <s v="YE261208"/>
    <s v="Al Matar"/>
    <s v="المطار"/>
    <s v="YE26120800801"/>
    <s v="Al Matar"/>
    <s v="المطار"/>
    <s v="IDPs"/>
    <s v="Rapid Tracking"/>
    <x v="4"/>
    <s v="YE23"/>
    <x v="7"/>
    <x v="7"/>
    <s v="YE2306"/>
    <x v="19"/>
    <s v="بلاد الروس"/>
    <x v="0"/>
    <x v="0"/>
    <x v="0"/>
    <m/>
    <m/>
    <n v="1"/>
    <n v="0"/>
    <n v="0"/>
    <n v="0"/>
    <n v="0"/>
    <n v="1"/>
    <n v="0"/>
    <n v="0"/>
    <n v="0"/>
    <n v="0"/>
    <n v="0"/>
    <x v="17"/>
    <x v="0"/>
    <x v="0"/>
    <x v="0"/>
    <x v="0"/>
  </r>
  <r>
    <d v="2024-01-13T00:00:00"/>
    <x v="5"/>
    <s v="YE26"/>
    <x v="1"/>
    <x v="1"/>
    <s v="YE2613"/>
    <x v="3"/>
    <x v="3"/>
    <s v="YE261326"/>
    <s v="Al Shabwan"/>
    <s v="ال شبوان"/>
    <s v="YE26132610800"/>
    <s v="Al-Akrah"/>
    <s v="العكرمه"/>
    <s v="IDPs"/>
    <s v="Rapid Tracking"/>
    <x v="4"/>
    <s v="YE18"/>
    <x v="0"/>
    <x v="0"/>
    <s v="YE1807"/>
    <x v="20"/>
    <s v="الزيدية"/>
    <x v="1"/>
    <x v="4"/>
    <x v="0"/>
    <m/>
    <m/>
    <n v="1"/>
    <n v="0"/>
    <n v="0"/>
    <n v="0"/>
    <n v="0"/>
    <n v="0"/>
    <n v="0"/>
    <n v="1"/>
    <n v="0"/>
    <n v="0"/>
    <n v="0"/>
    <x v="14"/>
    <x v="0"/>
    <x v="0"/>
    <x v="0"/>
    <x v="0"/>
  </r>
  <r>
    <d v="2024-01-13T00:00:00"/>
    <x v="7"/>
    <s v="YE26"/>
    <x v="1"/>
    <x v="1"/>
    <s v="YE2613"/>
    <x v="3"/>
    <x v="3"/>
    <s v="YE261323"/>
    <s v="Al Rashid Munif"/>
    <s v="ال راشد منيف"/>
    <s v="YE26132311000"/>
    <s v="Salwah"/>
    <s v="سلوه"/>
    <s v="IDPs"/>
    <s v="Rapid Tracking"/>
    <x v="4"/>
    <s v="YE11"/>
    <x v="3"/>
    <x v="3"/>
    <s v="YE1111"/>
    <x v="4"/>
    <s v="العدين"/>
    <x v="0"/>
    <x v="0"/>
    <x v="0"/>
    <m/>
    <m/>
    <n v="1"/>
    <n v="0"/>
    <n v="0"/>
    <n v="0"/>
    <n v="0"/>
    <n v="0"/>
    <n v="0"/>
    <n v="1"/>
    <n v="0"/>
    <n v="0"/>
    <n v="0"/>
    <x v="18"/>
    <x v="0"/>
    <x v="0"/>
    <x v="0"/>
    <x v="0"/>
  </r>
  <r>
    <d v="2024-01-13T00:00:00"/>
    <x v="8"/>
    <s v="YE26"/>
    <x v="1"/>
    <x v="1"/>
    <s v="YE2613"/>
    <x v="3"/>
    <x v="3"/>
    <s v="YE261322"/>
    <s v="Al Fajih"/>
    <s v="ال فجيح"/>
    <s v="YE26132210100"/>
    <s v="Al Jaber"/>
    <s v="ال جابر"/>
    <s v="IDPs"/>
    <s v="Rapid Tracking"/>
    <x v="4"/>
    <s v="YE18"/>
    <x v="0"/>
    <x v="0"/>
    <s v="YE1819"/>
    <x v="0"/>
    <s v="حيس"/>
    <x v="0"/>
    <x v="0"/>
    <x v="0"/>
    <m/>
    <m/>
    <n v="1"/>
    <n v="0"/>
    <n v="0"/>
    <n v="0"/>
    <n v="0"/>
    <n v="0"/>
    <n v="0"/>
    <n v="1"/>
    <n v="0"/>
    <n v="0"/>
    <n v="0"/>
    <x v="19"/>
    <x v="0"/>
    <x v="0"/>
    <x v="0"/>
    <x v="0"/>
  </r>
  <r>
    <d v="2024-01-13T00:00:00"/>
    <x v="8"/>
    <s v="YE26"/>
    <x v="1"/>
    <x v="1"/>
    <s v="YE2613"/>
    <x v="3"/>
    <x v="3"/>
    <s v="YE261325"/>
    <s v="Al Qazeah"/>
    <s v="ال قزعه"/>
    <s v="YE26132510100"/>
    <s v="Hadba Al-Awshan"/>
    <s v="حدباء ال عوشان"/>
    <s v="IDPs"/>
    <s v="Rapid Tracking"/>
    <x v="4"/>
    <s v="YE11"/>
    <x v="3"/>
    <x v="3"/>
    <s v="YE1112"/>
    <x v="21"/>
    <s v="جبلة"/>
    <x v="0"/>
    <x v="0"/>
    <x v="0"/>
    <m/>
    <m/>
    <n v="1"/>
    <n v="0"/>
    <n v="0"/>
    <n v="0"/>
    <n v="0"/>
    <n v="0"/>
    <n v="0"/>
    <n v="1"/>
    <n v="0"/>
    <n v="0"/>
    <n v="0"/>
    <x v="20"/>
    <x v="0"/>
    <x v="0"/>
    <x v="0"/>
    <x v="0"/>
  </r>
  <r>
    <d v="2024-01-13T00:00:00"/>
    <x v="8"/>
    <s v="YE26"/>
    <x v="1"/>
    <x v="1"/>
    <s v="YE2613"/>
    <x v="3"/>
    <x v="3"/>
    <s v="YE261325"/>
    <s v="Al Qazeah"/>
    <s v="ال قزعه"/>
    <s v="YE26132510100"/>
    <s v="Hadba Al-Awshan"/>
    <s v="حدباء ال عوشان"/>
    <s v="IDPs"/>
    <s v="Rapid Tracking"/>
    <x v="4"/>
    <s v="YE18"/>
    <x v="0"/>
    <x v="0"/>
    <s v="YE1819"/>
    <x v="0"/>
    <s v="حيس"/>
    <x v="1"/>
    <x v="2"/>
    <x v="0"/>
    <m/>
    <m/>
    <n v="1"/>
    <n v="0"/>
    <n v="0"/>
    <n v="0"/>
    <n v="0"/>
    <n v="0"/>
    <n v="0"/>
    <n v="1"/>
    <n v="0"/>
    <n v="0"/>
    <n v="0"/>
    <x v="20"/>
    <x v="0"/>
    <x v="0"/>
    <x v="0"/>
    <x v="0"/>
  </r>
  <r>
    <d v="2024-01-11T00:00:00"/>
    <x v="8"/>
    <s v="YE25"/>
    <x v="3"/>
    <x v="3"/>
    <s v="YE2515"/>
    <x v="7"/>
    <x v="7"/>
    <s v="YE251522"/>
    <s v="Tuban_2"/>
    <s v="تبن_2"/>
    <s v="YE25152218300"/>
    <s v="Al-Baruleitarya"/>
    <s v="البروليتاريا"/>
    <s v="IDPs"/>
    <s v="Rapid Tracking"/>
    <x v="5"/>
    <s v="YE15"/>
    <x v="5"/>
    <x v="5"/>
    <s v="YE1504"/>
    <x v="11"/>
    <s v="مقبنة"/>
    <x v="0"/>
    <x v="0"/>
    <x v="0"/>
    <m/>
    <m/>
    <n v="1"/>
    <n v="0"/>
    <n v="1"/>
    <n v="0"/>
    <n v="0"/>
    <n v="0"/>
    <n v="0"/>
    <n v="0"/>
    <n v="0"/>
    <n v="0"/>
    <n v="0"/>
    <x v="21"/>
    <x v="0"/>
    <x v="0"/>
    <x v="0"/>
    <x v="0"/>
  </r>
  <r>
    <d v="2024-01-11T00:00:00"/>
    <x v="8"/>
    <s v="YE25"/>
    <x v="3"/>
    <x v="3"/>
    <s v="YE2515"/>
    <x v="7"/>
    <x v="7"/>
    <s v="YE251522"/>
    <s v="Tuban_2"/>
    <s v="تبن_2"/>
    <s v="YE25152216000"/>
    <s v="Ber Omar"/>
    <s v="بئر عمر"/>
    <s v="IDPs"/>
    <s v="Rapid Tracking"/>
    <x v="5"/>
    <s v="YE15"/>
    <x v="5"/>
    <x v="5"/>
    <s v="YE1504"/>
    <x v="11"/>
    <s v="مقبنة"/>
    <x v="0"/>
    <x v="0"/>
    <x v="0"/>
    <m/>
    <m/>
    <n v="1"/>
    <n v="0"/>
    <n v="1"/>
    <n v="0"/>
    <n v="0"/>
    <n v="0"/>
    <n v="0"/>
    <n v="0"/>
    <n v="0"/>
    <n v="0"/>
    <n v="0"/>
    <x v="21"/>
    <x v="0"/>
    <x v="0"/>
    <x v="0"/>
    <x v="0"/>
  </r>
  <r>
    <d v="2024-01-13T00:00:00"/>
    <x v="5"/>
    <s v="YE26"/>
    <x v="1"/>
    <x v="1"/>
    <s v="YE2613"/>
    <x v="3"/>
    <x v="3"/>
    <s v="YE261326"/>
    <s v="Al Shabwan"/>
    <s v="ال شبوان"/>
    <s v="YE26132611000"/>
    <s v="Al Meshal Al-Cawlah"/>
    <s v="ال مشعل الكوله"/>
    <s v="IDPs"/>
    <s v="Rapid Tracking"/>
    <x v="5"/>
    <s v="YE11"/>
    <x v="3"/>
    <x v="3"/>
    <s v="YE1101"/>
    <x v="14"/>
    <s v="القفر"/>
    <x v="1"/>
    <x v="1"/>
    <x v="0"/>
    <m/>
    <m/>
    <n v="1"/>
    <n v="0"/>
    <n v="0"/>
    <n v="0"/>
    <n v="0"/>
    <n v="0"/>
    <n v="0"/>
    <n v="1"/>
    <n v="0"/>
    <n v="0"/>
    <n v="0"/>
    <x v="14"/>
    <x v="0"/>
    <x v="0"/>
    <x v="0"/>
    <x v="0"/>
  </r>
  <r>
    <d v="2024-01-13T00:00:00"/>
    <x v="7"/>
    <s v="YE26"/>
    <x v="1"/>
    <x v="1"/>
    <s v="YE2613"/>
    <x v="3"/>
    <x v="3"/>
    <s v="YE261321"/>
    <s v="Al Jalla L"/>
    <s v="ال جلال"/>
    <s v="YE26132110300"/>
    <s v="Aba Al-Jald"/>
    <s v="ابا الجلد"/>
    <s v="IDPs"/>
    <s v="Rapid Tracking"/>
    <x v="5"/>
    <s v="YE26"/>
    <x v="1"/>
    <x v="1"/>
    <s v="YE2602"/>
    <x v="22"/>
    <s v="رغوان"/>
    <x v="1"/>
    <x v="1"/>
    <x v="0"/>
    <m/>
    <m/>
    <n v="2"/>
    <n v="0"/>
    <n v="0"/>
    <n v="0"/>
    <n v="0"/>
    <n v="0"/>
    <n v="0"/>
    <n v="1"/>
    <n v="0"/>
    <n v="1"/>
    <n v="0"/>
    <x v="22"/>
    <x v="0"/>
    <x v="0"/>
    <x v="1"/>
    <x v="0"/>
  </r>
  <r>
    <d v="2024-01-13T00:00:00"/>
    <x v="7"/>
    <s v="YE26"/>
    <x v="1"/>
    <x v="1"/>
    <s v="YE2613"/>
    <x v="3"/>
    <x v="3"/>
    <s v="YE261323"/>
    <s v="Al Rashid Munif"/>
    <s v="ال راشد منيف"/>
    <s v="YE26132311000"/>
    <s v="Salwah"/>
    <s v="سلوه"/>
    <s v="IDPs"/>
    <s v="Rapid Tracking"/>
    <x v="5"/>
    <s v="YE18"/>
    <x v="0"/>
    <x v="0"/>
    <s v="YE1814"/>
    <x v="7"/>
    <s v="الدريهمي"/>
    <x v="1"/>
    <x v="2"/>
    <x v="2"/>
    <m/>
    <m/>
    <n v="1"/>
    <n v="0"/>
    <n v="0"/>
    <n v="0"/>
    <n v="0"/>
    <n v="0"/>
    <n v="0"/>
    <n v="1"/>
    <n v="0"/>
    <n v="0"/>
    <n v="0"/>
    <x v="18"/>
    <x v="0"/>
    <x v="0"/>
    <x v="0"/>
    <x v="0"/>
  </r>
  <r>
    <d v="2024-01-09T00:00:00"/>
    <x v="5"/>
    <s v="YE18"/>
    <x v="2"/>
    <x v="2"/>
    <s v="YE1820"/>
    <x v="6"/>
    <x v="6"/>
    <s v="YE182022"/>
    <s v="Dublh"/>
    <s v="دوبلة"/>
    <s v="YE18202211500"/>
    <s v="Al-Jashah Al-Sofla"/>
    <s v="الجشةالسفلي"/>
    <s v="IDPs"/>
    <s v="Rapid Tracking"/>
    <x v="6"/>
    <s v="YE18"/>
    <x v="0"/>
    <x v="0"/>
    <s v="YE1826"/>
    <x v="12"/>
    <s v="التحيتا"/>
    <x v="0"/>
    <x v="3"/>
    <x v="0"/>
    <m/>
    <m/>
    <n v="1"/>
    <n v="0"/>
    <n v="0"/>
    <n v="0"/>
    <n v="0"/>
    <n v="0"/>
    <n v="0"/>
    <n v="1"/>
    <n v="0"/>
    <n v="0"/>
    <n v="0"/>
    <x v="23"/>
    <x v="0"/>
    <x v="1"/>
    <x v="1"/>
    <x v="0"/>
  </r>
  <r>
    <d v="2024-01-10T00:00:00"/>
    <x v="4"/>
    <s v="YE18"/>
    <x v="2"/>
    <x v="2"/>
    <s v="YE1820"/>
    <x v="6"/>
    <x v="6"/>
    <s v="YE182022"/>
    <s v="Dublh"/>
    <s v="دوبلة"/>
    <s v="YE18202211400"/>
    <s v="Abo Zaher"/>
    <s v="ابو زهر"/>
    <s v="IDPs"/>
    <s v="Rapid Tracking"/>
    <x v="6"/>
    <s v="YE11"/>
    <x v="3"/>
    <x v="3"/>
    <s v="YE1101"/>
    <x v="14"/>
    <s v="القفر"/>
    <x v="1"/>
    <x v="4"/>
    <x v="0"/>
    <m/>
    <m/>
    <n v="1"/>
    <n v="0"/>
    <n v="0"/>
    <n v="0"/>
    <n v="0"/>
    <n v="0"/>
    <n v="0"/>
    <n v="0"/>
    <n v="0"/>
    <n v="1"/>
    <n v="0"/>
    <x v="13"/>
    <x v="0"/>
    <x v="1"/>
    <x v="0"/>
    <x v="0"/>
  </r>
  <r>
    <d v="2024-01-12T00:00:00"/>
    <x v="9"/>
    <s v="YE15"/>
    <x v="0"/>
    <x v="0"/>
    <s v="YE1513"/>
    <x v="8"/>
    <x v="8"/>
    <s v="YE151322"/>
    <s v="Alshsharaf"/>
    <s v="الشرف"/>
    <s v="YE15132210200"/>
    <s v="Al-Seyar"/>
    <s v="الصيار"/>
    <s v="IDPs"/>
    <s v="Rapid Tracking"/>
    <x v="6"/>
    <s v="YE15"/>
    <x v="5"/>
    <x v="5"/>
    <s v="YE1513"/>
    <x v="23"/>
    <s v="الصلو"/>
    <x v="1"/>
    <x v="4"/>
    <x v="0"/>
    <m/>
    <m/>
    <n v="1"/>
    <n v="0"/>
    <n v="0"/>
    <n v="0"/>
    <n v="1"/>
    <n v="0"/>
    <n v="0"/>
    <n v="0"/>
    <n v="0"/>
    <n v="0"/>
    <n v="0"/>
    <x v="24"/>
    <x v="0"/>
    <x v="0"/>
    <x v="1"/>
    <x v="1"/>
  </r>
  <r>
    <d v="2024-01-13T00:00:00"/>
    <x v="5"/>
    <s v="YE26"/>
    <x v="1"/>
    <x v="1"/>
    <s v="YE2609"/>
    <x v="1"/>
    <x v="1"/>
    <s v="YE260927"/>
    <s v="Al'Iishraf"/>
    <s v="الاشراف"/>
    <s v="YE26092710800"/>
    <s v="Al-Ajraf"/>
    <s v="الاجرف"/>
    <s v="IDPs"/>
    <s v="Rapid Tracking"/>
    <x v="6"/>
    <s v="YE16"/>
    <x v="8"/>
    <x v="8"/>
    <s v="YE1605"/>
    <x v="24"/>
    <s v="الحزم"/>
    <x v="1"/>
    <x v="1"/>
    <x v="2"/>
    <m/>
    <m/>
    <n v="4"/>
    <n v="0"/>
    <n v="0"/>
    <n v="0"/>
    <n v="2"/>
    <n v="1"/>
    <n v="0"/>
    <n v="1"/>
    <n v="0"/>
    <n v="0"/>
    <n v="0"/>
    <x v="25"/>
    <x v="0"/>
    <x v="0"/>
    <x v="0"/>
    <x v="0"/>
  </r>
  <r>
    <d v="2024-01-13T00:00:00"/>
    <x v="7"/>
    <s v="YE26"/>
    <x v="1"/>
    <x v="1"/>
    <s v="YE2612"/>
    <x v="2"/>
    <x v="2"/>
    <s v="YE261205"/>
    <s v="Hai Al Sharikah"/>
    <s v="حي الشركة"/>
    <s v="YE26120500501"/>
    <s v="Hai Al Sharikah"/>
    <s v="حي الشركة"/>
    <s v="IDPs"/>
    <s v="Rapid Tracking"/>
    <x v="6"/>
    <s v="YE14"/>
    <x v="9"/>
    <x v="9"/>
    <s v="YE1418"/>
    <x v="25"/>
    <s v="الرياشية"/>
    <x v="1"/>
    <x v="4"/>
    <x v="0"/>
    <m/>
    <m/>
    <n v="1"/>
    <n v="0"/>
    <n v="0"/>
    <n v="0"/>
    <n v="1"/>
    <n v="0"/>
    <n v="0"/>
    <n v="0"/>
    <n v="0"/>
    <n v="0"/>
    <n v="0"/>
    <x v="26"/>
    <x v="0"/>
    <x v="0"/>
    <x v="0"/>
    <x v="0"/>
  </r>
  <r>
    <d v="2024-01-13T00:00:00"/>
    <x v="7"/>
    <s v="YE26"/>
    <x v="1"/>
    <x v="1"/>
    <s v="YE2612"/>
    <x v="2"/>
    <x v="2"/>
    <s v="YE261210"/>
    <s v="Al Jufainah"/>
    <s v="الجفينة"/>
    <s v="YE26121001001"/>
    <s v="Al Jufainah"/>
    <s v="الجفينة"/>
    <s v="IDPs"/>
    <s v="Rapid Tracking"/>
    <x v="6"/>
    <s v="YE18"/>
    <x v="0"/>
    <x v="0"/>
    <s v="YE1810"/>
    <x v="26"/>
    <s v="باجل"/>
    <x v="1"/>
    <x v="1"/>
    <x v="0"/>
    <m/>
    <m/>
    <n v="1"/>
    <n v="0"/>
    <n v="1"/>
    <n v="0"/>
    <n v="0"/>
    <n v="0"/>
    <n v="0"/>
    <n v="0"/>
    <n v="0"/>
    <n v="0"/>
    <n v="0"/>
    <x v="27"/>
    <x v="0"/>
    <x v="0"/>
    <x v="0"/>
    <x v="0"/>
  </r>
  <r>
    <d v="2024-01-13T00:00:00"/>
    <x v="7"/>
    <s v="YE26"/>
    <x v="1"/>
    <x v="1"/>
    <s v="YE2613"/>
    <x v="3"/>
    <x v="3"/>
    <s v="YE261323"/>
    <s v="Al Rashid Munif"/>
    <s v="ال راشد منيف"/>
    <s v="YE26132311000"/>
    <s v="Salwah"/>
    <s v="سلوه"/>
    <s v="IDPs"/>
    <s v="Rapid Tracking"/>
    <x v="6"/>
    <s v="YE15"/>
    <x v="5"/>
    <x v="5"/>
    <s v="YE1519"/>
    <x v="27"/>
    <s v="صالة"/>
    <x v="1"/>
    <x v="2"/>
    <x v="1"/>
    <s v="No"/>
    <m/>
    <n v="1"/>
    <n v="0"/>
    <n v="0"/>
    <n v="0"/>
    <n v="0"/>
    <n v="0"/>
    <n v="0"/>
    <n v="1"/>
    <n v="0"/>
    <n v="0"/>
    <n v="0"/>
    <x v="18"/>
    <x v="0"/>
    <x v="0"/>
    <x v="0"/>
    <x v="0"/>
  </r>
  <r>
    <d v="2024-01-13T00:00:00"/>
    <x v="7"/>
    <s v="YE26"/>
    <x v="1"/>
    <x v="1"/>
    <s v="YE2612"/>
    <x v="2"/>
    <x v="2"/>
    <s v="YE261210"/>
    <s v="Al Jufainah"/>
    <s v="الجفينة"/>
    <s v="YE26121001001"/>
    <s v="Al Jufainah"/>
    <s v="الجفينة"/>
    <s v="IDPs"/>
    <s v="Rapid Tracking"/>
    <x v="7"/>
    <s v="YE31"/>
    <x v="10"/>
    <x v="10"/>
    <s v="YE3104"/>
    <x v="28"/>
    <s v="مزهر"/>
    <x v="0"/>
    <x v="0"/>
    <x v="0"/>
    <m/>
    <m/>
    <n v="1"/>
    <n v="0"/>
    <n v="0"/>
    <n v="0"/>
    <n v="0"/>
    <n v="1"/>
    <n v="0"/>
    <n v="0"/>
    <n v="0"/>
    <n v="0"/>
    <n v="0"/>
    <x v="27"/>
    <x v="0"/>
    <x v="0"/>
    <x v="0"/>
    <x v="0"/>
  </r>
  <r>
    <d v="2024-01-13T00:00:00"/>
    <x v="8"/>
    <s v="YE26"/>
    <x v="1"/>
    <x v="1"/>
    <s v="YE2612"/>
    <x v="2"/>
    <x v="2"/>
    <s v="YE261210"/>
    <s v="Al Jufainah"/>
    <s v="الجفينة"/>
    <s v="YE26121001001"/>
    <s v="Al Jufainah"/>
    <s v="الجفينة"/>
    <s v="IDPs"/>
    <s v="Rapid Tracking"/>
    <x v="7"/>
    <s v="YE26"/>
    <x v="1"/>
    <x v="1"/>
    <s v="YE2609"/>
    <x v="10"/>
    <s v="حريب"/>
    <x v="0"/>
    <x v="3"/>
    <x v="0"/>
    <m/>
    <m/>
    <n v="1"/>
    <n v="0"/>
    <n v="1"/>
    <n v="0"/>
    <n v="0"/>
    <n v="0"/>
    <n v="0"/>
    <n v="0"/>
    <n v="0"/>
    <n v="0"/>
    <n v="0"/>
    <x v="28"/>
    <x v="0"/>
    <x v="0"/>
    <x v="1"/>
    <x v="0"/>
  </r>
  <r>
    <d v="2024-01-13T00:00:00"/>
    <x v="8"/>
    <s v="YE26"/>
    <x v="1"/>
    <x v="1"/>
    <s v="YE2613"/>
    <x v="3"/>
    <x v="3"/>
    <s v="YE261324"/>
    <s v="Al Misheal"/>
    <s v="ال مشعل"/>
    <s v="YE26132410700"/>
    <s v="صافر"/>
    <s v="صافر"/>
    <s v="IDPs"/>
    <s v="Rapid Tracking"/>
    <x v="7"/>
    <s v="YE13"/>
    <x v="11"/>
    <x v="11"/>
    <s v="YE1308"/>
    <x v="29"/>
    <s v="معين"/>
    <x v="1"/>
    <x v="2"/>
    <x v="0"/>
    <m/>
    <m/>
    <n v="1"/>
    <n v="0"/>
    <n v="0"/>
    <n v="0"/>
    <n v="0"/>
    <n v="0"/>
    <n v="0"/>
    <n v="1"/>
    <n v="0"/>
    <n v="0"/>
    <n v="0"/>
    <x v="29"/>
    <x v="0"/>
    <x v="0"/>
    <x v="0"/>
    <x v="0"/>
  </r>
  <r>
    <d v="2024-01-13T00:00:00"/>
    <x v="9"/>
    <s v="YE26"/>
    <x v="1"/>
    <x v="1"/>
    <s v="YE2612"/>
    <x v="2"/>
    <x v="2"/>
    <s v="YE261203"/>
    <s v="Al Ruwdah"/>
    <s v="الروضة"/>
    <s v="YE26120300301"/>
    <s v="Al Ruwdah"/>
    <s v="الروضة"/>
    <s v="IDPs"/>
    <s v="Rapid Tracking"/>
    <x v="7"/>
    <s v="YE23"/>
    <x v="7"/>
    <x v="7"/>
    <s v="YE2302"/>
    <x v="30"/>
    <s v="أرحب"/>
    <x v="0"/>
    <x v="0"/>
    <x v="0"/>
    <m/>
    <m/>
    <n v="2"/>
    <n v="0"/>
    <n v="0"/>
    <n v="0"/>
    <n v="0"/>
    <n v="1"/>
    <n v="0"/>
    <n v="1"/>
    <n v="0"/>
    <n v="0"/>
    <n v="0"/>
    <x v="30"/>
    <x v="0"/>
    <x v="0"/>
    <x v="0"/>
    <x v="0"/>
  </r>
  <r>
    <d v="2024-01-13T00:00:00"/>
    <x v="8"/>
    <s v="YE26"/>
    <x v="1"/>
    <x v="1"/>
    <s v="YE2612"/>
    <x v="2"/>
    <x v="2"/>
    <s v="YE261207"/>
    <s v="Al Siyanah"/>
    <s v="الصيانة"/>
    <s v="YE26120700701"/>
    <s v="Al Siyanah"/>
    <s v="الصيانة"/>
    <s v="IDPs"/>
    <s v="Rapid Tracking"/>
    <x v="8"/>
    <s v="YE15"/>
    <x v="5"/>
    <x v="5"/>
    <s v="YE1508"/>
    <x v="31"/>
    <s v="جبل حبشي"/>
    <x v="1"/>
    <x v="1"/>
    <x v="0"/>
    <m/>
    <m/>
    <n v="1"/>
    <n v="0"/>
    <n v="0"/>
    <n v="1"/>
    <n v="0"/>
    <n v="0"/>
    <n v="0"/>
    <n v="0"/>
    <n v="0"/>
    <n v="0"/>
    <n v="0"/>
    <x v="31"/>
    <x v="0"/>
    <x v="0"/>
    <x v="0"/>
    <x v="0"/>
  </r>
  <r>
    <d v="2024-01-13T00:00:00"/>
    <x v="8"/>
    <s v="YE26"/>
    <x v="1"/>
    <x v="1"/>
    <s v="YE2613"/>
    <x v="3"/>
    <x v="3"/>
    <s v="YE261322"/>
    <s v="Al Fajih"/>
    <s v="ال فجيح"/>
    <s v="YE26132210900"/>
    <s v="Al-Maseil Al-Asfal"/>
    <s v="المسيل الاسفل"/>
    <s v="IDPs"/>
    <s v="Rapid Tracking"/>
    <x v="8"/>
    <s v="YE18"/>
    <x v="0"/>
    <x v="0"/>
    <s v="YE1813"/>
    <x v="3"/>
    <s v="المراوعة"/>
    <x v="1"/>
    <x v="2"/>
    <x v="0"/>
    <m/>
    <m/>
    <n v="1"/>
    <n v="0"/>
    <n v="0"/>
    <n v="0"/>
    <n v="0"/>
    <n v="0"/>
    <n v="0"/>
    <n v="1"/>
    <n v="0"/>
    <n v="0"/>
    <n v="0"/>
    <x v="19"/>
    <x v="0"/>
    <x v="0"/>
    <x v="0"/>
    <x v="0"/>
  </r>
  <r>
    <d v="2024-01-12T00:00:00"/>
    <x v="9"/>
    <s v="YE15"/>
    <x v="0"/>
    <x v="0"/>
    <s v="YE1505"/>
    <x v="4"/>
    <x v="4"/>
    <s v="YE150521"/>
    <s v="Almakha'"/>
    <s v="المخاء"/>
    <s v="YE15052100101"/>
    <s v="Al-Makha"/>
    <s v="المخاء"/>
    <s v="IDPs"/>
    <s v="Rapid Tracking"/>
    <x v="9"/>
    <s v="YE15"/>
    <x v="5"/>
    <x v="5"/>
    <s v="YE1517"/>
    <x v="32"/>
    <s v="المظفر"/>
    <x v="0"/>
    <x v="0"/>
    <x v="0"/>
    <m/>
    <m/>
    <n v="3"/>
    <n v="0"/>
    <n v="0"/>
    <n v="0"/>
    <n v="3"/>
    <n v="0"/>
    <n v="0"/>
    <n v="0"/>
    <n v="0"/>
    <n v="0"/>
    <n v="0"/>
    <x v="32"/>
    <x v="0"/>
    <x v="1"/>
    <x v="1"/>
    <x v="0"/>
  </r>
  <r>
    <d v="2024-01-13T00:00:00"/>
    <x v="10"/>
    <s v="YE18"/>
    <x v="2"/>
    <x v="2"/>
    <s v="YE1819"/>
    <x v="5"/>
    <x v="5"/>
    <s v="YE181923"/>
    <s v="Rubue Alhdrmy"/>
    <s v="ربع الحضرمــي"/>
    <s v="YE18192311700"/>
    <s v="Al-Fash"/>
    <s v="الفش"/>
    <s v="IDPs"/>
    <s v="Rapid Tracking"/>
    <x v="10"/>
    <s v="YE15"/>
    <x v="5"/>
    <x v="5"/>
    <s v="YE1504"/>
    <x v="11"/>
    <s v="مقبنة"/>
    <x v="0"/>
    <x v="3"/>
    <x v="0"/>
    <m/>
    <m/>
    <n v="3"/>
    <n v="0"/>
    <n v="1"/>
    <n v="0"/>
    <n v="0"/>
    <n v="0"/>
    <n v="0"/>
    <n v="2"/>
    <n v="0"/>
    <n v="0"/>
    <n v="0"/>
    <x v="33"/>
    <x v="0"/>
    <x v="1"/>
    <x v="0"/>
    <x v="0"/>
  </r>
  <r>
    <d v="2024-01-15T00:00:00"/>
    <x v="11"/>
    <s v="YE18"/>
    <x v="2"/>
    <x v="2"/>
    <s v="YE1819"/>
    <x v="5"/>
    <x v="5"/>
    <s v="YE181923"/>
    <s v="Rubue Alhdrmy"/>
    <s v="ربع الحضرمــي"/>
    <s v="YE18192310200"/>
    <s v="Al-Qalmah"/>
    <s v="القلمه"/>
    <s v="IDPs"/>
    <s v="Rapid Tracking"/>
    <x v="6"/>
    <s v="YE18"/>
    <x v="0"/>
    <x v="0"/>
    <s v="YE1825"/>
    <x v="6"/>
    <s v="الجراحي"/>
    <x v="0"/>
    <x v="3"/>
    <x v="0"/>
    <m/>
    <m/>
    <n v="2"/>
    <n v="0"/>
    <n v="0"/>
    <n v="0"/>
    <n v="0"/>
    <n v="0"/>
    <n v="0"/>
    <n v="2"/>
    <n v="0"/>
    <n v="0"/>
    <n v="0"/>
    <x v="34"/>
    <x v="0"/>
    <x v="1"/>
    <x v="1"/>
    <x v="0"/>
  </r>
  <r>
    <d v="2024-01-15T00:00:00"/>
    <x v="11"/>
    <s v="YE18"/>
    <x v="2"/>
    <x v="2"/>
    <s v="YE1819"/>
    <x v="5"/>
    <x v="5"/>
    <s v="YE181923"/>
    <s v="Rubue Alhdrmy"/>
    <s v="ربع الحضرمــي"/>
    <s v="YE18192310200"/>
    <s v="Al-Qalmah"/>
    <s v="القلمه"/>
    <s v="IDPs"/>
    <s v="Rapid Tracking"/>
    <x v="7"/>
    <s v="YE18"/>
    <x v="0"/>
    <x v="0"/>
    <s v="YE1819"/>
    <x v="0"/>
    <s v="حيس"/>
    <x v="0"/>
    <x v="3"/>
    <x v="0"/>
    <m/>
    <m/>
    <n v="2"/>
    <n v="0"/>
    <n v="0"/>
    <n v="0"/>
    <n v="0"/>
    <n v="0"/>
    <n v="0"/>
    <n v="2"/>
    <n v="0"/>
    <n v="0"/>
    <n v="0"/>
    <x v="34"/>
    <x v="0"/>
    <x v="1"/>
    <x v="1"/>
    <x v="1"/>
  </r>
  <r>
    <d v="2024-01-15T00:00:00"/>
    <x v="11"/>
    <s v="YE18"/>
    <x v="2"/>
    <x v="2"/>
    <s v="YE1820"/>
    <x v="6"/>
    <x v="6"/>
    <s v="YE182022"/>
    <s v="Dublh"/>
    <s v="دوبلة"/>
    <s v="YE18202280100"/>
    <s v="Badw Ruhal"/>
    <s v="بدورحل"/>
    <s v="IDPs"/>
    <s v="Rapid Tracking"/>
    <x v="8"/>
    <s v="YE18"/>
    <x v="0"/>
    <x v="0"/>
    <s v="YE1826"/>
    <x v="12"/>
    <s v="التحيتا"/>
    <x v="0"/>
    <x v="3"/>
    <x v="1"/>
    <s v="Yes"/>
    <s v="Yes"/>
    <n v="2"/>
    <n v="0"/>
    <n v="2"/>
    <n v="0"/>
    <n v="0"/>
    <n v="0"/>
    <n v="0"/>
    <n v="0"/>
    <n v="0"/>
    <n v="0"/>
    <n v="0"/>
    <x v="35"/>
    <x v="0"/>
    <x v="1"/>
    <x v="1"/>
    <x v="0"/>
  </r>
  <r>
    <d v="2024-01-16T00:00:00"/>
    <x v="12"/>
    <s v="YE18"/>
    <x v="2"/>
    <x v="2"/>
    <s v="YE1820"/>
    <x v="6"/>
    <x v="6"/>
    <s v="YE182022"/>
    <s v="Dublh"/>
    <s v="دوبلة"/>
    <s v="YE18202211300"/>
    <s v="Cadah Al-Nakheil"/>
    <s v="كدح النخيل"/>
    <s v="IDPs"/>
    <s v="Rapid Tracking"/>
    <x v="9"/>
    <s v="YE18"/>
    <x v="0"/>
    <x v="0"/>
    <s v="YE1826"/>
    <x v="12"/>
    <s v="التحيتا"/>
    <x v="0"/>
    <x v="3"/>
    <x v="1"/>
    <s v="Yes"/>
    <s v="Yes"/>
    <n v="2"/>
    <n v="0"/>
    <n v="2"/>
    <n v="0"/>
    <n v="0"/>
    <n v="0"/>
    <n v="0"/>
    <n v="0"/>
    <n v="0"/>
    <n v="0"/>
    <n v="0"/>
    <x v="36"/>
    <x v="0"/>
    <x v="1"/>
    <x v="1"/>
    <x v="0"/>
  </r>
  <r>
    <d v="2024-01-20T00:00:00"/>
    <x v="11"/>
    <s v="YE26"/>
    <x v="1"/>
    <x v="1"/>
    <s v="YE2612"/>
    <x v="2"/>
    <x v="2"/>
    <s v="YE261221"/>
    <s v="Al'Iishraf"/>
    <s v="الاشراف"/>
    <s v="YE26122111100"/>
    <s v="Al-Jaboul"/>
    <s v="الجبول"/>
    <s v="IDPs"/>
    <s v="Rapid Tracking"/>
    <x v="9"/>
    <s v="YE29"/>
    <x v="4"/>
    <x v="4"/>
    <s v="YE2907"/>
    <x v="33"/>
    <s v="صوير"/>
    <x v="0"/>
    <x v="0"/>
    <x v="0"/>
    <m/>
    <m/>
    <n v="1"/>
    <n v="0"/>
    <n v="0"/>
    <n v="0"/>
    <n v="0"/>
    <n v="1"/>
    <n v="0"/>
    <n v="0"/>
    <n v="0"/>
    <n v="0"/>
    <n v="0"/>
    <x v="37"/>
    <x v="0"/>
    <x v="0"/>
    <x v="0"/>
    <x v="0"/>
  </r>
  <r>
    <d v="2024-01-20T00:00:00"/>
    <x v="13"/>
    <s v="YE26"/>
    <x v="1"/>
    <x v="1"/>
    <s v="YE2613"/>
    <x v="3"/>
    <x v="3"/>
    <s v="YE261326"/>
    <s v="Al Shabwan"/>
    <s v="ال شبوان"/>
    <s v="YE26132610200"/>
    <s v="Al-Maraf"/>
    <s v="المعرف"/>
    <s v="IDPs"/>
    <s v="Rapid Tracking"/>
    <x v="9"/>
    <s v="YE26"/>
    <x v="1"/>
    <x v="1"/>
    <s v="YE2611"/>
    <x v="34"/>
    <s v="العبدية"/>
    <x v="1"/>
    <x v="1"/>
    <x v="1"/>
    <s v="Yes"/>
    <s v="No"/>
    <n v="1"/>
    <n v="0"/>
    <n v="0"/>
    <n v="0"/>
    <n v="0"/>
    <n v="0"/>
    <n v="0"/>
    <n v="1"/>
    <n v="0"/>
    <n v="0"/>
    <n v="0"/>
    <x v="38"/>
    <x v="0"/>
    <x v="0"/>
    <x v="1"/>
    <x v="0"/>
  </r>
  <r>
    <d v="2024-01-15T00:00:00"/>
    <x v="13"/>
    <s v="YE15"/>
    <x v="0"/>
    <x v="0"/>
    <s v="YE1508"/>
    <x v="9"/>
    <x v="9"/>
    <s v="YE150831"/>
    <s v="Alshshirajuh"/>
    <s v="الشراجــه"/>
    <s v="YE15083110600"/>
    <s v="Ocad"/>
    <s v="عكاد"/>
    <s v="IDPs"/>
    <s v="Rapid Tracking"/>
    <x v="11"/>
    <s v="YE15"/>
    <x v="5"/>
    <x v="5"/>
    <s v="YE1504"/>
    <x v="11"/>
    <s v="مقبنة"/>
    <x v="0"/>
    <x v="0"/>
    <x v="0"/>
    <m/>
    <m/>
    <n v="14"/>
    <n v="0"/>
    <n v="0"/>
    <n v="0"/>
    <n v="14"/>
    <n v="0"/>
    <n v="0"/>
    <n v="0"/>
    <n v="0"/>
    <n v="0"/>
    <n v="0"/>
    <x v="39"/>
    <x v="0"/>
    <x v="0"/>
    <x v="1"/>
    <x v="0"/>
  </r>
  <r>
    <d v="2024-01-15T00:00:00"/>
    <x v="13"/>
    <s v="YE15"/>
    <x v="0"/>
    <x v="0"/>
    <s v="YE1508"/>
    <x v="9"/>
    <x v="9"/>
    <s v="YE150831"/>
    <s v="Alshshirajuh"/>
    <s v="الشراجــه"/>
    <s v="YE15083110900"/>
    <s v="Al-Dhabat"/>
    <s v="الضبات"/>
    <s v="IDPs"/>
    <s v="Rapid Tracking"/>
    <x v="11"/>
    <s v="YE15"/>
    <x v="5"/>
    <x v="5"/>
    <s v="YE1504"/>
    <x v="11"/>
    <s v="مقبنة"/>
    <x v="0"/>
    <x v="0"/>
    <x v="0"/>
    <m/>
    <m/>
    <n v="3"/>
    <n v="0"/>
    <n v="0"/>
    <n v="0"/>
    <n v="3"/>
    <n v="0"/>
    <n v="0"/>
    <n v="0"/>
    <n v="0"/>
    <n v="0"/>
    <n v="0"/>
    <x v="39"/>
    <x v="0"/>
    <x v="0"/>
    <x v="1"/>
    <x v="0"/>
  </r>
  <r>
    <d v="2024-01-20T00:00:00"/>
    <x v="11"/>
    <s v="YE26"/>
    <x v="1"/>
    <x v="1"/>
    <s v="YE2612"/>
    <x v="2"/>
    <x v="2"/>
    <s v="YE261221"/>
    <s v="Al'Iishraf"/>
    <s v="الاشراف"/>
    <s v="YE26122110600"/>
    <s v="Al-Fow"/>
    <s v="الفاو"/>
    <s v="IDPs"/>
    <s v="Rapid Tracking"/>
    <x v="11"/>
    <s v="YE15"/>
    <x v="5"/>
    <x v="5"/>
    <s v="YE1508"/>
    <x v="31"/>
    <s v="جبل حبشي"/>
    <x v="1"/>
    <x v="4"/>
    <x v="1"/>
    <s v="No"/>
    <m/>
    <n v="1"/>
    <n v="0"/>
    <n v="0"/>
    <n v="0"/>
    <n v="1"/>
    <n v="0"/>
    <n v="0"/>
    <n v="0"/>
    <n v="0"/>
    <n v="0"/>
    <n v="0"/>
    <x v="37"/>
    <x v="0"/>
    <x v="0"/>
    <x v="0"/>
    <x v="0"/>
  </r>
  <r>
    <d v="2024-01-20T00:00:00"/>
    <x v="11"/>
    <s v="YE26"/>
    <x v="1"/>
    <x v="1"/>
    <s v="YE2612"/>
    <x v="2"/>
    <x v="2"/>
    <s v="YE261221"/>
    <s v="Al'Iishraf"/>
    <s v="الاشراف"/>
    <s v="YE26122110600"/>
    <s v="Al-Fow"/>
    <s v="الفاو"/>
    <s v="IDPs"/>
    <s v="Rapid Tracking"/>
    <x v="11"/>
    <s v="YE17"/>
    <x v="2"/>
    <x v="2"/>
    <s v="YE1705"/>
    <x v="18"/>
    <s v="حيران"/>
    <x v="1"/>
    <x v="1"/>
    <x v="2"/>
    <m/>
    <m/>
    <n v="1"/>
    <n v="0"/>
    <n v="0"/>
    <n v="0"/>
    <n v="0"/>
    <n v="1"/>
    <n v="0"/>
    <n v="0"/>
    <n v="0"/>
    <n v="0"/>
    <n v="0"/>
    <x v="37"/>
    <x v="0"/>
    <x v="0"/>
    <x v="0"/>
    <x v="0"/>
  </r>
  <r>
    <d v="2024-01-20T00:00:00"/>
    <x v="13"/>
    <s v="YE26"/>
    <x v="1"/>
    <x v="1"/>
    <s v="YE2609"/>
    <x v="1"/>
    <x v="1"/>
    <s v="YE260928"/>
    <s v="Al 'Abu Tahif"/>
    <s v="ال ابو طهيف"/>
    <s v="YE26092810200"/>
    <s v="Al-Thera"/>
    <s v="الذراع"/>
    <s v="IDPs"/>
    <s v="Rapid Tracking"/>
    <x v="11"/>
    <s v="YE18"/>
    <x v="0"/>
    <x v="0"/>
    <s v="YE1826"/>
    <x v="12"/>
    <s v="التحيتا"/>
    <x v="1"/>
    <x v="1"/>
    <x v="2"/>
    <m/>
    <m/>
    <n v="2"/>
    <n v="0"/>
    <n v="0"/>
    <n v="0"/>
    <n v="1"/>
    <n v="1"/>
    <n v="0"/>
    <n v="0"/>
    <n v="0"/>
    <n v="0"/>
    <n v="0"/>
    <x v="40"/>
    <x v="0"/>
    <x v="0"/>
    <x v="0"/>
    <x v="0"/>
  </r>
  <r>
    <d v="2024-01-20T00:00:00"/>
    <x v="14"/>
    <s v="YE15"/>
    <x v="0"/>
    <x v="0"/>
    <s v="YE1521"/>
    <x v="10"/>
    <x v="10"/>
    <s v="YE152124"/>
    <s v="Alssnnah"/>
    <s v="الصنــة"/>
    <s v="YE15212411100"/>
    <s v="Al-Naqee'e"/>
    <s v="النقيع"/>
    <s v="IDPs"/>
    <s v="Rapid Tracking"/>
    <x v="11"/>
    <s v="YE15"/>
    <x v="5"/>
    <x v="5"/>
    <s v="YE1504"/>
    <x v="11"/>
    <s v="مقبنة"/>
    <x v="0"/>
    <x v="0"/>
    <x v="1"/>
    <s v="No"/>
    <m/>
    <n v="14"/>
    <n v="0"/>
    <n v="0"/>
    <n v="0"/>
    <n v="14"/>
    <n v="0"/>
    <n v="0"/>
    <n v="0"/>
    <n v="0"/>
    <n v="0"/>
    <n v="0"/>
    <x v="41"/>
    <x v="0"/>
    <x v="0"/>
    <x v="1"/>
    <x v="0"/>
  </r>
  <r>
    <d v="2024-01-15T00:00:00"/>
    <x v="11"/>
    <s v="YE18"/>
    <x v="2"/>
    <x v="2"/>
    <s v="YE1819"/>
    <x v="5"/>
    <x v="5"/>
    <s v="YE181923"/>
    <s v="Rubue Alhdrmy"/>
    <s v="ربع الحضرمــي"/>
    <s v="YE18192310500"/>
    <s v="Mahwa Al-Abd"/>
    <s v="محو العبد"/>
    <s v="IDPs"/>
    <s v="Rapid Tracking"/>
    <x v="10"/>
    <s v="YE18"/>
    <x v="0"/>
    <x v="0"/>
    <s v="YE1819"/>
    <x v="0"/>
    <s v="حيس"/>
    <x v="0"/>
    <x v="3"/>
    <x v="0"/>
    <m/>
    <m/>
    <n v="5"/>
    <n v="0"/>
    <n v="2"/>
    <n v="0"/>
    <n v="0"/>
    <n v="0"/>
    <n v="0"/>
    <n v="3"/>
    <n v="0"/>
    <n v="0"/>
    <n v="0"/>
    <x v="42"/>
    <x v="0"/>
    <x v="1"/>
    <x v="1"/>
    <x v="1"/>
  </r>
  <r>
    <d v="2024-01-16T00:00:00"/>
    <x v="13"/>
    <s v="YE18"/>
    <x v="2"/>
    <x v="2"/>
    <s v="YE1819"/>
    <x v="5"/>
    <x v="5"/>
    <s v="YE181922"/>
    <s v="Rubue Alssuq"/>
    <s v="ربع السوق"/>
    <s v="YE18192210100"/>
    <s v="Al-Shoub"/>
    <s v="الشعوب"/>
    <s v="IDPs"/>
    <s v="Rapid Tracking"/>
    <x v="10"/>
    <s v="YE18"/>
    <x v="0"/>
    <x v="0"/>
    <s v="YE1819"/>
    <x v="0"/>
    <s v="حيس"/>
    <x v="0"/>
    <x v="3"/>
    <x v="0"/>
    <m/>
    <m/>
    <n v="2"/>
    <n v="0"/>
    <n v="1"/>
    <n v="0"/>
    <n v="0"/>
    <n v="0"/>
    <n v="0"/>
    <n v="1"/>
    <n v="0"/>
    <n v="0"/>
    <n v="0"/>
    <x v="43"/>
    <x v="0"/>
    <x v="1"/>
    <x v="1"/>
    <x v="1"/>
  </r>
  <r>
    <d v="2024-01-17T00:00:00"/>
    <x v="15"/>
    <s v="YE15"/>
    <x v="0"/>
    <x v="0"/>
    <s v="YE1521"/>
    <x v="10"/>
    <x v="10"/>
    <s v="YE152124"/>
    <s v="Alssnnah"/>
    <s v="الصنــة"/>
    <s v="YE15212412900"/>
    <s v="Al-Masaleq"/>
    <s v="المسالق"/>
    <s v="IDPs"/>
    <s v="Rapid Tracking"/>
    <x v="10"/>
    <s v="YE15"/>
    <x v="5"/>
    <x v="5"/>
    <s v="YE1514"/>
    <x v="35"/>
    <s v="الشمايتين"/>
    <x v="1"/>
    <x v="1"/>
    <x v="1"/>
    <s v="No"/>
    <m/>
    <n v="1"/>
    <n v="0"/>
    <n v="0"/>
    <n v="0"/>
    <n v="1"/>
    <n v="0"/>
    <n v="0"/>
    <n v="0"/>
    <n v="0"/>
    <n v="0"/>
    <n v="0"/>
    <x v="44"/>
    <x v="0"/>
    <x v="0"/>
    <x v="1"/>
    <x v="0"/>
  </r>
  <r>
    <d v="2024-01-20T00:00:00"/>
    <x v="13"/>
    <s v="YE26"/>
    <x v="1"/>
    <x v="1"/>
    <s v="YE2613"/>
    <x v="3"/>
    <x v="3"/>
    <s v="YE261326"/>
    <s v="Al Shabwan"/>
    <s v="ال شبوان"/>
    <s v="YE26132610200"/>
    <s v="Al-Maraf"/>
    <s v="المعرف"/>
    <s v="IDPs"/>
    <s v="Rapid Tracking"/>
    <x v="10"/>
    <s v="YE20"/>
    <x v="6"/>
    <x v="6"/>
    <s v="YE2001"/>
    <x v="36"/>
    <s v="الحداء"/>
    <x v="1"/>
    <x v="1"/>
    <x v="0"/>
    <m/>
    <m/>
    <n v="1"/>
    <n v="0"/>
    <n v="0"/>
    <n v="0"/>
    <n v="0"/>
    <n v="0"/>
    <n v="0"/>
    <n v="0"/>
    <n v="0"/>
    <n v="1"/>
    <n v="0"/>
    <x v="38"/>
    <x v="0"/>
    <x v="0"/>
    <x v="0"/>
    <x v="0"/>
  </r>
  <r>
    <d v="2024-01-15T00:00:00"/>
    <x v="13"/>
    <s v="YE15"/>
    <x v="0"/>
    <x v="0"/>
    <s v="YE1505"/>
    <x v="4"/>
    <x v="4"/>
    <s v="YE150521"/>
    <s v="Almakha'"/>
    <s v="المخاء"/>
    <s v="YE15052100101"/>
    <s v="Al-Makha"/>
    <s v="المخاء"/>
    <s v="IDPs"/>
    <s v="Rapid Tracking"/>
    <x v="12"/>
    <s v="YE18"/>
    <x v="0"/>
    <x v="0"/>
    <s v="YE1814"/>
    <x v="7"/>
    <s v="الدريهمي"/>
    <x v="0"/>
    <x v="0"/>
    <x v="0"/>
    <m/>
    <m/>
    <n v="3"/>
    <n v="0"/>
    <n v="0"/>
    <n v="0"/>
    <n v="3"/>
    <n v="0"/>
    <n v="0"/>
    <n v="0"/>
    <n v="0"/>
    <n v="0"/>
    <n v="0"/>
    <x v="45"/>
    <x v="0"/>
    <x v="1"/>
    <x v="0"/>
    <x v="0"/>
  </r>
  <r>
    <d v="2024-01-15T00:00:00"/>
    <x v="11"/>
    <s v="YE18"/>
    <x v="2"/>
    <x v="2"/>
    <s v="YE1819"/>
    <x v="5"/>
    <x v="5"/>
    <s v="YE181921"/>
    <s v="His"/>
    <s v="حيـــس"/>
    <s v="YE18192100101"/>
    <s v="Heis"/>
    <s v="حيس"/>
    <s v="IDPs"/>
    <s v="Rapid Tracking"/>
    <x v="12"/>
    <s v="YE18"/>
    <x v="0"/>
    <x v="0"/>
    <s v="YE1819"/>
    <x v="0"/>
    <s v="حيس"/>
    <x v="0"/>
    <x v="3"/>
    <x v="0"/>
    <m/>
    <m/>
    <n v="1"/>
    <n v="0"/>
    <n v="0"/>
    <n v="0"/>
    <n v="0"/>
    <n v="0"/>
    <n v="0"/>
    <n v="1"/>
    <n v="0"/>
    <n v="0"/>
    <n v="0"/>
    <x v="46"/>
    <x v="0"/>
    <x v="1"/>
    <x v="1"/>
    <x v="1"/>
  </r>
  <r>
    <d v="2024-01-15T00:00:00"/>
    <x v="11"/>
    <s v="YE18"/>
    <x v="2"/>
    <x v="2"/>
    <s v="YE1819"/>
    <x v="5"/>
    <x v="5"/>
    <s v="YE181923"/>
    <s v="Rubue Alhdrmy"/>
    <s v="ربع الحضرمــي"/>
    <s v="YE18192310500"/>
    <s v="Mahwa Al-Abd"/>
    <s v="محو العبد"/>
    <s v="IDPs"/>
    <s v="Rapid Tracking"/>
    <x v="12"/>
    <s v="YE15"/>
    <x v="5"/>
    <x v="5"/>
    <s v="YE1504"/>
    <x v="11"/>
    <s v="مقبنة"/>
    <x v="0"/>
    <x v="3"/>
    <x v="0"/>
    <m/>
    <m/>
    <n v="4"/>
    <n v="0"/>
    <n v="2"/>
    <n v="0"/>
    <n v="0"/>
    <n v="0"/>
    <n v="0"/>
    <n v="2"/>
    <n v="0"/>
    <n v="0"/>
    <n v="0"/>
    <x v="42"/>
    <x v="0"/>
    <x v="1"/>
    <x v="0"/>
    <x v="0"/>
  </r>
  <r>
    <d v="2024-01-16T00:00:00"/>
    <x v="12"/>
    <s v="YE18"/>
    <x v="2"/>
    <x v="2"/>
    <s v="YE1820"/>
    <x v="6"/>
    <x v="6"/>
    <s v="YE182022"/>
    <s v="Dublh"/>
    <s v="دوبلة"/>
    <s v="YE18202211300"/>
    <s v="Cadah Al-Nakheil"/>
    <s v="كدح النخيل"/>
    <s v="IDPs"/>
    <s v="Rapid Tracking"/>
    <x v="12"/>
    <s v="YE18"/>
    <x v="0"/>
    <x v="0"/>
    <s v="YE1817"/>
    <x v="37"/>
    <s v="بيت الفقيه"/>
    <x v="1"/>
    <x v="4"/>
    <x v="0"/>
    <m/>
    <m/>
    <n v="1"/>
    <n v="0"/>
    <n v="1"/>
    <n v="0"/>
    <n v="0"/>
    <n v="0"/>
    <n v="0"/>
    <n v="0"/>
    <n v="0"/>
    <n v="0"/>
    <n v="0"/>
    <x v="36"/>
    <x v="0"/>
    <x v="1"/>
    <x v="1"/>
    <x v="0"/>
  </r>
  <r>
    <d v="2024-01-17T00:00:00"/>
    <x v="15"/>
    <s v="YE15"/>
    <x v="0"/>
    <x v="0"/>
    <s v="YE1521"/>
    <x v="10"/>
    <x v="10"/>
    <s v="YE152124"/>
    <s v="Alssnnah"/>
    <s v="الصنــة"/>
    <s v="YE15212412900"/>
    <s v="Al-Masaleq"/>
    <s v="المسالق"/>
    <s v="IDPs"/>
    <s v="Rapid Tracking"/>
    <x v="12"/>
    <s v="YE15"/>
    <x v="5"/>
    <x v="5"/>
    <s v="YE1520"/>
    <x v="38"/>
    <s v="التعزية"/>
    <x v="0"/>
    <x v="0"/>
    <x v="1"/>
    <s v="No"/>
    <m/>
    <n v="4"/>
    <n v="0"/>
    <n v="0"/>
    <n v="0"/>
    <n v="4"/>
    <n v="0"/>
    <n v="0"/>
    <n v="0"/>
    <n v="0"/>
    <n v="0"/>
    <n v="0"/>
    <x v="44"/>
    <x v="0"/>
    <x v="0"/>
    <x v="1"/>
    <x v="0"/>
  </r>
  <r>
    <d v="2024-01-20T00:00:00"/>
    <x v="11"/>
    <s v="YE26"/>
    <x v="1"/>
    <x v="1"/>
    <s v="YE2612"/>
    <x v="2"/>
    <x v="2"/>
    <s v="YE261210"/>
    <s v="Al Jufainah"/>
    <s v="الجفينة"/>
    <s v="YE26121001001"/>
    <s v="Al Jufainah"/>
    <s v="الجفينة"/>
    <s v="IDPs"/>
    <s v="Rapid Tracking"/>
    <x v="12"/>
    <s v="YE26"/>
    <x v="1"/>
    <x v="1"/>
    <s v="YE2602"/>
    <x v="22"/>
    <s v="رغوان"/>
    <x v="1"/>
    <x v="1"/>
    <x v="1"/>
    <s v="Yes"/>
    <s v="Yes"/>
    <n v="1"/>
    <n v="0"/>
    <n v="0"/>
    <n v="0"/>
    <n v="0"/>
    <n v="1"/>
    <n v="0"/>
    <n v="0"/>
    <n v="0"/>
    <n v="0"/>
    <n v="0"/>
    <x v="47"/>
    <x v="0"/>
    <x v="0"/>
    <x v="1"/>
    <x v="0"/>
  </r>
  <r>
    <d v="2024-01-20T00:00:00"/>
    <x v="11"/>
    <s v="YE26"/>
    <x v="1"/>
    <x v="1"/>
    <s v="YE2612"/>
    <x v="2"/>
    <x v="2"/>
    <s v="YE261221"/>
    <s v="Al'Iishraf"/>
    <s v="الاشراف"/>
    <s v="YE26122110600"/>
    <s v="Al-Fow"/>
    <s v="الفاو"/>
    <s v="IDPs"/>
    <s v="Rapid Tracking"/>
    <x v="12"/>
    <s v="YE15"/>
    <x v="5"/>
    <x v="5"/>
    <s v="YE1514"/>
    <x v="35"/>
    <s v="الشمايتين"/>
    <x v="1"/>
    <x v="4"/>
    <x v="0"/>
    <m/>
    <m/>
    <n v="1"/>
    <n v="0"/>
    <n v="0"/>
    <n v="0"/>
    <n v="0"/>
    <n v="0"/>
    <n v="0"/>
    <n v="1"/>
    <n v="0"/>
    <n v="0"/>
    <n v="0"/>
    <x v="37"/>
    <x v="0"/>
    <x v="0"/>
    <x v="0"/>
    <x v="0"/>
  </r>
  <r>
    <d v="2024-01-20T00:00:00"/>
    <x v="11"/>
    <s v="YE26"/>
    <x v="1"/>
    <x v="1"/>
    <s v="YE2613"/>
    <x v="3"/>
    <x v="3"/>
    <s v="YE261326"/>
    <s v="Al Shabwan"/>
    <s v="ال شبوان"/>
    <s v="YE26132610200"/>
    <s v="Al-Maraf"/>
    <s v="المعرف"/>
    <s v="IDPs"/>
    <s v="Rapid Tracking"/>
    <x v="12"/>
    <s v="YE17"/>
    <x v="2"/>
    <x v="2"/>
    <s v="YE1707"/>
    <x v="39"/>
    <s v="كشر"/>
    <x v="1"/>
    <x v="4"/>
    <x v="1"/>
    <s v="No"/>
    <m/>
    <n v="1"/>
    <n v="0"/>
    <n v="0"/>
    <n v="0"/>
    <n v="0"/>
    <n v="0"/>
    <n v="0"/>
    <n v="1"/>
    <n v="0"/>
    <n v="0"/>
    <n v="0"/>
    <x v="48"/>
    <x v="0"/>
    <x v="0"/>
    <x v="0"/>
    <x v="0"/>
  </r>
  <r>
    <d v="2024-01-20T00:00:00"/>
    <x v="13"/>
    <s v="YE26"/>
    <x v="1"/>
    <x v="1"/>
    <s v="YE2612"/>
    <x v="2"/>
    <x v="2"/>
    <s v="YE261202"/>
    <s v="Al Maghawir Walshabwani"/>
    <s v="المغاوير والشبواني"/>
    <s v="YE26120200201"/>
    <s v="Al Maghawir Walshabwani"/>
    <s v="المغاوير والشبواني"/>
    <s v="IDPs"/>
    <s v="Rapid Tracking"/>
    <x v="12"/>
    <s v="YE17"/>
    <x v="2"/>
    <x v="2"/>
    <s v="YE1703"/>
    <x v="40"/>
    <s v="ميدي"/>
    <x v="0"/>
    <x v="0"/>
    <x v="0"/>
    <m/>
    <m/>
    <n v="1"/>
    <n v="0"/>
    <n v="0"/>
    <n v="0"/>
    <n v="0"/>
    <n v="0"/>
    <n v="0"/>
    <n v="1"/>
    <n v="0"/>
    <n v="0"/>
    <n v="0"/>
    <x v="49"/>
    <x v="0"/>
    <x v="0"/>
    <x v="0"/>
    <x v="0"/>
  </r>
  <r>
    <d v="2024-01-20T00:00:00"/>
    <x v="15"/>
    <s v="YE26"/>
    <x v="1"/>
    <x v="1"/>
    <s v="YE2613"/>
    <x v="3"/>
    <x v="3"/>
    <s v="YE261321"/>
    <s v="Al Jalla L"/>
    <s v="ال جلال"/>
    <s v="YE26132110500"/>
    <s v="Al-Saqett"/>
    <s v="الصاقط"/>
    <s v="IDPs"/>
    <s v="Rapid Tracking"/>
    <x v="12"/>
    <s v="YE20"/>
    <x v="6"/>
    <x v="6"/>
    <s v="YE2005"/>
    <x v="41"/>
    <s v="عتمة"/>
    <x v="0"/>
    <x v="0"/>
    <x v="0"/>
    <m/>
    <m/>
    <n v="1"/>
    <n v="0"/>
    <n v="0"/>
    <n v="0"/>
    <n v="0"/>
    <n v="0"/>
    <n v="0"/>
    <n v="1"/>
    <n v="0"/>
    <n v="0"/>
    <n v="0"/>
    <x v="50"/>
    <x v="0"/>
    <x v="0"/>
    <x v="0"/>
    <x v="0"/>
  </r>
  <r>
    <d v="2024-01-15T00:00:00"/>
    <x v="13"/>
    <s v="YE18"/>
    <x v="2"/>
    <x v="2"/>
    <s v="YE1820"/>
    <x v="6"/>
    <x v="6"/>
    <s v="YE182021"/>
    <s v="Alkhawkhuh"/>
    <s v="الخوخة"/>
    <s v="YE18202100101"/>
    <s v="Al-Khokha"/>
    <s v="الخوخه"/>
    <s v="IDPs"/>
    <s v="Rapid Tracking"/>
    <x v="13"/>
    <s v="YE15"/>
    <x v="5"/>
    <x v="5"/>
    <s v="YE1504"/>
    <x v="11"/>
    <s v="مقبنة"/>
    <x v="0"/>
    <x v="3"/>
    <x v="0"/>
    <m/>
    <m/>
    <n v="4"/>
    <n v="0"/>
    <n v="4"/>
    <n v="0"/>
    <n v="0"/>
    <n v="0"/>
    <n v="0"/>
    <n v="0"/>
    <n v="0"/>
    <n v="0"/>
    <n v="0"/>
    <x v="51"/>
    <x v="0"/>
    <x v="1"/>
    <x v="0"/>
    <x v="0"/>
  </r>
  <r>
    <d v="2024-01-16T00:00:00"/>
    <x v="13"/>
    <s v="YE18"/>
    <x v="2"/>
    <x v="2"/>
    <s v="YE1819"/>
    <x v="5"/>
    <x v="5"/>
    <s v="YE181922"/>
    <s v="Rubue Alssuq"/>
    <s v="ربع السوق"/>
    <s v="YE18192210100"/>
    <s v="Al-Shoub"/>
    <s v="الشعوب"/>
    <s v="IDPs"/>
    <s v="Rapid Tracking"/>
    <x v="13"/>
    <s v="YE18"/>
    <x v="0"/>
    <x v="0"/>
    <s v="YE1825"/>
    <x v="6"/>
    <s v="الجراحي"/>
    <x v="0"/>
    <x v="3"/>
    <x v="0"/>
    <m/>
    <m/>
    <n v="1"/>
    <n v="0"/>
    <n v="0"/>
    <n v="0"/>
    <n v="0"/>
    <n v="0"/>
    <n v="0"/>
    <n v="1"/>
    <n v="0"/>
    <n v="0"/>
    <n v="0"/>
    <x v="43"/>
    <x v="0"/>
    <x v="1"/>
    <x v="1"/>
    <x v="0"/>
  </r>
  <r>
    <d v="2024-01-16T00:00:00"/>
    <x v="12"/>
    <s v="YE18"/>
    <x v="2"/>
    <x v="2"/>
    <s v="YE1820"/>
    <x v="6"/>
    <x v="6"/>
    <s v="YE182022"/>
    <s v="Dublh"/>
    <s v="دوبلة"/>
    <s v="YE18202211300"/>
    <s v="Cadah Al-Nakheil"/>
    <s v="كدح النخيل"/>
    <s v="IDPs"/>
    <s v="Rapid Tracking"/>
    <x v="13"/>
    <s v="YE18"/>
    <x v="0"/>
    <x v="0"/>
    <s v="YE1823"/>
    <x v="42"/>
    <s v="الحالي"/>
    <x v="1"/>
    <x v="1"/>
    <x v="0"/>
    <m/>
    <m/>
    <n v="2"/>
    <n v="0"/>
    <n v="0"/>
    <n v="0"/>
    <n v="0"/>
    <n v="0"/>
    <n v="0"/>
    <n v="0"/>
    <n v="0"/>
    <n v="2"/>
    <n v="0"/>
    <x v="36"/>
    <x v="0"/>
    <x v="1"/>
    <x v="1"/>
    <x v="0"/>
  </r>
  <r>
    <d v="2024-01-20T00:00:00"/>
    <x v="13"/>
    <s v="YE26"/>
    <x v="1"/>
    <x v="1"/>
    <s v="YE2613"/>
    <x v="3"/>
    <x v="3"/>
    <s v="YE261326"/>
    <s v="Al Shabwan"/>
    <s v="ال شبوان"/>
    <s v="YE26132610200"/>
    <s v="Al-Maraf"/>
    <s v="المعرف"/>
    <s v="IDPs"/>
    <s v="Rapid Tracking"/>
    <x v="13"/>
    <s v="YE16"/>
    <x v="8"/>
    <x v="8"/>
    <s v="YE1605"/>
    <x v="24"/>
    <s v="الحزم"/>
    <x v="0"/>
    <x v="0"/>
    <x v="2"/>
    <m/>
    <m/>
    <n v="1"/>
    <n v="0"/>
    <n v="0"/>
    <n v="0"/>
    <n v="0"/>
    <n v="0"/>
    <n v="0"/>
    <n v="0"/>
    <n v="0"/>
    <n v="1"/>
    <n v="0"/>
    <x v="38"/>
    <x v="0"/>
    <x v="0"/>
    <x v="0"/>
    <x v="0"/>
  </r>
  <r>
    <d v="2024-01-20T00:00:00"/>
    <x v="12"/>
    <s v="YE26"/>
    <x v="1"/>
    <x v="1"/>
    <s v="YE2612"/>
    <x v="2"/>
    <x v="2"/>
    <s v="YE261221"/>
    <s v="Al'Iishraf"/>
    <s v="الاشراف"/>
    <s v="YE26122111100"/>
    <s v="Al-Jaboul"/>
    <s v="الجبول"/>
    <s v="IDPs"/>
    <s v="Rapid Tracking"/>
    <x v="13"/>
    <s v="YE11"/>
    <x v="3"/>
    <x v="3"/>
    <s v="YE1104"/>
    <x v="43"/>
    <s v="النادرة"/>
    <x v="0"/>
    <x v="0"/>
    <x v="0"/>
    <m/>
    <m/>
    <n v="1"/>
    <n v="0"/>
    <n v="1"/>
    <n v="0"/>
    <n v="0"/>
    <n v="0"/>
    <n v="0"/>
    <n v="0"/>
    <n v="0"/>
    <n v="0"/>
    <n v="0"/>
    <x v="52"/>
    <x v="0"/>
    <x v="0"/>
    <x v="0"/>
    <x v="0"/>
  </r>
  <r>
    <d v="2024-01-20T00:00:00"/>
    <x v="12"/>
    <s v="YE26"/>
    <x v="1"/>
    <x v="1"/>
    <s v="YE2612"/>
    <x v="2"/>
    <x v="2"/>
    <s v="YE261221"/>
    <s v="Al'Iishraf"/>
    <s v="الاشراف"/>
    <s v="YE26122111700"/>
    <s v="Jaw Al-Abr"/>
    <s v="جو العبر"/>
    <s v="IDPs"/>
    <s v="Rapid Tracking"/>
    <x v="13"/>
    <s v="YE26"/>
    <x v="1"/>
    <x v="1"/>
    <s v="YE2609"/>
    <x v="10"/>
    <s v="حريب"/>
    <x v="0"/>
    <x v="3"/>
    <x v="0"/>
    <m/>
    <m/>
    <n v="1"/>
    <n v="0"/>
    <n v="0"/>
    <n v="0"/>
    <n v="0"/>
    <n v="1"/>
    <n v="0"/>
    <n v="0"/>
    <n v="0"/>
    <n v="0"/>
    <n v="0"/>
    <x v="52"/>
    <x v="0"/>
    <x v="0"/>
    <x v="1"/>
    <x v="0"/>
  </r>
  <r>
    <d v="2024-01-20T00:00:00"/>
    <x v="12"/>
    <s v="YE26"/>
    <x v="1"/>
    <x v="1"/>
    <s v="YE2613"/>
    <x v="3"/>
    <x v="3"/>
    <s v="YE261322"/>
    <s v="Al Fajih"/>
    <s v="ال فجيح"/>
    <s v="YE26132211000"/>
    <s v="Al-Maseil Cara"/>
    <s v="المسيل كرا"/>
    <s v="IDPs"/>
    <s v="Rapid Tracking"/>
    <x v="13"/>
    <s v="YE29"/>
    <x v="4"/>
    <x v="4"/>
    <s v="YE2911"/>
    <x v="44"/>
    <s v="ريدة"/>
    <x v="0"/>
    <x v="0"/>
    <x v="0"/>
    <m/>
    <m/>
    <n v="1"/>
    <n v="0"/>
    <n v="0"/>
    <n v="0"/>
    <n v="0"/>
    <n v="0"/>
    <n v="0"/>
    <n v="1"/>
    <n v="0"/>
    <n v="0"/>
    <n v="0"/>
    <x v="53"/>
    <x v="0"/>
    <x v="0"/>
    <x v="0"/>
    <x v="0"/>
  </r>
  <r>
    <d v="2024-01-20T00:00:00"/>
    <x v="12"/>
    <s v="YE26"/>
    <x v="1"/>
    <x v="1"/>
    <s v="YE2613"/>
    <x v="3"/>
    <x v="3"/>
    <s v="YE261323"/>
    <s v="Al Rashid Munif"/>
    <s v="ال راشد منيف"/>
    <s v="YE26132311300"/>
    <s v="Al-Naqeia'a"/>
    <s v="النقيعاء"/>
    <s v="IDPs"/>
    <s v="Rapid Tracking"/>
    <x v="13"/>
    <s v="YE18"/>
    <x v="0"/>
    <x v="0"/>
    <s v="YE1813"/>
    <x v="3"/>
    <s v="المراوعة"/>
    <x v="1"/>
    <x v="2"/>
    <x v="0"/>
    <m/>
    <m/>
    <n v="1"/>
    <n v="0"/>
    <n v="0"/>
    <n v="0"/>
    <n v="0"/>
    <n v="0"/>
    <n v="0"/>
    <n v="1"/>
    <n v="0"/>
    <n v="0"/>
    <n v="0"/>
    <x v="54"/>
    <x v="0"/>
    <x v="0"/>
    <x v="0"/>
    <x v="0"/>
  </r>
  <r>
    <d v="2024-01-20T00:00:00"/>
    <x v="15"/>
    <s v="YE26"/>
    <x v="1"/>
    <x v="1"/>
    <s v="YE2612"/>
    <x v="2"/>
    <x v="2"/>
    <s v="YE261210"/>
    <s v="Al Jufainah"/>
    <s v="الجفينة"/>
    <s v="YE26121001001"/>
    <s v="Al Jufainah"/>
    <s v="الجفينة"/>
    <s v="IDPs"/>
    <s v="Rapid Tracking"/>
    <x v="13"/>
    <s v="YE26"/>
    <x v="1"/>
    <x v="1"/>
    <s v="YE2602"/>
    <x v="22"/>
    <s v="رغوان"/>
    <x v="1"/>
    <x v="1"/>
    <x v="2"/>
    <m/>
    <m/>
    <n v="1"/>
    <n v="0"/>
    <n v="0"/>
    <n v="0"/>
    <n v="0"/>
    <n v="1"/>
    <n v="0"/>
    <n v="0"/>
    <n v="0"/>
    <n v="0"/>
    <n v="0"/>
    <x v="55"/>
    <x v="0"/>
    <x v="0"/>
    <x v="1"/>
    <x v="0"/>
  </r>
  <r>
    <d v="2024-01-20T00:00:00"/>
    <x v="16"/>
    <s v="YE26"/>
    <x v="1"/>
    <x v="1"/>
    <s v="YE2613"/>
    <x v="3"/>
    <x v="3"/>
    <s v="YE261325"/>
    <s v="Al Qazeah"/>
    <s v="ال قزعه"/>
    <s v="YE26132510700"/>
    <s v="AL-Erqein"/>
    <s v="العرقين"/>
    <s v="IDPs"/>
    <s v="Rapid Tracking"/>
    <x v="13"/>
    <s v="YE18"/>
    <x v="0"/>
    <x v="0"/>
    <s v="YE1819"/>
    <x v="0"/>
    <s v="حيس"/>
    <x v="0"/>
    <x v="0"/>
    <x v="0"/>
    <m/>
    <m/>
    <n v="2"/>
    <n v="0"/>
    <n v="0"/>
    <n v="0"/>
    <n v="0"/>
    <n v="0"/>
    <n v="0"/>
    <n v="2"/>
    <n v="0"/>
    <n v="0"/>
    <n v="0"/>
    <x v="56"/>
    <x v="0"/>
    <x v="0"/>
    <x v="0"/>
    <x v="0"/>
  </r>
  <r>
    <d v="2024-01-20T00:00:00"/>
    <x v="16"/>
    <s v="YE25"/>
    <x v="3"/>
    <x v="3"/>
    <s v="YE2515"/>
    <x v="7"/>
    <x v="7"/>
    <s v="YE251522"/>
    <s v="Tuban_2"/>
    <s v="تبن_2"/>
    <s v="YE25152211200"/>
    <s v="Al-Anad"/>
    <s v="العند"/>
    <s v="IDPs"/>
    <s v="Rapid Tracking"/>
    <x v="13"/>
    <s v="YE18"/>
    <x v="0"/>
    <x v="0"/>
    <s v="YE1822"/>
    <x v="45"/>
    <s v="الميناء"/>
    <x v="0"/>
    <x v="0"/>
    <x v="0"/>
    <m/>
    <m/>
    <n v="1"/>
    <n v="0"/>
    <n v="1"/>
    <n v="0"/>
    <n v="0"/>
    <n v="0"/>
    <n v="0"/>
    <n v="0"/>
    <n v="0"/>
    <n v="0"/>
    <n v="0"/>
    <x v="57"/>
    <x v="0"/>
    <x v="0"/>
    <x v="0"/>
    <x v="0"/>
  </r>
  <r>
    <d v="2024-01-16T00:00:00"/>
    <x v="12"/>
    <s v="YE18"/>
    <x v="2"/>
    <x v="2"/>
    <s v="YE1820"/>
    <x v="6"/>
    <x v="6"/>
    <s v="YE182022"/>
    <s v="Dublh"/>
    <s v="دوبلة"/>
    <s v="YE18202211300"/>
    <s v="Cadah Al-Nakheil"/>
    <s v="كدح النخيل"/>
    <s v="IDPs"/>
    <s v="Rapid Tracking"/>
    <x v="14"/>
    <s v="YE18"/>
    <x v="0"/>
    <x v="0"/>
    <s v="YE1821"/>
    <x v="46"/>
    <s v="الحوك"/>
    <x v="1"/>
    <x v="4"/>
    <x v="0"/>
    <m/>
    <m/>
    <n v="1"/>
    <n v="0"/>
    <n v="0"/>
    <n v="0"/>
    <n v="0"/>
    <n v="0"/>
    <n v="0"/>
    <n v="0"/>
    <n v="0"/>
    <n v="1"/>
    <n v="0"/>
    <x v="36"/>
    <x v="0"/>
    <x v="1"/>
    <x v="1"/>
    <x v="0"/>
  </r>
  <r>
    <d v="2024-01-19T00:00:00"/>
    <x v="14"/>
    <s v="YE15"/>
    <x v="0"/>
    <x v="0"/>
    <s v="YE1505"/>
    <x v="4"/>
    <x v="4"/>
    <s v="YE150521"/>
    <s v="Almakha'"/>
    <s v="المخاء"/>
    <s v="YE15052100101"/>
    <s v="Al-Makha"/>
    <s v="المخاء"/>
    <s v="IDPs"/>
    <s v="Rapid Tracking"/>
    <x v="14"/>
    <s v="YE15"/>
    <x v="5"/>
    <x v="5"/>
    <s v="YE1520"/>
    <x v="38"/>
    <s v="التعزية"/>
    <x v="0"/>
    <x v="0"/>
    <x v="0"/>
    <m/>
    <m/>
    <n v="2"/>
    <n v="0"/>
    <n v="0"/>
    <n v="0"/>
    <n v="2"/>
    <n v="0"/>
    <n v="0"/>
    <n v="0"/>
    <n v="0"/>
    <n v="0"/>
    <n v="0"/>
    <x v="58"/>
    <x v="0"/>
    <x v="1"/>
    <x v="1"/>
    <x v="0"/>
  </r>
  <r>
    <d v="2024-01-20T00:00:00"/>
    <x v="12"/>
    <s v="YE26"/>
    <x v="1"/>
    <x v="1"/>
    <s v="YE2612"/>
    <x v="2"/>
    <x v="2"/>
    <s v="YE261221"/>
    <s v="Al'Iishraf"/>
    <s v="الاشراف"/>
    <s v="YE26122111100"/>
    <s v="Al-Jaboul"/>
    <s v="الجبول"/>
    <s v="IDPs"/>
    <s v="Rapid Tracking"/>
    <x v="14"/>
    <s v="YE16"/>
    <x v="8"/>
    <x v="8"/>
    <s v="YE1601"/>
    <x v="47"/>
    <s v="خب و الشعف"/>
    <x v="0"/>
    <x v="0"/>
    <x v="0"/>
    <m/>
    <m/>
    <n v="1"/>
    <n v="0"/>
    <n v="0"/>
    <n v="0"/>
    <n v="0"/>
    <n v="0"/>
    <n v="0"/>
    <n v="1"/>
    <n v="0"/>
    <n v="0"/>
    <n v="0"/>
    <x v="52"/>
    <x v="0"/>
    <x v="0"/>
    <x v="0"/>
    <x v="0"/>
  </r>
  <r>
    <d v="2024-01-20T00:00:00"/>
    <x v="12"/>
    <s v="YE26"/>
    <x v="1"/>
    <x v="1"/>
    <s v="YE2613"/>
    <x v="3"/>
    <x v="3"/>
    <s v="YE261322"/>
    <s v="Al Fajih"/>
    <s v="ال فجيح"/>
    <s v="YE26132210300"/>
    <s v="Al-Humah"/>
    <s v="الحمه"/>
    <s v="IDPs"/>
    <s v="Rapid Tracking"/>
    <x v="14"/>
    <s v="YE17"/>
    <x v="2"/>
    <x v="2"/>
    <s v="YE1713"/>
    <x v="48"/>
    <s v="قفل شمر"/>
    <x v="1"/>
    <x v="2"/>
    <x v="0"/>
    <m/>
    <m/>
    <n v="1"/>
    <n v="0"/>
    <n v="0"/>
    <n v="0"/>
    <n v="0"/>
    <n v="0"/>
    <n v="0"/>
    <n v="1"/>
    <n v="0"/>
    <n v="0"/>
    <n v="0"/>
    <x v="53"/>
    <x v="0"/>
    <x v="0"/>
    <x v="0"/>
    <x v="0"/>
  </r>
  <r>
    <d v="2024-01-20T00:00:00"/>
    <x v="12"/>
    <s v="YE26"/>
    <x v="1"/>
    <x v="1"/>
    <s v="YE2613"/>
    <x v="3"/>
    <x v="3"/>
    <s v="YE261323"/>
    <s v="Al Rashid Munif"/>
    <s v="ال راشد منيف"/>
    <s v="YE26132310500"/>
    <s v="Al-Hudhn Al Haneesh"/>
    <s v="الحضن ال حنيش"/>
    <s v="IDPs"/>
    <s v="Rapid Tracking"/>
    <x v="14"/>
    <s v="YE16"/>
    <x v="8"/>
    <x v="8"/>
    <s v="YE1601"/>
    <x v="47"/>
    <s v="خب و الشعف"/>
    <x v="0"/>
    <x v="0"/>
    <x v="1"/>
    <s v="Yes"/>
    <s v="Yes"/>
    <n v="1"/>
    <n v="0"/>
    <n v="0"/>
    <n v="0"/>
    <n v="0"/>
    <n v="0"/>
    <n v="0"/>
    <n v="1"/>
    <n v="0"/>
    <n v="0"/>
    <n v="0"/>
    <x v="54"/>
    <x v="0"/>
    <x v="0"/>
    <x v="0"/>
    <x v="0"/>
  </r>
  <r>
    <d v="2024-01-20T00:00:00"/>
    <x v="15"/>
    <s v="YE26"/>
    <x v="1"/>
    <x v="1"/>
    <s v="YE2612"/>
    <x v="2"/>
    <x v="2"/>
    <s v="YE261203"/>
    <s v="Al Ruwdah"/>
    <s v="الروضة"/>
    <s v="YE26120300301"/>
    <s v="Al Ruwdah"/>
    <s v="الروضة"/>
    <s v="IDPs"/>
    <s v="Rapid Tracking"/>
    <x v="14"/>
    <s v="YE15"/>
    <x v="5"/>
    <x v="5"/>
    <s v="YE1514"/>
    <x v="35"/>
    <s v="الشمايتين"/>
    <x v="1"/>
    <x v="4"/>
    <x v="0"/>
    <m/>
    <m/>
    <n v="1"/>
    <n v="0"/>
    <n v="0"/>
    <n v="0"/>
    <n v="0"/>
    <n v="0"/>
    <n v="0"/>
    <n v="0"/>
    <n v="0"/>
    <n v="1"/>
    <n v="0"/>
    <x v="59"/>
    <x v="0"/>
    <x v="0"/>
    <x v="0"/>
    <x v="0"/>
  </r>
  <r>
    <d v="2024-01-20T00:00:00"/>
    <x v="15"/>
    <s v="YE26"/>
    <x v="1"/>
    <x v="1"/>
    <s v="YE2612"/>
    <x v="2"/>
    <x v="2"/>
    <s v="YE261210"/>
    <s v="Al Jufainah"/>
    <s v="الجفينة"/>
    <s v="YE26121001001"/>
    <s v="Al Jufainah"/>
    <s v="الجفينة"/>
    <s v="IDPs"/>
    <s v="Rapid Tracking"/>
    <x v="14"/>
    <s v="YE26"/>
    <x v="1"/>
    <x v="1"/>
    <s v="YE2609"/>
    <x v="10"/>
    <s v="حريب"/>
    <x v="0"/>
    <x v="0"/>
    <x v="2"/>
    <m/>
    <m/>
    <n v="1"/>
    <n v="0"/>
    <n v="0"/>
    <n v="0"/>
    <n v="0"/>
    <n v="1"/>
    <n v="0"/>
    <n v="0"/>
    <n v="0"/>
    <n v="0"/>
    <n v="0"/>
    <x v="55"/>
    <x v="0"/>
    <x v="0"/>
    <x v="1"/>
    <x v="0"/>
  </r>
  <r>
    <d v="2024-01-20T00:00:00"/>
    <x v="15"/>
    <s v="YE26"/>
    <x v="1"/>
    <x v="1"/>
    <s v="YE2613"/>
    <x v="3"/>
    <x v="3"/>
    <s v="YE261321"/>
    <s v="Al Jalla L"/>
    <s v="ال جلال"/>
    <s v="YE26132110400"/>
    <s v="Al-Erq"/>
    <s v="العرق"/>
    <s v="IDPs"/>
    <s v="Rapid Tracking"/>
    <x v="14"/>
    <s v="YE18"/>
    <x v="0"/>
    <x v="0"/>
    <s v="YE1807"/>
    <x v="20"/>
    <s v="الزيدية"/>
    <x v="1"/>
    <x v="4"/>
    <x v="0"/>
    <m/>
    <m/>
    <n v="1"/>
    <n v="0"/>
    <n v="0"/>
    <n v="0"/>
    <n v="0"/>
    <n v="0"/>
    <n v="0"/>
    <n v="0"/>
    <n v="0"/>
    <n v="1"/>
    <n v="0"/>
    <x v="50"/>
    <x v="0"/>
    <x v="0"/>
    <x v="0"/>
    <x v="0"/>
  </r>
  <r>
    <d v="2024-01-20T00:00:00"/>
    <x v="16"/>
    <s v="YE26"/>
    <x v="1"/>
    <x v="1"/>
    <s v="YE2612"/>
    <x v="2"/>
    <x v="2"/>
    <s v="YE261208"/>
    <s v="Al Matar"/>
    <s v="المطار"/>
    <s v="YE26120800801"/>
    <s v="Al Matar"/>
    <s v="المطار"/>
    <s v="IDPs"/>
    <s v="Rapid Tracking"/>
    <x v="14"/>
    <s v="YE31"/>
    <x v="10"/>
    <x v="10"/>
    <s v="YE3105"/>
    <x v="49"/>
    <s v="كسمة"/>
    <x v="1"/>
    <x v="1"/>
    <x v="0"/>
    <m/>
    <m/>
    <n v="1"/>
    <n v="0"/>
    <n v="0"/>
    <n v="0"/>
    <n v="1"/>
    <n v="0"/>
    <n v="0"/>
    <n v="0"/>
    <n v="0"/>
    <n v="0"/>
    <n v="0"/>
    <x v="60"/>
    <x v="0"/>
    <x v="0"/>
    <x v="0"/>
    <x v="0"/>
  </r>
  <r>
    <d v="2024-01-20T00:00:00"/>
    <x v="16"/>
    <s v="YE26"/>
    <x v="1"/>
    <x v="1"/>
    <s v="YE2612"/>
    <x v="2"/>
    <x v="2"/>
    <s v="YE261221"/>
    <s v="Al'Iishraf"/>
    <s v="الاشراف"/>
    <s v="YE26122110200"/>
    <s v="Al-Khaseef"/>
    <s v="الخسيف"/>
    <s v="IDPs"/>
    <s v="Rapid Tracking"/>
    <x v="14"/>
    <s v="YE18"/>
    <x v="0"/>
    <x v="0"/>
    <s v="YE1818"/>
    <x v="50"/>
    <s v="جبل راس"/>
    <x v="1"/>
    <x v="1"/>
    <x v="2"/>
    <m/>
    <m/>
    <n v="2"/>
    <n v="0"/>
    <n v="0"/>
    <n v="0"/>
    <n v="0"/>
    <n v="1"/>
    <n v="1"/>
    <n v="0"/>
    <n v="0"/>
    <n v="0"/>
    <n v="0"/>
    <x v="61"/>
    <x v="0"/>
    <x v="0"/>
    <x v="0"/>
    <x v="0"/>
  </r>
  <r>
    <d v="2024-01-20T00:00:00"/>
    <x v="16"/>
    <s v="YE26"/>
    <x v="1"/>
    <x v="1"/>
    <s v="YE2612"/>
    <x v="2"/>
    <x v="2"/>
    <s v="YE261221"/>
    <s v="Al'Iishraf"/>
    <s v="الاشراف"/>
    <s v="YE26122110200"/>
    <s v="Al-Khaseef"/>
    <s v="الخسيف"/>
    <s v="IDPs"/>
    <s v="Rapid Tracking"/>
    <x v="14"/>
    <s v="YE11"/>
    <x v="3"/>
    <x v="3"/>
    <s v="YE1109"/>
    <x v="51"/>
    <s v="حزم العدين"/>
    <x v="0"/>
    <x v="0"/>
    <x v="0"/>
    <m/>
    <m/>
    <n v="1"/>
    <n v="0"/>
    <n v="0"/>
    <n v="0"/>
    <n v="1"/>
    <n v="0"/>
    <n v="0"/>
    <n v="0"/>
    <n v="0"/>
    <n v="0"/>
    <n v="0"/>
    <x v="61"/>
    <x v="0"/>
    <x v="0"/>
    <x v="0"/>
    <x v="0"/>
  </r>
  <r>
    <d v="2024-01-20T00:00:00"/>
    <x v="16"/>
    <s v="YE26"/>
    <x v="1"/>
    <x v="1"/>
    <s v="YE2612"/>
    <x v="2"/>
    <x v="2"/>
    <s v="YE261221"/>
    <s v="Al'Iishraf"/>
    <s v="الاشراف"/>
    <s v="YE26122110200"/>
    <s v="Al-Khaseef"/>
    <s v="الخسيف"/>
    <s v="IDPs"/>
    <s v="Rapid Tracking"/>
    <x v="14"/>
    <s v="YE15"/>
    <x v="5"/>
    <x v="5"/>
    <s v="YE1520"/>
    <x v="38"/>
    <s v="التعزية"/>
    <x v="1"/>
    <x v="1"/>
    <x v="0"/>
    <m/>
    <m/>
    <n v="1"/>
    <n v="0"/>
    <n v="0"/>
    <n v="0"/>
    <n v="0"/>
    <n v="0"/>
    <n v="0"/>
    <n v="1"/>
    <n v="0"/>
    <n v="0"/>
    <n v="0"/>
    <x v="61"/>
    <x v="0"/>
    <x v="0"/>
    <x v="0"/>
    <x v="0"/>
  </r>
  <r>
    <d v="2024-01-20T00:00:00"/>
    <x v="16"/>
    <s v="YE26"/>
    <x v="1"/>
    <x v="1"/>
    <s v="YE2612"/>
    <x v="2"/>
    <x v="2"/>
    <s v="YE261221"/>
    <s v="Al'Iishraf"/>
    <s v="الاشراف"/>
    <s v="YE26122110200"/>
    <s v="Al-Khaseef"/>
    <s v="الخسيف"/>
    <s v="IDPs"/>
    <s v="Rapid Tracking"/>
    <x v="14"/>
    <s v="YE21"/>
    <x v="12"/>
    <x v="12"/>
    <s v="YE2107"/>
    <x v="52"/>
    <s v="بيحان"/>
    <x v="1"/>
    <x v="4"/>
    <x v="0"/>
    <m/>
    <m/>
    <n v="2"/>
    <n v="0"/>
    <n v="0"/>
    <n v="0"/>
    <n v="0"/>
    <n v="2"/>
    <n v="0"/>
    <n v="0"/>
    <n v="0"/>
    <n v="0"/>
    <n v="0"/>
    <x v="61"/>
    <x v="0"/>
    <x v="0"/>
    <x v="0"/>
    <x v="0"/>
  </r>
  <r>
    <d v="2024-01-20T00:00:00"/>
    <x v="16"/>
    <s v="YE26"/>
    <x v="1"/>
    <x v="1"/>
    <s v="YE2612"/>
    <x v="2"/>
    <x v="2"/>
    <s v="YE261221"/>
    <s v="Al'Iishraf"/>
    <s v="الاشراف"/>
    <s v="YE26122110200"/>
    <s v="Al-Khaseef"/>
    <s v="الخسيف"/>
    <s v="IDPs"/>
    <s v="Rapid Tracking"/>
    <x v="14"/>
    <s v="YE15"/>
    <x v="5"/>
    <x v="5"/>
    <s v="YE1521"/>
    <x v="53"/>
    <s v="المعافر"/>
    <x v="1"/>
    <x v="1"/>
    <x v="0"/>
    <m/>
    <m/>
    <n v="1"/>
    <n v="0"/>
    <n v="0"/>
    <n v="0"/>
    <n v="0"/>
    <n v="1"/>
    <n v="0"/>
    <n v="0"/>
    <n v="0"/>
    <n v="0"/>
    <n v="0"/>
    <x v="61"/>
    <x v="0"/>
    <x v="0"/>
    <x v="0"/>
    <x v="0"/>
  </r>
  <r>
    <d v="2024-01-20T00:00:00"/>
    <x v="16"/>
    <s v="YE25"/>
    <x v="3"/>
    <x v="3"/>
    <s v="YE2515"/>
    <x v="7"/>
    <x v="7"/>
    <s v="YE251522"/>
    <s v="Tuban_2"/>
    <s v="تبن_2"/>
    <s v="YE25152218300"/>
    <s v="Al-Baruleitarya"/>
    <s v="البروليتاريا"/>
    <s v="IDPs"/>
    <s v="Rapid Tracking"/>
    <x v="14"/>
    <s v="YE20"/>
    <x v="6"/>
    <x v="6"/>
    <s v="YE2008"/>
    <x v="54"/>
    <s v="مدينة ذمار"/>
    <x v="0"/>
    <x v="0"/>
    <x v="0"/>
    <m/>
    <m/>
    <n v="1"/>
    <n v="0"/>
    <n v="1"/>
    <n v="0"/>
    <n v="0"/>
    <n v="0"/>
    <n v="0"/>
    <n v="0"/>
    <n v="0"/>
    <n v="0"/>
    <n v="0"/>
    <x v="57"/>
    <x v="0"/>
    <x v="0"/>
    <x v="0"/>
    <x v="0"/>
  </r>
  <r>
    <d v="2024-01-19T00:00:00"/>
    <x v="14"/>
    <s v="YE15"/>
    <x v="0"/>
    <x v="0"/>
    <s v="YE1505"/>
    <x v="4"/>
    <x v="4"/>
    <s v="YE150521"/>
    <s v="Almakha'"/>
    <s v="المخاء"/>
    <s v="YE15052100101"/>
    <s v="Al-Makha"/>
    <s v="المخاء"/>
    <s v="IDPs"/>
    <s v="Rapid Tracking"/>
    <x v="15"/>
    <s v="YE18"/>
    <x v="0"/>
    <x v="0"/>
    <s v="YE1824"/>
    <x v="55"/>
    <s v="زبيد"/>
    <x v="0"/>
    <x v="0"/>
    <x v="0"/>
    <m/>
    <m/>
    <n v="1"/>
    <n v="0"/>
    <n v="0"/>
    <n v="0"/>
    <n v="1"/>
    <n v="0"/>
    <n v="0"/>
    <n v="0"/>
    <n v="0"/>
    <n v="0"/>
    <n v="0"/>
    <x v="58"/>
    <x v="0"/>
    <x v="1"/>
    <x v="0"/>
    <x v="0"/>
  </r>
  <r>
    <d v="2024-01-20T00:00:00"/>
    <x v="12"/>
    <s v="YE26"/>
    <x v="1"/>
    <x v="1"/>
    <s v="YE2613"/>
    <x v="3"/>
    <x v="3"/>
    <s v="YE261323"/>
    <s v="Al Rashid Munif"/>
    <s v="ال راشد منيف"/>
    <s v="YE26132311300"/>
    <s v="Al-Naqeia'a"/>
    <s v="النقيعاء"/>
    <s v="IDPs"/>
    <s v="Rapid Tracking"/>
    <x v="15"/>
    <s v="YE15"/>
    <x v="5"/>
    <x v="5"/>
    <s v="YE1502"/>
    <x v="56"/>
    <s v="شرعب السلام"/>
    <x v="1"/>
    <x v="2"/>
    <x v="0"/>
    <m/>
    <m/>
    <n v="1"/>
    <n v="0"/>
    <n v="0"/>
    <n v="0"/>
    <n v="0"/>
    <n v="0"/>
    <n v="0"/>
    <n v="1"/>
    <n v="0"/>
    <n v="0"/>
    <n v="0"/>
    <x v="54"/>
    <x v="0"/>
    <x v="0"/>
    <x v="0"/>
    <x v="0"/>
  </r>
  <r>
    <d v="2024-01-19T00:00:00"/>
    <x v="14"/>
    <s v="YE15"/>
    <x v="0"/>
    <x v="0"/>
    <s v="YE1505"/>
    <x v="4"/>
    <x v="4"/>
    <s v="YE150521"/>
    <s v="Almakha'"/>
    <s v="المخاء"/>
    <s v="YE15052100101"/>
    <s v="Al-Makha"/>
    <s v="المخاء"/>
    <s v="IDPs"/>
    <s v="Rapid Tracking"/>
    <x v="16"/>
    <s v="YE15"/>
    <x v="5"/>
    <x v="5"/>
    <s v="YE1504"/>
    <x v="11"/>
    <s v="مقبنة"/>
    <x v="0"/>
    <x v="0"/>
    <x v="0"/>
    <m/>
    <m/>
    <n v="2"/>
    <n v="0"/>
    <n v="0"/>
    <n v="0"/>
    <n v="2"/>
    <n v="0"/>
    <n v="0"/>
    <n v="0"/>
    <n v="0"/>
    <n v="0"/>
    <n v="0"/>
    <x v="58"/>
    <x v="0"/>
    <x v="1"/>
    <x v="1"/>
    <x v="0"/>
  </r>
  <r>
    <d v="2024-01-20T00:00:00"/>
    <x v="16"/>
    <s v="YE26"/>
    <x v="1"/>
    <x v="1"/>
    <s v="YE2609"/>
    <x v="1"/>
    <x v="1"/>
    <s v="YE260925"/>
    <s v="Aleadi"/>
    <s v="العادي"/>
    <s v="YE26092510100"/>
    <s v="Al-Adi"/>
    <s v="العادي"/>
    <s v="IDPs"/>
    <s v="Rapid Tracking"/>
    <x v="16"/>
    <s v="YE26"/>
    <x v="1"/>
    <x v="1"/>
    <s v="YE2609"/>
    <x v="10"/>
    <s v="حريب"/>
    <x v="0"/>
    <x v="3"/>
    <x v="0"/>
    <m/>
    <m/>
    <n v="4"/>
    <n v="0"/>
    <n v="0"/>
    <n v="0"/>
    <n v="2"/>
    <n v="0"/>
    <n v="1"/>
    <n v="1"/>
    <n v="0"/>
    <n v="0"/>
    <n v="0"/>
    <x v="62"/>
    <x v="0"/>
    <x v="0"/>
    <x v="1"/>
    <x v="1"/>
  </r>
  <r>
    <d v="2024-01-20T00:00:00"/>
    <x v="16"/>
    <s v="YE26"/>
    <x v="1"/>
    <x v="1"/>
    <s v="YE2612"/>
    <x v="2"/>
    <x v="2"/>
    <s v="YE261208"/>
    <s v="Al Matar"/>
    <s v="المطار"/>
    <s v="YE26120800801"/>
    <s v="Al Matar"/>
    <s v="المطار"/>
    <s v="IDPs"/>
    <s v="Rapid Tracking"/>
    <x v="16"/>
    <s v="YE11"/>
    <x v="3"/>
    <x v="3"/>
    <s v="YE1106"/>
    <x v="57"/>
    <s v="السدة"/>
    <x v="1"/>
    <x v="4"/>
    <x v="0"/>
    <m/>
    <m/>
    <n v="1"/>
    <n v="0"/>
    <n v="0"/>
    <n v="0"/>
    <n v="0"/>
    <n v="0"/>
    <n v="1"/>
    <n v="0"/>
    <n v="0"/>
    <n v="0"/>
    <n v="0"/>
    <x v="60"/>
    <x v="0"/>
    <x v="0"/>
    <x v="0"/>
    <x v="0"/>
  </r>
  <r>
    <d v="2024-01-20T00:00:00"/>
    <x v="16"/>
    <s v="YE26"/>
    <x v="1"/>
    <x v="1"/>
    <s v="YE2613"/>
    <x v="3"/>
    <x v="3"/>
    <s v="YE261324"/>
    <s v="Al Misheal"/>
    <s v="ال مشعل"/>
    <s v="YE26132410700"/>
    <s v="صافر"/>
    <s v="صافر"/>
    <s v="IDPs"/>
    <s v="Rapid Tracking"/>
    <x v="16"/>
    <s v="YE31"/>
    <x v="10"/>
    <x v="10"/>
    <s v="YE3102"/>
    <x v="58"/>
    <s v="السلفية"/>
    <x v="1"/>
    <x v="2"/>
    <x v="0"/>
    <m/>
    <m/>
    <n v="2"/>
    <n v="0"/>
    <n v="0"/>
    <n v="0"/>
    <n v="2"/>
    <n v="0"/>
    <n v="0"/>
    <n v="0"/>
    <n v="0"/>
    <n v="0"/>
    <n v="0"/>
    <x v="63"/>
    <x v="0"/>
    <x v="0"/>
    <x v="0"/>
    <x v="0"/>
  </r>
  <r>
    <d v="2024-01-20T00:00:00"/>
    <x v="17"/>
    <s v="YE30"/>
    <x v="4"/>
    <x v="4"/>
    <s v="YE3006"/>
    <x v="11"/>
    <x v="11"/>
    <s v="YE300622"/>
    <s v="Ad Dhale'e_2"/>
    <s v="الضالع_2"/>
    <s v="YE30062210700"/>
    <s v="Al-Kebar"/>
    <s v="الكبار"/>
    <s v="IDPs"/>
    <s v="Rapid Tracking"/>
    <x v="16"/>
    <s v="YE30"/>
    <x v="13"/>
    <x v="13"/>
    <s v="YE3009"/>
    <x v="59"/>
    <s v="الحشاء"/>
    <x v="1"/>
    <x v="1"/>
    <x v="0"/>
    <m/>
    <m/>
    <n v="1"/>
    <n v="0"/>
    <n v="0"/>
    <n v="0"/>
    <n v="1"/>
    <n v="0"/>
    <n v="0"/>
    <n v="0"/>
    <n v="0"/>
    <n v="0"/>
    <n v="0"/>
    <x v="64"/>
    <x v="0"/>
    <x v="0"/>
    <x v="1"/>
    <x v="0"/>
  </r>
  <r>
    <d v="2024-01-20T00:00:00"/>
    <x v="16"/>
    <s v="YE26"/>
    <x v="1"/>
    <x v="1"/>
    <s v="YE2609"/>
    <x v="1"/>
    <x v="1"/>
    <s v="YE260925"/>
    <s v="Aleadi"/>
    <s v="العادي"/>
    <s v="YE26092510100"/>
    <s v="Al-Adi"/>
    <s v="العادي"/>
    <s v="IDPs"/>
    <s v="Rapid Tracking"/>
    <x v="17"/>
    <s v="YE26"/>
    <x v="1"/>
    <x v="1"/>
    <s v="YE2609"/>
    <x v="10"/>
    <s v="حريب"/>
    <x v="0"/>
    <x v="3"/>
    <x v="0"/>
    <m/>
    <m/>
    <n v="3"/>
    <n v="0"/>
    <n v="0"/>
    <n v="0"/>
    <n v="1"/>
    <n v="1"/>
    <n v="0"/>
    <n v="1"/>
    <n v="0"/>
    <n v="0"/>
    <n v="0"/>
    <x v="62"/>
    <x v="0"/>
    <x v="0"/>
    <x v="1"/>
    <x v="1"/>
  </r>
  <r>
    <d v="2024-01-20T00:00:00"/>
    <x v="14"/>
    <s v="YE26"/>
    <x v="1"/>
    <x v="1"/>
    <s v="YE2612"/>
    <x v="2"/>
    <x v="2"/>
    <s v="YE261204"/>
    <s v="Sahn Al Jin"/>
    <s v="صحن الجن"/>
    <s v="YE26120400401"/>
    <s v="Sahn Al Jin"/>
    <s v="صحن الجن"/>
    <s v="IDPs"/>
    <s v="Rapid Tracking"/>
    <x v="17"/>
    <s v="YE16"/>
    <x v="8"/>
    <x v="8"/>
    <s v="YE1606"/>
    <x v="60"/>
    <s v="المتون"/>
    <x v="0"/>
    <x v="0"/>
    <x v="0"/>
    <m/>
    <m/>
    <n v="1"/>
    <n v="0"/>
    <n v="0"/>
    <n v="0"/>
    <n v="0"/>
    <n v="0"/>
    <n v="0"/>
    <n v="1"/>
    <n v="0"/>
    <n v="0"/>
    <n v="0"/>
    <x v="65"/>
    <x v="0"/>
    <x v="0"/>
    <x v="0"/>
    <x v="0"/>
  </r>
  <r>
    <d v="2024-01-21T00:00:00"/>
    <x v="18"/>
    <s v="YE26"/>
    <x v="1"/>
    <x v="1"/>
    <s v="YE2612"/>
    <x v="2"/>
    <x v="2"/>
    <s v="YE261212"/>
    <s v="Al Jamiah"/>
    <s v="الجامعة"/>
    <s v="YE26121201201"/>
    <s v="Al Jamiah"/>
    <s v="الجامعة"/>
    <s v="IDPs"/>
    <s v="Rapid Tracking"/>
    <x v="17"/>
    <s v="YE20"/>
    <x v="6"/>
    <x v="6"/>
    <s v="YE2001"/>
    <x v="36"/>
    <s v="الحداء"/>
    <x v="0"/>
    <x v="0"/>
    <x v="0"/>
    <m/>
    <m/>
    <n v="2"/>
    <n v="0"/>
    <n v="0"/>
    <n v="0"/>
    <n v="1"/>
    <n v="0"/>
    <n v="0"/>
    <n v="1"/>
    <n v="0"/>
    <n v="0"/>
    <n v="0"/>
    <x v="66"/>
    <x v="0"/>
    <x v="0"/>
    <x v="0"/>
    <x v="0"/>
  </r>
  <r>
    <d v="2024-01-26T00:00:00"/>
    <x v="19"/>
    <s v="YE18"/>
    <x v="2"/>
    <x v="2"/>
    <s v="YE1820"/>
    <x v="6"/>
    <x v="6"/>
    <s v="YE182022"/>
    <s v="Dublh"/>
    <s v="دوبلة"/>
    <s v="YE18202211500"/>
    <s v="Al-Jashah Al-Sofla"/>
    <s v="الجشةالسفلي"/>
    <s v="IDPs"/>
    <s v="Rapid Tracking"/>
    <x v="16"/>
    <s v="YE18"/>
    <x v="0"/>
    <x v="0"/>
    <s v="YE1825"/>
    <x v="6"/>
    <s v="الجراحي"/>
    <x v="0"/>
    <x v="3"/>
    <x v="0"/>
    <m/>
    <m/>
    <n v="4"/>
    <n v="0"/>
    <n v="0"/>
    <n v="0"/>
    <n v="0"/>
    <n v="0"/>
    <n v="0"/>
    <n v="4"/>
    <n v="0"/>
    <n v="0"/>
    <n v="0"/>
    <x v="67"/>
    <x v="0"/>
    <x v="1"/>
    <x v="1"/>
    <x v="0"/>
  </r>
  <r>
    <d v="2024-01-26T00:00:00"/>
    <x v="19"/>
    <s v="YE18"/>
    <x v="2"/>
    <x v="2"/>
    <s v="YE1820"/>
    <x v="6"/>
    <x v="6"/>
    <s v="YE182022"/>
    <s v="Dublh"/>
    <s v="دوبلة"/>
    <s v="YE18202211800"/>
    <s v="Al-Jashah Al-Olya"/>
    <s v="الجشة العلياء"/>
    <s v="IDPs"/>
    <s v="Rapid Tracking"/>
    <x v="16"/>
    <s v="YE15"/>
    <x v="5"/>
    <x v="5"/>
    <s v="YE1504"/>
    <x v="11"/>
    <s v="مقبنة"/>
    <x v="0"/>
    <x v="3"/>
    <x v="0"/>
    <m/>
    <m/>
    <n v="4"/>
    <n v="0"/>
    <n v="0"/>
    <n v="0"/>
    <n v="0"/>
    <n v="0"/>
    <n v="0"/>
    <n v="4"/>
    <n v="0"/>
    <n v="0"/>
    <n v="0"/>
    <x v="67"/>
    <x v="0"/>
    <x v="1"/>
    <x v="0"/>
    <x v="0"/>
  </r>
  <r>
    <d v="2024-01-26T00:00:00"/>
    <x v="19"/>
    <s v="YE18"/>
    <x v="2"/>
    <x v="2"/>
    <s v="YE1820"/>
    <x v="6"/>
    <x v="6"/>
    <s v="YE182022"/>
    <s v="Dublh"/>
    <s v="دوبلة"/>
    <s v="YE18202211800"/>
    <s v="Al-Jashah Al-Olya"/>
    <s v="الجشة العلياء"/>
    <s v="IDPs"/>
    <s v="Rapid Tracking"/>
    <x v="16"/>
    <s v="YE18"/>
    <x v="0"/>
    <x v="0"/>
    <s v="YE1826"/>
    <x v="12"/>
    <s v="التحيتا"/>
    <x v="0"/>
    <x v="3"/>
    <x v="0"/>
    <m/>
    <m/>
    <n v="1"/>
    <n v="0"/>
    <n v="0"/>
    <n v="0"/>
    <n v="0"/>
    <n v="0"/>
    <n v="0"/>
    <n v="1"/>
    <n v="0"/>
    <n v="0"/>
    <n v="0"/>
    <x v="67"/>
    <x v="0"/>
    <x v="1"/>
    <x v="1"/>
    <x v="0"/>
  </r>
  <r>
    <d v="2024-01-26T00:00:00"/>
    <x v="20"/>
    <s v="YE18"/>
    <x v="2"/>
    <x v="2"/>
    <s v="YE1820"/>
    <x v="6"/>
    <x v="6"/>
    <s v="YE182021"/>
    <s v="Alkhawkhuh"/>
    <s v="الخوخة"/>
    <s v="YE18202110200"/>
    <s v="Al-Mazarae"/>
    <s v="المزارع"/>
    <s v="IDPs"/>
    <s v="Rapid Tracking"/>
    <x v="16"/>
    <s v="YE18"/>
    <x v="0"/>
    <x v="0"/>
    <s v="YE1821"/>
    <x v="46"/>
    <s v="الحوك"/>
    <x v="1"/>
    <x v="4"/>
    <x v="0"/>
    <m/>
    <m/>
    <n v="1"/>
    <n v="0"/>
    <n v="0"/>
    <n v="0"/>
    <n v="0"/>
    <n v="0"/>
    <n v="0"/>
    <n v="1"/>
    <n v="0"/>
    <n v="0"/>
    <n v="0"/>
    <x v="68"/>
    <x v="0"/>
    <x v="1"/>
    <x v="1"/>
    <x v="0"/>
  </r>
  <r>
    <d v="2024-01-26T00:00:00"/>
    <x v="21"/>
    <s v="YE15"/>
    <x v="0"/>
    <x v="0"/>
    <s v="YE1508"/>
    <x v="9"/>
    <x v="9"/>
    <s v="YE150831"/>
    <s v="Alshshirajuh"/>
    <s v="الشراجــه"/>
    <s v="YE15083110600"/>
    <s v="Ocad"/>
    <s v="عكاد"/>
    <s v="IDPs"/>
    <s v="Rapid Tracking"/>
    <x v="17"/>
    <s v="YE15"/>
    <x v="5"/>
    <x v="5"/>
    <s v="YE1504"/>
    <x v="11"/>
    <s v="مقبنة"/>
    <x v="0"/>
    <x v="0"/>
    <x v="1"/>
    <s v="No"/>
    <m/>
    <n v="6"/>
    <n v="0"/>
    <n v="0"/>
    <n v="0"/>
    <n v="6"/>
    <n v="0"/>
    <n v="0"/>
    <n v="0"/>
    <n v="0"/>
    <n v="0"/>
    <n v="0"/>
    <x v="69"/>
    <x v="0"/>
    <x v="0"/>
    <x v="1"/>
    <x v="0"/>
  </r>
  <r>
    <d v="2024-01-26T00:00:00"/>
    <x v="19"/>
    <s v="YE18"/>
    <x v="2"/>
    <x v="2"/>
    <s v="YE1820"/>
    <x v="6"/>
    <x v="6"/>
    <s v="YE182022"/>
    <s v="Dublh"/>
    <s v="دوبلة"/>
    <s v="YE18202211500"/>
    <s v="Al-Jashah Al-Sofla"/>
    <s v="الجشةالسفلي"/>
    <s v="IDPs"/>
    <s v="Rapid Tracking"/>
    <x v="17"/>
    <s v="YE18"/>
    <x v="0"/>
    <x v="0"/>
    <s v="YE1826"/>
    <x v="12"/>
    <s v="التحيتا"/>
    <x v="0"/>
    <x v="3"/>
    <x v="0"/>
    <m/>
    <m/>
    <n v="3"/>
    <n v="0"/>
    <n v="0"/>
    <n v="0"/>
    <n v="0"/>
    <n v="0"/>
    <n v="0"/>
    <n v="3"/>
    <n v="0"/>
    <n v="0"/>
    <n v="0"/>
    <x v="67"/>
    <x v="0"/>
    <x v="1"/>
    <x v="1"/>
    <x v="0"/>
  </r>
  <r>
    <d v="2024-01-27T00:00:00"/>
    <x v="22"/>
    <s v="YE18"/>
    <x v="2"/>
    <x v="2"/>
    <s v="YE1820"/>
    <x v="6"/>
    <x v="6"/>
    <s v="YE182022"/>
    <s v="Dublh"/>
    <s v="دوبلة"/>
    <s v="YE18202211000"/>
    <s v="Al-Mahsharah"/>
    <s v="المحشره"/>
    <s v="IDPs"/>
    <s v="Rapid Tracking"/>
    <x v="17"/>
    <s v="YE18"/>
    <x v="0"/>
    <x v="0"/>
    <s v="YE1821"/>
    <x v="46"/>
    <s v="الحوك"/>
    <x v="0"/>
    <x v="3"/>
    <x v="0"/>
    <m/>
    <m/>
    <n v="3"/>
    <n v="0"/>
    <n v="3"/>
    <n v="0"/>
    <n v="0"/>
    <n v="0"/>
    <n v="0"/>
    <n v="0"/>
    <n v="0"/>
    <n v="0"/>
    <n v="0"/>
    <x v="70"/>
    <x v="0"/>
    <x v="1"/>
    <x v="1"/>
    <x v="0"/>
  </r>
  <r>
    <d v="2024-01-26T00:00:00"/>
    <x v="20"/>
    <s v="YE18"/>
    <x v="2"/>
    <x v="2"/>
    <s v="YE1820"/>
    <x v="6"/>
    <x v="6"/>
    <s v="YE182021"/>
    <s v="Alkhawkhuh"/>
    <s v="الخوخة"/>
    <s v="YE18202110200"/>
    <s v="Al-Mazarae"/>
    <s v="المزارع"/>
    <s v="IDPs"/>
    <s v="Rapid Tracking"/>
    <x v="18"/>
    <s v="YE15"/>
    <x v="5"/>
    <x v="5"/>
    <s v="YE1504"/>
    <x v="11"/>
    <s v="مقبنة"/>
    <x v="0"/>
    <x v="3"/>
    <x v="0"/>
    <m/>
    <m/>
    <n v="2"/>
    <n v="0"/>
    <n v="0"/>
    <n v="0"/>
    <n v="0"/>
    <n v="0"/>
    <n v="0"/>
    <n v="2"/>
    <n v="0"/>
    <n v="0"/>
    <n v="0"/>
    <x v="68"/>
    <x v="0"/>
    <x v="1"/>
    <x v="0"/>
    <x v="0"/>
  </r>
  <r>
    <d v="2024-01-27T00:00:00"/>
    <x v="23"/>
    <s v="YE26"/>
    <x v="1"/>
    <x v="1"/>
    <s v="YE2613"/>
    <x v="3"/>
    <x v="3"/>
    <s v="YE261326"/>
    <s v="Al Shabwan"/>
    <s v="ال شبوان"/>
    <s v="YE26132610200"/>
    <s v="Al-Maraf"/>
    <s v="المعرف"/>
    <s v="IDPs"/>
    <s v="Rapid Tracking"/>
    <x v="18"/>
    <s v="YE15"/>
    <x v="5"/>
    <x v="5"/>
    <s v="YE1503"/>
    <x v="16"/>
    <s v="شرعب الرونة"/>
    <x v="0"/>
    <x v="0"/>
    <x v="0"/>
    <m/>
    <m/>
    <n v="1"/>
    <n v="0"/>
    <n v="0"/>
    <n v="0"/>
    <n v="0"/>
    <n v="0"/>
    <n v="0"/>
    <n v="1"/>
    <n v="0"/>
    <n v="0"/>
    <n v="0"/>
    <x v="71"/>
    <x v="0"/>
    <x v="0"/>
    <x v="0"/>
    <x v="0"/>
  </r>
  <r>
    <d v="2024-01-27T00:00:00"/>
    <x v="19"/>
    <s v="YE26"/>
    <x v="1"/>
    <x v="1"/>
    <s v="YE2612"/>
    <x v="2"/>
    <x v="2"/>
    <s v="YE261207"/>
    <s v="Al Siyanah"/>
    <s v="الصيانة"/>
    <s v="YE26120700701"/>
    <s v="Al Siyanah"/>
    <s v="الصيانة"/>
    <s v="IDPs"/>
    <s v="Rapid Tracking"/>
    <x v="18"/>
    <s v="YE17"/>
    <x v="2"/>
    <x v="2"/>
    <s v="YE1729"/>
    <x v="61"/>
    <s v="حجة"/>
    <x v="0"/>
    <x v="0"/>
    <x v="0"/>
    <m/>
    <m/>
    <n v="1"/>
    <n v="0"/>
    <n v="0"/>
    <n v="0"/>
    <n v="0"/>
    <n v="0"/>
    <n v="0"/>
    <n v="1"/>
    <n v="0"/>
    <n v="0"/>
    <n v="0"/>
    <x v="72"/>
    <x v="0"/>
    <x v="0"/>
    <x v="0"/>
    <x v="0"/>
  </r>
  <r>
    <d v="2024-01-27T00:00:00"/>
    <x v="19"/>
    <s v="YE26"/>
    <x v="1"/>
    <x v="1"/>
    <s v="YE2613"/>
    <x v="3"/>
    <x v="3"/>
    <s v="YE261326"/>
    <s v="Al Shabwan"/>
    <s v="ال شبوان"/>
    <s v="YE26132610100"/>
    <s v="Al-Khashah"/>
    <s v="الخشعه"/>
    <s v="IDPs"/>
    <s v="Rapid Tracking"/>
    <x v="18"/>
    <s v="YE16"/>
    <x v="8"/>
    <x v="8"/>
    <s v="YE1605"/>
    <x v="24"/>
    <s v="الحزم"/>
    <x v="0"/>
    <x v="0"/>
    <x v="1"/>
    <s v="No"/>
    <m/>
    <n v="1"/>
    <n v="0"/>
    <n v="0"/>
    <n v="0"/>
    <n v="0"/>
    <n v="0"/>
    <n v="0"/>
    <n v="1"/>
    <n v="0"/>
    <n v="0"/>
    <n v="0"/>
    <x v="73"/>
    <x v="0"/>
    <x v="0"/>
    <x v="0"/>
    <x v="0"/>
  </r>
  <r>
    <d v="2024-01-27T00:00:00"/>
    <x v="20"/>
    <s v="YE26"/>
    <x v="1"/>
    <x v="1"/>
    <s v="YE2612"/>
    <x v="2"/>
    <x v="2"/>
    <s v="YE261206"/>
    <s v="Jaw Al Nasim"/>
    <s v="جو النسيم"/>
    <s v="YE26120600601"/>
    <s v="Jaw Al Nasim"/>
    <s v="جو النسيم"/>
    <s v="IDPs"/>
    <s v="Rapid Tracking"/>
    <x v="18"/>
    <s v="YE18"/>
    <x v="0"/>
    <x v="0"/>
    <s v="YE1813"/>
    <x v="3"/>
    <s v="المراوعة"/>
    <x v="0"/>
    <x v="0"/>
    <x v="2"/>
    <m/>
    <m/>
    <n v="1"/>
    <n v="0"/>
    <n v="0"/>
    <n v="0"/>
    <n v="0"/>
    <n v="0"/>
    <n v="0"/>
    <n v="1"/>
    <n v="0"/>
    <n v="0"/>
    <n v="0"/>
    <x v="74"/>
    <x v="0"/>
    <x v="0"/>
    <x v="0"/>
    <x v="0"/>
  </r>
  <r>
    <d v="2024-01-27T00:00:00"/>
    <x v="22"/>
    <s v="YE18"/>
    <x v="2"/>
    <x v="2"/>
    <s v="YE1820"/>
    <x v="6"/>
    <x v="6"/>
    <s v="YE182022"/>
    <s v="Dublh"/>
    <s v="دوبلة"/>
    <s v="YE18202211000"/>
    <s v="Al-Mahsharah"/>
    <s v="المحشره"/>
    <s v="IDPs"/>
    <s v="Rapid Tracking"/>
    <x v="18"/>
    <s v="YE18"/>
    <x v="0"/>
    <x v="0"/>
    <s v="YE1826"/>
    <x v="12"/>
    <s v="التحيتا"/>
    <x v="0"/>
    <x v="3"/>
    <x v="0"/>
    <m/>
    <m/>
    <n v="3"/>
    <n v="0"/>
    <n v="0"/>
    <n v="0"/>
    <n v="0"/>
    <n v="3"/>
    <n v="0"/>
    <n v="0"/>
    <n v="0"/>
    <n v="0"/>
    <n v="0"/>
    <x v="70"/>
    <x v="0"/>
    <x v="1"/>
    <x v="1"/>
    <x v="0"/>
  </r>
  <r>
    <d v="2024-01-26T00:00:00"/>
    <x v="20"/>
    <s v="YE18"/>
    <x v="2"/>
    <x v="2"/>
    <s v="YE1820"/>
    <x v="6"/>
    <x v="6"/>
    <s v="YE182021"/>
    <s v="Alkhawkhuh"/>
    <s v="الخوخة"/>
    <s v="YE18202110200"/>
    <s v="Al-Mazarae"/>
    <s v="المزارع"/>
    <s v="IDPs"/>
    <s v="Rapid Tracking"/>
    <x v="19"/>
    <s v="YE18"/>
    <x v="0"/>
    <x v="0"/>
    <s v="YE1819"/>
    <x v="0"/>
    <s v="حيس"/>
    <x v="0"/>
    <x v="3"/>
    <x v="0"/>
    <m/>
    <m/>
    <n v="2"/>
    <n v="0"/>
    <n v="0"/>
    <n v="0"/>
    <n v="0"/>
    <n v="0"/>
    <n v="0"/>
    <n v="2"/>
    <n v="0"/>
    <n v="0"/>
    <n v="0"/>
    <x v="68"/>
    <x v="0"/>
    <x v="1"/>
    <x v="1"/>
    <x v="0"/>
  </r>
  <r>
    <d v="2024-01-27T00:00:00"/>
    <x v="23"/>
    <s v="YE26"/>
    <x v="1"/>
    <x v="1"/>
    <s v="YE2612"/>
    <x v="2"/>
    <x v="2"/>
    <s v="YE261205"/>
    <s v="Hai Al Sharikah"/>
    <s v="حي الشركة"/>
    <s v="YE26120500501"/>
    <s v="Hai Al Sharikah"/>
    <s v="حي الشركة"/>
    <s v="IDPs"/>
    <s v="Rapid Tracking"/>
    <x v="19"/>
    <s v="YE17"/>
    <x v="2"/>
    <x v="2"/>
    <s v="YE1720"/>
    <x v="62"/>
    <s v="مبين"/>
    <x v="1"/>
    <x v="1"/>
    <x v="0"/>
    <m/>
    <m/>
    <n v="1"/>
    <n v="0"/>
    <n v="0"/>
    <n v="0"/>
    <n v="0"/>
    <n v="0"/>
    <n v="0"/>
    <n v="0"/>
    <n v="0"/>
    <n v="1"/>
    <n v="0"/>
    <x v="75"/>
    <x v="0"/>
    <x v="0"/>
    <x v="0"/>
    <x v="0"/>
  </r>
  <r>
    <d v="2024-01-27T00:00:00"/>
    <x v="24"/>
    <s v="YE26"/>
    <x v="1"/>
    <x v="1"/>
    <s v="YE2613"/>
    <x v="3"/>
    <x v="3"/>
    <s v="YE261323"/>
    <s v="Al Rashid Munif"/>
    <s v="ال راشد منيف"/>
    <s v="YE26132310600"/>
    <s v="Al-Rakah"/>
    <s v="الراكه"/>
    <s v="IDPs"/>
    <s v="Rapid Tracking"/>
    <x v="19"/>
    <s v="YE20"/>
    <x v="6"/>
    <x v="6"/>
    <s v="YE2005"/>
    <x v="41"/>
    <s v="عتمة"/>
    <x v="1"/>
    <x v="4"/>
    <x v="0"/>
    <m/>
    <m/>
    <n v="2"/>
    <n v="0"/>
    <n v="0"/>
    <n v="0"/>
    <n v="0"/>
    <n v="0"/>
    <n v="0"/>
    <n v="2"/>
    <n v="0"/>
    <n v="0"/>
    <n v="0"/>
    <x v="76"/>
    <x v="0"/>
    <x v="0"/>
    <x v="0"/>
    <x v="0"/>
  </r>
  <r>
    <d v="2024-01-27T00:00:00"/>
    <x v="21"/>
    <s v="YE26"/>
    <x v="1"/>
    <x v="1"/>
    <s v="YE2612"/>
    <x v="2"/>
    <x v="2"/>
    <s v="YE261209"/>
    <s v="Al Rumaylah"/>
    <s v="الرميلة"/>
    <s v="YE26120900901"/>
    <s v="Al Rumaylah"/>
    <s v="الرميله"/>
    <s v="IDPs"/>
    <s v="Rapid Tracking"/>
    <x v="19"/>
    <s v="YE18"/>
    <x v="0"/>
    <x v="0"/>
    <s v="YE1813"/>
    <x v="3"/>
    <s v="المراوعة"/>
    <x v="0"/>
    <x v="0"/>
    <x v="0"/>
    <m/>
    <m/>
    <n v="1"/>
    <n v="0"/>
    <n v="0"/>
    <n v="0"/>
    <n v="1"/>
    <n v="0"/>
    <n v="0"/>
    <n v="0"/>
    <n v="0"/>
    <n v="0"/>
    <n v="0"/>
    <x v="77"/>
    <x v="0"/>
    <x v="0"/>
    <x v="0"/>
    <x v="0"/>
  </r>
  <r>
    <d v="2024-01-27T00:00:00"/>
    <x v="22"/>
    <s v="YE18"/>
    <x v="2"/>
    <x v="2"/>
    <s v="YE1820"/>
    <x v="6"/>
    <x v="6"/>
    <s v="YE182022"/>
    <s v="Dublh"/>
    <s v="دوبلة"/>
    <s v="YE18202211000"/>
    <s v="Al-Mahsharah"/>
    <s v="المحشره"/>
    <s v="IDPs"/>
    <s v="Rapid Tracking"/>
    <x v="19"/>
    <s v="YE15"/>
    <x v="5"/>
    <x v="5"/>
    <s v="YE1504"/>
    <x v="11"/>
    <s v="مقبنة"/>
    <x v="0"/>
    <x v="3"/>
    <x v="0"/>
    <m/>
    <m/>
    <n v="3"/>
    <n v="0"/>
    <n v="0"/>
    <n v="0"/>
    <n v="0"/>
    <n v="3"/>
    <n v="0"/>
    <n v="0"/>
    <n v="0"/>
    <n v="0"/>
    <n v="0"/>
    <x v="70"/>
    <x v="0"/>
    <x v="1"/>
    <x v="0"/>
    <x v="0"/>
  </r>
  <r>
    <d v="2024-01-26T00:00:00"/>
    <x v="18"/>
    <s v="YE18"/>
    <x v="2"/>
    <x v="2"/>
    <s v="YE1819"/>
    <x v="5"/>
    <x v="5"/>
    <s v="YE181922"/>
    <s v="Rubue Alssuq"/>
    <s v="ربع السوق"/>
    <s v="YE18192210100"/>
    <s v="Al-Shoub"/>
    <s v="الشعوب"/>
    <s v="IDPs"/>
    <s v="Rapid Tracking"/>
    <x v="20"/>
    <s v="YE18"/>
    <x v="0"/>
    <x v="0"/>
    <s v="YE1819"/>
    <x v="0"/>
    <s v="حيس"/>
    <x v="0"/>
    <x v="3"/>
    <x v="0"/>
    <m/>
    <m/>
    <n v="4"/>
    <n v="0"/>
    <n v="0"/>
    <n v="0"/>
    <n v="4"/>
    <n v="0"/>
    <n v="0"/>
    <n v="0"/>
    <n v="0"/>
    <n v="0"/>
    <n v="0"/>
    <x v="78"/>
    <x v="0"/>
    <x v="1"/>
    <x v="1"/>
    <x v="1"/>
  </r>
  <r>
    <d v="2024-01-27T00:00:00"/>
    <x v="23"/>
    <s v="YE26"/>
    <x v="1"/>
    <x v="1"/>
    <s v="YE2613"/>
    <x v="3"/>
    <x v="3"/>
    <s v="YE261326"/>
    <s v="Al Shabwan"/>
    <s v="ال شبوان"/>
    <s v="YE26132610200"/>
    <s v="Al-Maraf"/>
    <s v="المعرف"/>
    <s v="IDPs"/>
    <s v="Rapid Tracking"/>
    <x v="20"/>
    <s v="YE29"/>
    <x v="4"/>
    <x v="4"/>
    <s v="YE2919"/>
    <x v="63"/>
    <s v="خمر"/>
    <x v="1"/>
    <x v="4"/>
    <x v="0"/>
    <m/>
    <m/>
    <n v="1"/>
    <n v="0"/>
    <n v="0"/>
    <n v="0"/>
    <n v="0"/>
    <n v="0"/>
    <n v="0"/>
    <n v="0"/>
    <n v="0"/>
    <n v="1"/>
    <n v="0"/>
    <x v="71"/>
    <x v="0"/>
    <x v="0"/>
    <x v="0"/>
    <x v="0"/>
  </r>
  <r>
    <d v="2024-01-27T00:00:00"/>
    <x v="19"/>
    <s v="YE26"/>
    <x v="1"/>
    <x v="1"/>
    <s v="YE2612"/>
    <x v="2"/>
    <x v="2"/>
    <s v="YE261207"/>
    <s v="Al Siyanah"/>
    <s v="الصيانة"/>
    <s v="YE26120700701"/>
    <s v="Al Siyanah"/>
    <s v="الصيانة"/>
    <s v="IDPs"/>
    <s v="Rapid Tracking"/>
    <x v="20"/>
    <s v="YE15"/>
    <x v="5"/>
    <x v="5"/>
    <s v="YE1513"/>
    <x v="23"/>
    <s v="الصلو"/>
    <x v="1"/>
    <x v="4"/>
    <x v="0"/>
    <m/>
    <m/>
    <n v="1"/>
    <n v="0"/>
    <n v="0"/>
    <n v="0"/>
    <n v="1"/>
    <n v="0"/>
    <n v="0"/>
    <n v="0"/>
    <n v="0"/>
    <n v="0"/>
    <n v="0"/>
    <x v="72"/>
    <x v="0"/>
    <x v="0"/>
    <x v="0"/>
    <x v="0"/>
  </r>
  <r>
    <d v="2024-01-27T00:00:00"/>
    <x v="19"/>
    <s v="YE26"/>
    <x v="1"/>
    <x v="1"/>
    <s v="YE2612"/>
    <x v="2"/>
    <x v="2"/>
    <s v="YE261210"/>
    <s v="Al Jufainah"/>
    <s v="الجفينة"/>
    <s v="YE26121001001"/>
    <s v="Al Jufainah"/>
    <s v="الجفينة"/>
    <s v="IDPs"/>
    <s v="Rapid Tracking"/>
    <x v="20"/>
    <s v="YE15"/>
    <x v="5"/>
    <x v="5"/>
    <s v="YE1520"/>
    <x v="38"/>
    <s v="التعزية"/>
    <x v="1"/>
    <x v="1"/>
    <x v="0"/>
    <m/>
    <m/>
    <n v="1"/>
    <n v="0"/>
    <n v="1"/>
    <n v="0"/>
    <n v="0"/>
    <n v="0"/>
    <n v="0"/>
    <n v="0"/>
    <n v="0"/>
    <n v="0"/>
    <n v="0"/>
    <x v="79"/>
    <x v="0"/>
    <x v="0"/>
    <x v="0"/>
    <x v="0"/>
  </r>
  <r>
    <d v="2024-01-27T00:00:00"/>
    <x v="22"/>
    <s v="YE18"/>
    <x v="2"/>
    <x v="2"/>
    <s v="YE1820"/>
    <x v="6"/>
    <x v="6"/>
    <s v="YE182022"/>
    <s v="Dublh"/>
    <s v="دوبلة"/>
    <s v="YE18202211000"/>
    <s v="Al-Mahsharah"/>
    <s v="المحشره"/>
    <s v="IDPs"/>
    <s v="Rapid Tracking"/>
    <x v="20"/>
    <s v="YE18"/>
    <x v="0"/>
    <x v="0"/>
    <s v="YE1823"/>
    <x v="42"/>
    <s v="الحالي"/>
    <x v="0"/>
    <x v="3"/>
    <x v="0"/>
    <m/>
    <m/>
    <n v="2"/>
    <n v="0"/>
    <n v="2"/>
    <n v="0"/>
    <n v="0"/>
    <n v="0"/>
    <n v="0"/>
    <n v="0"/>
    <n v="0"/>
    <n v="0"/>
    <n v="0"/>
    <x v="70"/>
    <x v="0"/>
    <x v="1"/>
    <x v="1"/>
    <x v="0"/>
  </r>
  <r>
    <d v="2024-01-27T00:00:00"/>
    <x v="20"/>
    <s v="YE26"/>
    <x v="1"/>
    <x v="1"/>
    <s v="YE2612"/>
    <x v="2"/>
    <x v="2"/>
    <s v="YE261208"/>
    <s v="Al Matar"/>
    <s v="المطار"/>
    <s v="YE26120800801"/>
    <s v="Al Matar"/>
    <s v="المطار"/>
    <s v="IDPs"/>
    <s v="Rapid Tracking"/>
    <x v="21"/>
    <s v="YE29"/>
    <x v="4"/>
    <x v="4"/>
    <s v="YE2902"/>
    <x v="64"/>
    <s v="حوث"/>
    <x v="1"/>
    <x v="1"/>
    <x v="0"/>
    <m/>
    <m/>
    <n v="1"/>
    <n v="0"/>
    <n v="1"/>
    <n v="0"/>
    <n v="0"/>
    <n v="0"/>
    <n v="0"/>
    <n v="0"/>
    <n v="0"/>
    <n v="0"/>
    <n v="0"/>
    <x v="80"/>
    <x v="0"/>
    <x v="0"/>
    <x v="0"/>
    <x v="0"/>
  </r>
  <r>
    <d v="2024-01-27T00:00:00"/>
    <x v="21"/>
    <s v="YE26"/>
    <x v="1"/>
    <x v="1"/>
    <s v="YE2612"/>
    <x v="2"/>
    <x v="2"/>
    <s v="YE261209"/>
    <s v="Al Rumaylah"/>
    <s v="الرميلة"/>
    <s v="YE26120900901"/>
    <s v="Al Rumaylah"/>
    <s v="الرميله"/>
    <s v="IDPs"/>
    <s v="Rapid Tracking"/>
    <x v="21"/>
    <s v="YE11"/>
    <x v="3"/>
    <x v="3"/>
    <s v="YE1101"/>
    <x v="14"/>
    <s v="القفر"/>
    <x v="1"/>
    <x v="1"/>
    <x v="0"/>
    <m/>
    <m/>
    <n v="1"/>
    <n v="0"/>
    <n v="0"/>
    <n v="0"/>
    <n v="0"/>
    <n v="0"/>
    <n v="0"/>
    <n v="1"/>
    <n v="0"/>
    <n v="0"/>
    <n v="0"/>
    <x v="77"/>
    <x v="0"/>
    <x v="0"/>
    <x v="0"/>
    <x v="0"/>
  </r>
  <r>
    <d v="2024-01-26T00:00:00"/>
    <x v="24"/>
    <s v="YE30"/>
    <x v="4"/>
    <x v="4"/>
    <s v="YE3006"/>
    <x v="11"/>
    <x v="11"/>
    <s v="YE300622"/>
    <s v="Ad Dhale'e_2"/>
    <s v="الضالع_2"/>
    <s v="YE30062200101"/>
    <s v="Al-Dhalae"/>
    <s v="الضالع"/>
    <s v="IDPs"/>
    <s v="Rapid Tracking"/>
    <x v="22"/>
    <s v="YE23"/>
    <x v="7"/>
    <x v="7"/>
    <s v="YE2307"/>
    <x v="65"/>
    <s v="بني مطر"/>
    <x v="0"/>
    <x v="0"/>
    <x v="0"/>
    <m/>
    <m/>
    <n v="1"/>
    <n v="0"/>
    <n v="0"/>
    <n v="0"/>
    <n v="0"/>
    <n v="0"/>
    <n v="0"/>
    <n v="1"/>
    <n v="0"/>
    <n v="0"/>
    <n v="0"/>
    <x v="81"/>
    <x v="0"/>
    <x v="0"/>
    <x v="0"/>
    <x v="0"/>
  </r>
  <r>
    <d v="2024-01-26T00:00:00"/>
    <x v="20"/>
    <s v="YE18"/>
    <x v="2"/>
    <x v="2"/>
    <s v="YE1819"/>
    <x v="5"/>
    <x v="5"/>
    <s v="YE181922"/>
    <s v="Rubue Alssuq"/>
    <s v="ربع السوق"/>
    <s v="YE18192210100"/>
    <s v="Al-Shoub"/>
    <s v="الشعوب"/>
    <s v="IDPs"/>
    <s v="Rapid Tracking"/>
    <x v="22"/>
    <s v="YE18"/>
    <x v="0"/>
    <x v="0"/>
    <s v="YE1819"/>
    <x v="0"/>
    <s v="حيس"/>
    <x v="0"/>
    <x v="3"/>
    <x v="0"/>
    <m/>
    <m/>
    <n v="2"/>
    <n v="0"/>
    <n v="0"/>
    <n v="0"/>
    <n v="2"/>
    <n v="0"/>
    <n v="0"/>
    <n v="0"/>
    <n v="0"/>
    <n v="0"/>
    <n v="0"/>
    <x v="82"/>
    <x v="0"/>
    <x v="1"/>
    <x v="1"/>
    <x v="1"/>
  </r>
  <r>
    <d v="2024-01-26T00:00:00"/>
    <x v="20"/>
    <s v="YE18"/>
    <x v="2"/>
    <x v="2"/>
    <s v="YE1819"/>
    <x v="5"/>
    <x v="5"/>
    <s v="YE181923"/>
    <s v="Rubue Alhdrmy"/>
    <s v="ربع الحضرمــي"/>
    <s v="YE18192310200"/>
    <s v="Al-Qalmah"/>
    <s v="القلمه"/>
    <s v="IDPs"/>
    <s v="Rapid Tracking"/>
    <x v="22"/>
    <s v="YE18"/>
    <x v="0"/>
    <x v="0"/>
    <s v="YE1825"/>
    <x v="6"/>
    <s v="الجراحي"/>
    <x v="0"/>
    <x v="3"/>
    <x v="0"/>
    <m/>
    <m/>
    <n v="2"/>
    <n v="0"/>
    <n v="0"/>
    <n v="0"/>
    <n v="2"/>
    <n v="0"/>
    <n v="0"/>
    <n v="0"/>
    <n v="0"/>
    <n v="0"/>
    <n v="0"/>
    <x v="83"/>
    <x v="0"/>
    <x v="1"/>
    <x v="1"/>
    <x v="0"/>
  </r>
  <r>
    <d v="2024-01-26T00:00:00"/>
    <x v="20"/>
    <s v="YE18"/>
    <x v="2"/>
    <x v="2"/>
    <s v="YE1819"/>
    <x v="5"/>
    <x v="5"/>
    <s v="YE181923"/>
    <s v="Rubue Alhdrmy"/>
    <s v="ربع الحضرمــي"/>
    <s v="YE18192310200"/>
    <s v="Al-Qalmah"/>
    <s v="القلمه"/>
    <s v="IDPs"/>
    <s v="Rapid Tracking"/>
    <x v="22"/>
    <s v="YE18"/>
    <x v="0"/>
    <x v="0"/>
    <s v="YE1818"/>
    <x v="50"/>
    <s v="جبل راس"/>
    <x v="0"/>
    <x v="3"/>
    <x v="0"/>
    <m/>
    <m/>
    <n v="2"/>
    <n v="0"/>
    <n v="0"/>
    <n v="0"/>
    <n v="2"/>
    <n v="0"/>
    <n v="0"/>
    <n v="0"/>
    <n v="0"/>
    <n v="0"/>
    <n v="0"/>
    <x v="83"/>
    <x v="0"/>
    <x v="1"/>
    <x v="1"/>
    <x v="0"/>
  </r>
  <r>
    <d v="2024-01-26T00:00:00"/>
    <x v="20"/>
    <s v="YE18"/>
    <x v="2"/>
    <x v="2"/>
    <s v="YE1819"/>
    <x v="5"/>
    <x v="5"/>
    <s v="YE181923"/>
    <s v="Rubue Alhdrmy"/>
    <s v="ربع الحضرمــي"/>
    <s v="YE18192310200"/>
    <s v="Al-Qalmah"/>
    <s v="القلمه"/>
    <s v="IDPs"/>
    <s v="Rapid Tracking"/>
    <x v="22"/>
    <s v="YE18"/>
    <x v="0"/>
    <x v="0"/>
    <s v="YE1819"/>
    <x v="0"/>
    <s v="حيس"/>
    <x v="0"/>
    <x v="3"/>
    <x v="0"/>
    <m/>
    <m/>
    <n v="1"/>
    <n v="0"/>
    <n v="0"/>
    <n v="0"/>
    <n v="1"/>
    <n v="0"/>
    <n v="0"/>
    <n v="0"/>
    <n v="0"/>
    <n v="0"/>
    <n v="0"/>
    <x v="83"/>
    <x v="0"/>
    <x v="1"/>
    <x v="1"/>
    <x v="1"/>
  </r>
  <r>
    <d v="2024-01-27T00:00:00"/>
    <x v="20"/>
    <s v="YE26"/>
    <x v="1"/>
    <x v="1"/>
    <s v="YE2612"/>
    <x v="2"/>
    <x v="2"/>
    <s v="YE261206"/>
    <s v="Jaw Al Nasim"/>
    <s v="جو النسيم"/>
    <s v="YE26120600601"/>
    <s v="Jaw Al Nasim"/>
    <s v="جو النسيم"/>
    <s v="IDPs"/>
    <s v="Rapid Tracking"/>
    <x v="22"/>
    <s v="YE11"/>
    <x v="3"/>
    <x v="3"/>
    <s v="YE1103"/>
    <x v="66"/>
    <s v="الرضمة"/>
    <x v="1"/>
    <x v="4"/>
    <x v="0"/>
    <m/>
    <m/>
    <n v="1"/>
    <n v="0"/>
    <n v="0"/>
    <n v="0"/>
    <n v="0"/>
    <n v="0"/>
    <n v="0"/>
    <n v="0"/>
    <n v="0"/>
    <n v="1"/>
    <n v="0"/>
    <x v="74"/>
    <x v="0"/>
    <x v="0"/>
    <x v="0"/>
    <x v="0"/>
  </r>
  <r>
    <d v="2024-01-27T00:00:00"/>
    <x v="21"/>
    <s v="YE26"/>
    <x v="1"/>
    <x v="1"/>
    <s v="YE2612"/>
    <x v="2"/>
    <x v="2"/>
    <s v="YE261203"/>
    <s v="Al Ruwdah"/>
    <s v="الروضة"/>
    <s v="YE26120300301"/>
    <s v="Al Ruwdah"/>
    <s v="الروضة"/>
    <s v="IDPs"/>
    <s v="Rapid Tracking"/>
    <x v="23"/>
    <s v="YE21"/>
    <x v="12"/>
    <x v="12"/>
    <s v="YE2112"/>
    <x v="67"/>
    <s v="الصعيد"/>
    <x v="1"/>
    <x v="2"/>
    <x v="0"/>
    <m/>
    <m/>
    <n v="1"/>
    <n v="0"/>
    <n v="0"/>
    <n v="0"/>
    <n v="0"/>
    <n v="1"/>
    <n v="0"/>
    <n v="0"/>
    <n v="0"/>
    <n v="0"/>
    <n v="0"/>
    <x v="84"/>
    <x v="0"/>
    <x v="0"/>
    <x v="0"/>
    <x v="0"/>
  </r>
  <r>
    <d v="2024-02-02T00:00:00"/>
    <x v="25"/>
    <s v="YE15"/>
    <x v="0"/>
    <x v="0"/>
    <s v="YE1508"/>
    <x v="9"/>
    <x v="9"/>
    <s v="YE150831"/>
    <s v="Alshshirajuh"/>
    <s v="الشراجــه"/>
    <s v="YE15083110900"/>
    <s v="Al-Dhabat"/>
    <s v="الضبات"/>
    <s v="IDPs"/>
    <s v="Rapid Tracking"/>
    <x v="24"/>
    <s v="YE15"/>
    <x v="5"/>
    <x v="5"/>
    <s v="YE1504"/>
    <x v="11"/>
    <s v="مقبنة"/>
    <x v="0"/>
    <x v="0"/>
    <x v="0"/>
    <m/>
    <m/>
    <n v="20"/>
    <n v="0"/>
    <n v="0"/>
    <n v="0"/>
    <n v="20"/>
    <n v="0"/>
    <n v="0"/>
    <n v="0"/>
    <n v="0"/>
    <n v="0"/>
    <n v="0"/>
    <x v="85"/>
    <x v="0"/>
    <x v="0"/>
    <x v="1"/>
    <x v="0"/>
  </r>
  <r>
    <d v="2024-02-02T00:00:00"/>
    <x v="26"/>
    <s v="YE26"/>
    <x v="1"/>
    <x v="1"/>
    <s v="YE2612"/>
    <x v="2"/>
    <x v="2"/>
    <s v="YE261221"/>
    <s v="Al'Iishraf"/>
    <s v="الاشراف"/>
    <s v="YE26122111700"/>
    <s v="Jaw Al-Abr"/>
    <s v="جو العبر"/>
    <s v="IDPs"/>
    <s v="Rapid Tracking"/>
    <x v="24"/>
    <s v="YE17"/>
    <x v="2"/>
    <x v="2"/>
    <s v="YE1713"/>
    <x v="48"/>
    <s v="قفل شمر"/>
    <x v="1"/>
    <x v="1"/>
    <x v="2"/>
    <m/>
    <m/>
    <n v="1"/>
    <n v="0"/>
    <n v="0"/>
    <n v="0"/>
    <n v="0"/>
    <n v="0"/>
    <n v="0"/>
    <n v="1"/>
    <n v="0"/>
    <n v="0"/>
    <n v="0"/>
    <x v="86"/>
    <x v="0"/>
    <x v="0"/>
    <x v="0"/>
    <x v="0"/>
  </r>
  <r>
    <d v="2024-01-30T00:00:00"/>
    <x v="27"/>
    <s v="YE30"/>
    <x v="4"/>
    <x v="4"/>
    <s v="YE3006"/>
    <x v="11"/>
    <x v="11"/>
    <s v="YE300622"/>
    <s v="Ad Dhale'e_2"/>
    <s v="الضالع_2"/>
    <s v="YE30062200101"/>
    <s v="Al-Dhalae"/>
    <s v="الضالع"/>
    <s v="IDPs"/>
    <s v="Rapid Tracking"/>
    <x v="23"/>
    <s v="YE15"/>
    <x v="5"/>
    <x v="5"/>
    <s v="YE1517"/>
    <x v="32"/>
    <s v="المظفر"/>
    <x v="1"/>
    <x v="1"/>
    <x v="0"/>
    <m/>
    <m/>
    <n v="1"/>
    <n v="0"/>
    <n v="0"/>
    <n v="0"/>
    <n v="0"/>
    <n v="0"/>
    <n v="0"/>
    <n v="1"/>
    <n v="0"/>
    <n v="0"/>
    <n v="0"/>
    <x v="87"/>
    <x v="0"/>
    <x v="0"/>
    <x v="0"/>
    <x v="0"/>
  </r>
  <r>
    <d v="2024-02-02T00:00:00"/>
    <x v="26"/>
    <s v="YE26"/>
    <x v="1"/>
    <x v="1"/>
    <s v="YE2612"/>
    <x v="2"/>
    <x v="2"/>
    <s v="YE261204"/>
    <s v="Sahn Al Jin"/>
    <s v="صحن الجن"/>
    <s v="YE26120400401"/>
    <s v="Sahn Al Jin"/>
    <s v="صحن الجن"/>
    <s v="IDPs"/>
    <s v="Rapid Tracking"/>
    <x v="23"/>
    <s v="YE22"/>
    <x v="14"/>
    <x v="14"/>
    <s v="YE2211"/>
    <x v="68"/>
    <s v="سحار"/>
    <x v="0"/>
    <x v="0"/>
    <x v="0"/>
    <m/>
    <m/>
    <n v="1"/>
    <n v="0"/>
    <n v="0"/>
    <n v="0"/>
    <n v="1"/>
    <n v="0"/>
    <n v="0"/>
    <n v="0"/>
    <n v="0"/>
    <n v="0"/>
    <n v="0"/>
    <x v="88"/>
    <x v="0"/>
    <x v="0"/>
    <x v="0"/>
    <x v="0"/>
  </r>
  <r>
    <d v="2024-02-02T00:00:00"/>
    <x v="26"/>
    <s v="YE26"/>
    <x v="1"/>
    <x v="1"/>
    <s v="YE2612"/>
    <x v="2"/>
    <x v="2"/>
    <s v="YE261206"/>
    <s v="Jaw Al Nasim"/>
    <s v="جو النسيم"/>
    <s v="YE26120600601"/>
    <s v="Jaw Al Nasim"/>
    <s v="جو النسيم"/>
    <s v="IDPs"/>
    <s v="Rapid Tracking"/>
    <x v="23"/>
    <s v="YE23"/>
    <x v="7"/>
    <x v="7"/>
    <s v="YE2312"/>
    <x v="69"/>
    <s v="خولان"/>
    <x v="1"/>
    <x v="4"/>
    <x v="0"/>
    <m/>
    <m/>
    <n v="1"/>
    <n v="0"/>
    <n v="0"/>
    <n v="0"/>
    <n v="0"/>
    <n v="0"/>
    <n v="0"/>
    <n v="1"/>
    <n v="0"/>
    <n v="0"/>
    <n v="0"/>
    <x v="89"/>
    <x v="0"/>
    <x v="0"/>
    <x v="0"/>
    <x v="0"/>
  </r>
  <r>
    <d v="2024-02-02T00:00:00"/>
    <x v="26"/>
    <s v="YE26"/>
    <x v="1"/>
    <x v="1"/>
    <s v="YE2612"/>
    <x v="2"/>
    <x v="2"/>
    <s v="YE261210"/>
    <s v="Al Jufainah"/>
    <s v="الجفينة"/>
    <s v="YE26121001001"/>
    <s v="Al Jufainah"/>
    <s v="الجفينة"/>
    <s v="IDPs"/>
    <s v="Rapid Tracking"/>
    <x v="23"/>
    <s v="YE13"/>
    <x v="11"/>
    <x v="11"/>
    <s v="YE1305"/>
    <x v="70"/>
    <s v="السبعين"/>
    <x v="0"/>
    <x v="0"/>
    <x v="0"/>
    <m/>
    <m/>
    <n v="1"/>
    <n v="0"/>
    <n v="0"/>
    <n v="0"/>
    <n v="1"/>
    <n v="0"/>
    <n v="0"/>
    <n v="0"/>
    <n v="0"/>
    <n v="0"/>
    <n v="0"/>
    <x v="90"/>
    <x v="0"/>
    <x v="0"/>
    <x v="0"/>
    <x v="0"/>
  </r>
  <r>
    <d v="2024-02-02T00:00:00"/>
    <x v="26"/>
    <s v="YE26"/>
    <x v="1"/>
    <x v="1"/>
    <s v="YE2613"/>
    <x v="3"/>
    <x v="3"/>
    <s v="YE261322"/>
    <s v="Al Fajih"/>
    <s v="ال فجيح"/>
    <s v="YE26132210300"/>
    <s v="Al-Humah"/>
    <s v="الحمه"/>
    <s v="IDPs"/>
    <s v="Rapid Tracking"/>
    <x v="23"/>
    <s v="YE17"/>
    <x v="2"/>
    <x v="2"/>
    <s v="YE1704"/>
    <x v="71"/>
    <s v="عبس"/>
    <x v="1"/>
    <x v="2"/>
    <x v="0"/>
    <m/>
    <m/>
    <n v="1"/>
    <n v="0"/>
    <n v="0"/>
    <n v="0"/>
    <n v="0"/>
    <n v="0"/>
    <n v="0"/>
    <n v="1"/>
    <n v="0"/>
    <n v="0"/>
    <n v="0"/>
    <x v="91"/>
    <x v="0"/>
    <x v="0"/>
    <x v="0"/>
    <x v="0"/>
  </r>
  <r>
    <d v="2024-02-02T00:00:00"/>
    <x v="25"/>
    <s v="YE26"/>
    <x v="1"/>
    <x v="1"/>
    <s v="YE2612"/>
    <x v="2"/>
    <x v="2"/>
    <s v="YE261210"/>
    <s v="Al Jufainah"/>
    <s v="الجفينة"/>
    <s v="YE26121001001"/>
    <s v="Al Jufainah"/>
    <s v="الجفينة"/>
    <s v="IDPs"/>
    <s v="Rapid Tracking"/>
    <x v="23"/>
    <s v="YE18"/>
    <x v="0"/>
    <x v="0"/>
    <s v="YE1810"/>
    <x v="26"/>
    <s v="باجل"/>
    <x v="1"/>
    <x v="1"/>
    <x v="0"/>
    <m/>
    <m/>
    <n v="1"/>
    <n v="0"/>
    <n v="0"/>
    <n v="0"/>
    <n v="1"/>
    <n v="0"/>
    <n v="0"/>
    <n v="0"/>
    <n v="0"/>
    <n v="0"/>
    <n v="0"/>
    <x v="92"/>
    <x v="0"/>
    <x v="0"/>
    <x v="0"/>
    <x v="0"/>
  </r>
  <r>
    <d v="2024-02-03T00:00:00"/>
    <x v="28"/>
    <s v="YE18"/>
    <x v="2"/>
    <x v="2"/>
    <s v="YE1819"/>
    <x v="5"/>
    <x v="5"/>
    <s v="YE181921"/>
    <s v="His"/>
    <s v="حيـــس"/>
    <s v="YE18192100101"/>
    <s v="Heis"/>
    <s v="حيس"/>
    <s v="IDPs"/>
    <s v="Rapid Tracking"/>
    <x v="23"/>
    <s v="YE15"/>
    <x v="5"/>
    <x v="5"/>
    <s v="YE1504"/>
    <x v="11"/>
    <s v="مقبنة"/>
    <x v="0"/>
    <x v="3"/>
    <x v="0"/>
    <m/>
    <m/>
    <n v="2"/>
    <n v="0"/>
    <n v="1"/>
    <n v="0"/>
    <n v="0"/>
    <n v="0"/>
    <n v="0"/>
    <n v="1"/>
    <n v="0"/>
    <n v="0"/>
    <n v="0"/>
    <x v="93"/>
    <x v="0"/>
    <x v="1"/>
    <x v="0"/>
    <x v="0"/>
  </r>
  <r>
    <d v="2024-02-03T00:00:00"/>
    <x v="25"/>
    <s v="YE18"/>
    <x v="2"/>
    <x v="2"/>
    <s v="YE1820"/>
    <x v="6"/>
    <x v="6"/>
    <s v="YE182022"/>
    <s v="Dublh"/>
    <s v="دوبلة"/>
    <s v="YE18202211400"/>
    <s v="Abo Zaher"/>
    <s v="ابو زهر"/>
    <s v="IDPs"/>
    <s v="Rapid Tracking"/>
    <x v="23"/>
    <s v="YE18"/>
    <x v="0"/>
    <x v="0"/>
    <s v="YE1819"/>
    <x v="0"/>
    <s v="حيس"/>
    <x v="0"/>
    <x v="3"/>
    <x v="0"/>
    <m/>
    <m/>
    <n v="1"/>
    <n v="0"/>
    <n v="0"/>
    <n v="0"/>
    <n v="0"/>
    <n v="0"/>
    <n v="0"/>
    <n v="1"/>
    <n v="0"/>
    <n v="0"/>
    <n v="0"/>
    <x v="94"/>
    <x v="0"/>
    <x v="1"/>
    <x v="1"/>
    <x v="0"/>
  </r>
  <r>
    <d v="2024-02-03T00:00:00"/>
    <x v="25"/>
    <s v="YE18"/>
    <x v="2"/>
    <x v="2"/>
    <s v="YE1820"/>
    <x v="6"/>
    <x v="6"/>
    <s v="YE182022"/>
    <s v="Dublh"/>
    <s v="دوبلة"/>
    <s v="YE18202211400"/>
    <s v="Abo Zaher"/>
    <s v="ابو زهر"/>
    <s v="IDPs"/>
    <s v="Rapid Tracking"/>
    <x v="23"/>
    <s v="YE15"/>
    <x v="5"/>
    <x v="5"/>
    <s v="YE1516"/>
    <x v="72"/>
    <s v="حيفان"/>
    <x v="0"/>
    <x v="3"/>
    <x v="0"/>
    <m/>
    <m/>
    <n v="1"/>
    <n v="0"/>
    <n v="1"/>
    <n v="0"/>
    <n v="0"/>
    <n v="0"/>
    <n v="0"/>
    <n v="0"/>
    <n v="0"/>
    <n v="0"/>
    <n v="0"/>
    <x v="94"/>
    <x v="0"/>
    <x v="1"/>
    <x v="0"/>
    <x v="0"/>
  </r>
  <r>
    <d v="2024-02-03T00:00:00"/>
    <x v="25"/>
    <s v="YE18"/>
    <x v="2"/>
    <x v="2"/>
    <s v="YE1820"/>
    <x v="6"/>
    <x v="6"/>
    <s v="YE182022"/>
    <s v="Dublh"/>
    <s v="دوبلة"/>
    <s v="YE18202211100"/>
    <s v="Qataba"/>
    <s v="قطاباء"/>
    <s v="IDPs"/>
    <s v="Rapid Tracking"/>
    <x v="23"/>
    <s v="YE18"/>
    <x v="0"/>
    <x v="0"/>
    <s v="YE1826"/>
    <x v="12"/>
    <s v="التحيتا"/>
    <x v="0"/>
    <x v="3"/>
    <x v="1"/>
    <s v="Yes"/>
    <s v="Yes"/>
    <n v="2"/>
    <n v="0"/>
    <n v="1"/>
    <n v="0"/>
    <n v="0"/>
    <n v="0"/>
    <n v="0"/>
    <n v="1"/>
    <n v="0"/>
    <n v="0"/>
    <n v="0"/>
    <x v="95"/>
    <x v="0"/>
    <x v="1"/>
    <x v="1"/>
    <x v="0"/>
  </r>
  <r>
    <d v="2024-01-30T00:00:00"/>
    <x v="29"/>
    <s v="YE15"/>
    <x v="0"/>
    <x v="0"/>
    <s v="YE1505"/>
    <x v="4"/>
    <x v="4"/>
    <s v="YE150521"/>
    <s v="Almakha'"/>
    <s v="المخاء"/>
    <s v="YE15052100101"/>
    <s v="Al-Makha"/>
    <s v="المخاء"/>
    <s v="IDPs"/>
    <s v="Rapid Tracking"/>
    <x v="25"/>
    <s v="YE11"/>
    <x v="3"/>
    <x v="3"/>
    <s v="YE1111"/>
    <x v="4"/>
    <s v="العدين"/>
    <x v="0"/>
    <x v="0"/>
    <x v="0"/>
    <m/>
    <m/>
    <n v="3"/>
    <n v="0"/>
    <n v="0"/>
    <n v="0"/>
    <n v="3"/>
    <n v="0"/>
    <n v="0"/>
    <n v="0"/>
    <n v="0"/>
    <n v="0"/>
    <n v="0"/>
    <x v="96"/>
    <x v="0"/>
    <x v="1"/>
    <x v="0"/>
    <x v="0"/>
  </r>
  <r>
    <d v="2024-02-02T00:00:00"/>
    <x v="22"/>
    <s v="YE26"/>
    <x v="1"/>
    <x v="1"/>
    <s v="YE2612"/>
    <x v="2"/>
    <x v="2"/>
    <s v="YE261203"/>
    <s v="Al Ruwdah"/>
    <s v="الروضة"/>
    <s v="YE26120300301"/>
    <s v="Al Ruwdah"/>
    <s v="الروضة"/>
    <s v="IDPs"/>
    <s v="Rapid Tracking"/>
    <x v="25"/>
    <s v="YE16"/>
    <x v="8"/>
    <x v="8"/>
    <s v="YE1610"/>
    <x v="73"/>
    <s v="برط العنان"/>
    <x v="0"/>
    <x v="3"/>
    <x v="0"/>
    <m/>
    <m/>
    <n v="1"/>
    <n v="0"/>
    <n v="0"/>
    <n v="0"/>
    <n v="0"/>
    <n v="0"/>
    <n v="0"/>
    <n v="1"/>
    <n v="0"/>
    <n v="0"/>
    <n v="0"/>
    <x v="97"/>
    <x v="0"/>
    <x v="0"/>
    <x v="0"/>
    <x v="0"/>
  </r>
  <r>
    <d v="2024-02-02T00:00:00"/>
    <x v="29"/>
    <s v="YE26"/>
    <x v="1"/>
    <x v="1"/>
    <s v="YE2613"/>
    <x v="3"/>
    <x v="3"/>
    <s v="YE261326"/>
    <s v="Al Shabwan"/>
    <s v="ال شبوان"/>
    <s v="YE26132610200"/>
    <s v="Al-Maraf"/>
    <s v="المعرف"/>
    <s v="IDPs"/>
    <s v="Rapid Tracking"/>
    <x v="25"/>
    <s v="YE23"/>
    <x v="7"/>
    <x v="7"/>
    <s v="YE2312"/>
    <x v="69"/>
    <s v="خولان"/>
    <x v="1"/>
    <x v="1"/>
    <x v="0"/>
    <m/>
    <m/>
    <n v="1"/>
    <n v="0"/>
    <n v="0"/>
    <n v="0"/>
    <n v="0"/>
    <n v="0"/>
    <n v="0"/>
    <n v="0"/>
    <n v="0"/>
    <n v="1"/>
    <n v="0"/>
    <x v="98"/>
    <x v="0"/>
    <x v="0"/>
    <x v="0"/>
    <x v="0"/>
  </r>
  <r>
    <d v="2024-02-02T00:00:00"/>
    <x v="27"/>
    <s v="YE26"/>
    <x v="1"/>
    <x v="1"/>
    <s v="YE2613"/>
    <x v="3"/>
    <x v="3"/>
    <s v="YE261323"/>
    <s v="Al Rashid Munif"/>
    <s v="ال راشد منيف"/>
    <s v="YE26132310100"/>
    <s v="Al-Masherah"/>
    <s v="المعاشير"/>
    <s v="IDPs"/>
    <s v="Rapid Tracking"/>
    <x v="25"/>
    <s v="YE16"/>
    <x v="8"/>
    <x v="8"/>
    <s v="YE1610"/>
    <x v="73"/>
    <s v="برط العنان"/>
    <x v="0"/>
    <x v="0"/>
    <x v="2"/>
    <m/>
    <m/>
    <n v="1"/>
    <n v="0"/>
    <n v="0"/>
    <n v="0"/>
    <n v="0"/>
    <n v="0"/>
    <n v="0"/>
    <n v="1"/>
    <n v="0"/>
    <n v="0"/>
    <n v="0"/>
    <x v="99"/>
    <x v="0"/>
    <x v="0"/>
    <x v="0"/>
    <x v="0"/>
  </r>
  <r>
    <d v="2024-02-02T00:00:00"/>
    <x v="27"/>
    <s v="YE26"/>
    <x v="1"/>
    <x v="1"/>
    <s v="YE2613"/>
    <x v="3"/>
    <x v="3"/>
    <s v="YE261325"/>
    <s v="Al Qazeah"/>
    <s v="ال قزعه"/>
    <s v="YE26132510100"/>
    <s v="Hadba Al-Awshan"/>
    <s v="حدباء ال عوشان"/>
    <s v="IDPs"/>
    <s v="Rapid Tracking"/>
    <x v="25"/>
    <s v="YE13"/>
    <x v="11"/>
    <x v="11"/>
    <s v="YE1308"/>
    <x v="29"/>
    <s v="معين"/>
    <x v="1"/>
    <x v="2"/>
    <x v="1"/>
    <s v="No"/>
    <m/>
    <n v="1"/>
    <n v="0"/>
    <n v="0"/>
    <n v="0"/>
    <n v="0"/>
    <n v="0"/>
    <n v="0"/>
    <n v="1"/>
    <n v="0"/>
    <n v="0"/>
    <n v="0"/>
    <x v="100"/>
    <x v="0"/>
    <x v="0"/>
    <x v="0"/>
    <x v="0"/>
  </r>
  <r>
    <d v="2024-02-03T00:00:00"/>
    <x v="30"/>
    <s v="YE18"/>
    <x v="2"/>
    <x v="2"/>
    <s v="YE1820"/>
    <x v="6"/>
    <x v="6"/>
    <s v="YE182022"/>
    <s v="Dublh"/>
    <s v="دوبلة"/>
    <s v="YE18202211400"/>
    <s v="Abo Zaher"/>
    <s v="ابو زهر"/>
    <s v="IDPs"/>
    <s v="Rapid Tracking"/>
    <x v="25"/>
    <s v="YE18"/>
    <x v="0"/>
    <x v="0"/>
    <s v="YE1826"/>
    <x v="12"/>
    <s v="التحيتا"/>
    <x v="0"/>
    <x v="3"/>
    <x v="0"/>
    <m/>
    <m/>
    <n v="1"/>
    <n v="0"/>
    <n v="1"/>
    <n v="0"/>
    <n v="0"/>
    <n v="0"/>
    <n v="0"/>
    <n v="0"/>
    <n v="0"/>
    <n v="0"/>
    <n v="0"/>
    <x v="101"/>
    <x v="0"/>
    <x v="1"/>
    <x v="1"/>
    <x v="0"/>
  </r>
  <r>
    <d v="2024-01-30T00:00:00"/>
    <x v="29"/>
    <s v="YE15"/>
    <x v="0"/>
    <x v="0"/>
    <s v="YE1505"/>
    <x v="4"/>
    <x v="4"/>
    <s v="YE150521"/>
    <s v="Almakha'"/>
    <s v="المخاء"/>
    <s v="YE15052100101"/>
    <s v="Al-Makha"/>
    <s v="المخاء"/>
    <s v="IDPs"/>
    <s v="Rapid Tracking"/>
    <x v="26"/>
    <s v="YE15"/>
    <x v="5"/>
    <x v="5"/>
    <s v="YE1504"/>
    <x v="11"/>
    <s v="مقبنة"/>
    <x v="0"/>
    <x v="0"/>
    <x v="0"/>
    <m/>
    <m/>
    <n v="2"/>
    <n v="0"/>
    <n v="0"/>
    <n v="0"/>
    <n v="2"/>
    <n v="0"/>
    <n v="0"/>
    <n v="0"/>
    <n v="0"/>
    <n v="0"/>
    <n v="0"/>
    <x v="96"/>
    <x v="0"/>
    <x v="1"/>
    <x v="1"/>
    <x v="0"/>
  </r>
  <r>
    <d v="2024-02-02T00:00:00"/>
    <x v="26"/>
    <s v="YE26"/>
    <x v="1"/>
    <x v="1"/>
    <s v="YE2612"/>
    <x v="2"/>
    <x v="2"/>
    <s v="YE261206"/>
    <s v="Jaw Al Nasim"/>
    <s v="جو النسيم"/>
    <s v="YE26120600601"/>
    <s v="Jaw Al Nasim"/>
    <s v="جو النسيم"/>
    <s v="IDPs"/>
    <s v="Rapid Tracking"/>
    <x v="26"/>
    <s v="YE26"/>
    <x v="1"/>
    <x v="1"/>
    <s v="YE2601"/>
    <x v="17"/>
    <s v="مجزر"/>
    <x v="0"/>
    <x v="0"/>
    <x v="2"/>
    <m/>
    <m/>
    <n v="1"/>
    <n v="0"/>
    <n v="0"/>
    <n v="0"/>
    <n v="0"/>
    <n v="0"/>
    <n v="0"/>
    <n v="1"/>
    <n v="0"/>
    <n v="0"/>
    <n v="0"/>
    <x v="89"/>
    <x v="0"/>
    <x v="0"/>
    <x v="1"/>
    <x v="0"/>
  </r>
  <r>
    <d v="2024-02-02T00:00:00"/>
    <x v="26"/>
    <s v="YE26"/>
    <x v="1"/>
    <x v="1"/>
    <s v="YE2612"/>
    <x v="2"/>
    <x v="2"/>
    <s v="YE261210"/>
    <s v="Al Jufainah"/>
    <s v="الجفينة"/>
    <s v="YE26121001001"/>
    <s v="Al Jufainah"/>
    <s v="الجفينة"/>
    <s v="IDPs"/>
    <s v="Rapid Tracking"/>
    <x v="26"/>
    <s v="YE17"/>
    <x v="2"/>
    <x v="2"/>
    <s v="YE1704"/>
    <x v="71"/>
    <s v="عبس"/>
    <x v="1"/>
    <x v="1"/>
    <x v="0"/>
    <m/>
    <m/>
    <n v="2"/>
    <n v="0"/>
    <n v="1"/>
    <n v="0"/>
    <n v="0"/>
    <n v="0"/>
    <n v="0"/>
    <n v="1"/>
    <n v="0"/>
    <n v="0"/>
    <n v="0"/>
    <x v="90"/>
    <x v="0"/>
    <x v="0"/>
    <x v="0"/>
    <x v="0"/>
  </r>
  <r>
    <d v="2024-02-02T00:00:00"/>
    <x v="29"/>
    <s v="YE26"/>
    <x v="1"/>
    <x v="1"/>
    <s v="YE2613"/>
    <x v="3"/>
    <x v="3"/>
    <s v="YE261326"/>
    <s v="Al Shabwan"/>
    <s v="ال شبوان"/>
    <s v="YE26132610200"/>
    <s v="Al-Maraf"/>
    <s v="المعرف"/>
    <s v="IDPs"/>
    <s v="Rapid Tracking"/>
    <x v="26"/>
    <s v="YE26"/>
    <x v="1"/>
    <x v="1"/>
    <s v="YE2605"/>
    <x v="74"/>
    <s v="بدبدة"/>
    <x v="0"/>
    <x v="0"/>
    <x v="0"/>
    <m/>
    <m/>
    <n v="1"/>
    <n v="0"/>
    <n v="0"/>
    <n v="0"/>
    <n v="0"/>
    <n v="0"/>
    <n v="0"/>
    <n v="1"/>
    <n v="0"/>
    <n v="0"/>
    <n v="0"/>
    <x v="98"/>
    <x v="0"/>
    <x v="0"/>
    <x v="1"/>
    <x v="0"/>
  </r>
  <r>
    <d v="2024-02-02T00:00:00"/>
    <x v="27"/>
    <s v="YE26"/>
    <x v="1"/>
    <x v="1"/>
    <s v="YE2612"/>
    <x v="2"/>
    <x v="2"/>
    <s v="YE261208"/>
    <s v="Al Matar"/>
    <s v="المطار"/>
    <s v="YE26120800801"/>
    <s v="Al Matar"/>
    <s v="المطار"/>
    <s v="IDPs"/>
    <s v="Rapid Tracking"/>
    <x v="26"/>
    <s v="YE26"/>
    <x v="1"/>
    <x v="1"/>
    <s v="YE2609"/>
    <x v="10"/>
    <s v="حريب"/>
    <x v="0"/>
    <x v="3"/>
    <x v="0"/>
    <m/>
    <m/>
    <n v="2"/>
    <n v="0"/>
    <n v="0"/>
    <n v="0"/>
    <n v="1"/>
    <n v="0"/>
    <n v="0"/>
    <n v="1"/>
    <n v="0"/>
    <n v="0"/>
    <n v="0"/>
    <x v="102"/>
    <x v="0"/>
    <x v="0"/>
    <x v="1"/>
    <x v="0"/>
  </r>
  <r>
    <d v="2024-02-02T00:00:00"/>
    <x v="27"/>
    <s v="YE26"/>
    <x v="1"/>
    <x v="1"/>
    <s v="YE2613"/>
    <x v="3"/>
    <x v="3"/>
    <s v="YE261323"/>
    <s v="Al Rashid Munif"/>
    <s v="ال راشد منيف"/>
    <s v="YE26132311400"/>
    <s v="Al Wahshan"/>
    <s v="ال وحشان"/>
    <s v="IDPs"/>
    <s v="Rapid Tracking"/>
    <x v="26"/>
    <s v="YE20"/>
    <x v="6"/>
    <x v="6"/>
    <s v="YE2002"/>
    <x v="75"/>
    <s v="جهران"/>
    <x v="1"/>
    <x v="2"/>
    <x v="1"/>
    <s v="No"/>
    <m/>
    <n v="1"/>
    <n v="0"/>
    <n v="0"/>
    <n v="0"/>
    <n v="0"/>
    <n v="0"/>
    <n v="0"/>
    <n v="1"/>
    <n v="0"/>
    <n v="0"/>
    <n v="0"/>
    <x v="99"/>
    <x v="0"/>
    <x v="0"/>
    <x v="0"/>
    <x v="0"/>
  </r>
  <r>
    <d v="2024-02-02T00:00:00"/>
    <x v="27"/>
    <s v="YE26"/>
    <x v="1"/>
    <x v="1"/>
    <s v="YE2613"/>
    <x v="3"/>
    <x v="3"/>
    <s v="YE261326"/>
    <s v="Al Shabwan"/>
    <s v="ال شبوان"/>
    <s v="YE26132610100"/>
    <s v="Al-Khashah"/>
    <s v="الخشعه"/>
    <s v="IDPs"/>
    <s v="Rapid Tracking"/>
    <x v="26"/>
    <s v="YE20"/>
    <x v="6"/>
    <x v="6"/>
    <s v="YE2011"/>
    <x v="13"/>
    <s v="ضوران أنس"/>
    <x v="1"/>
    <x v="4"/>
    <x v="0"/>
    <m/>
    <m/>
    <n v="2"/>
    <n v="0"/>
    <n v="0"/>
    <n v="0"/>
    <n v="0"/>
    <n v="0"/>
    <n v="0"/>
    <n v="1"/>
    <n v="0"/>
    <n v="1"/>
    <n v="0"/>
    <x v="103"/>
    <x v="0"/>
    <x v="0"/>
    <x v="0"/>
    <x v="0"/>
  </r>
  <r>
    <d v="2024-02-02T00:00:00"/>
    <x v="25"/>
    <s v="YE26"/>
    <x v="1"/>
    <x v="1"/>
    <s v="YE2612"/>
    <x v="2"/>
    <x v="2"/>
    <s v="YE261210"/>
    <s v="Al Jufainah"/>
    <s v="الجفينة"/>
    <s v="YE26121001001"/>
    <s v="Al Jufainah"/>
    <s v="الجفينة"/>
    <s v="IDPs"/>
    <s v="Rapid Tracking"/>
    <x v="26"/>
    <s v="YE26"/>
    <x v="1"/>
    <x v="1"/>
    <s v="YE2609"/>
    <x v="10"/>
    <s v="حريب"/>
    <x v="0"/>
    <x v="3"/>
    <x v="0"/>
    <m/>
    <m/>
    <n v="2"/>
    <n v="0"/>
    <n v="0"/>
    <n v="0"/>
    <n v="0"/>
    <n v="0"/>
    <n v="0"/>
    <n v="2"/>
    <n v="0"/>
    <n v="0"/>
    <n v="0"/>
    <x v="92"/>
    <x v="0"/>
    <x v="0"/>
    <x v="1"/>
    <x v="0"/>
  </r>
  <r>
    <d v="2024-02-03T00:00:00"/>
    <x v="28"/>
    <s v="YE18"/>
    <x v="2"/>
    <x v="2"/>
    <s v="YE1819"/>
    <x v="5"/>
    <x v="5"/>
    <s v="YE181921"/>
    <s v="His"/>
    <s v="حيـــس"/>
    <s v="YE18192100101"/>
    <s v="Heis"/>
    <s v="حيس"/>
    <s v="IDPs"/>
    <s v="Rapid Tracking"/>
    <x v="26"/>
    <s v="YE18"/>
    <x v="0"/>
    <x v="0"/>
    <s v="YE1823"/>
    <x v="42"/>
    <s v="الحالي"/>
    <x v="0"/>
    <x v="0"/>
    <x v="0"/>
    <m/>
    <m/>
    <n v="1"/>
    <n v="0"/>
    <n v="0"/>
    <n v="0"/>
    <n v="0"/>
    <n v="0"/>
    <n v="0"/>
    <n v="1"/>
    <n v="0"/>
    <n v="0"/>
    <n v="0"/>
    <x v="104"/>
    <x v="0"/>
    <x v="1"/>
    <x v="1"/>
    <x v="0"/>
  </r>
  <r>
    <d v="2024-02-03T00:00:00"/>
    <x v="28"/>
    <s v="YE18"/>
    <x v="2"/>
    <x v="2"/>
    <s v="YE1819"/>
    <x v="5"/>
    <x v="5"/>
    <s v="YE181921"/>
    <s v="His"/>
    <s v="حيـــس"/>
    <s v="YE18192100101"/>
    <s v="Heis"/>
    <s v="حيس"/>
    <s v="IDPs"/>
    <s v="Rapid Tracking"/>
    <x v="26"/>
    <s v="YE31"/>
    <x v="10"/>
    <x v="10"/>
    <s v="YE3102"/>
    <x v="58"/>
    <s v="السلفية"/>
    <x v="0"/>
    <x v="0"/>
    <x v="0"/>
    <m/>
    <m/>
    <n v="1"/>
    <n v="0"/>
    <n v="0"/>
    <n v="0"/>
    <n v="0"/>
    <n v="0"/>
    <n v="0"/>
    <n v="1"/>
    <n v="0"/>
    <n v="0"/>
    <n v="0"/>
    <x v="104"/>
    <x v="0"/>
    <x v="1"/>
    <x v="0"/>
    <x v="0"/>
  </r>
  <r>
    <d v="2024-02-02T00:00:00"/>
    <x v="27"/>
    <s v="YE26"/>
    <x v="1"/>
    <x v="1"/>
    <s v="YE2613"/>
    <x v="3"/>
    <x v="3"/>
    <s v="YE261323"/>
    <s v="Al Rashid Munif"/>
    <s v="ال راشد منيف"/>
    <s v="YE26132310100"/>
    <s v="Al-Masherah"/>
    <s v="المعاشير"/>
    <s v="IDPs"/>
    <s v="Rapid Tracking"/>
    <x v="27"/>
    <s v="YE16"/>
    <x v="8"/>
    <x v="8"/>
    <s v="YE1605"/>
    <x v="24"/>
    <s v="الحزم"/>
    <x v="0"/>
    <x v="0"/>
    <x v="0"/>
    <m/>
    <m/>
    <n v="1"/>
    <n v="0"/>
    <n v="0"/>
    <n v="0"/>
    <n v="0"/>
    <n v="0"/>
    <n v="0"/>
    <n v="1"/>
    <n v="0"/>
    <n v="0"/>
    <n v="0"/>
    <x v="99"/>
    <x v="0"/>
    <x v="0"/>
    <x v="0"/>
    <x v="0"/>
  </r>
  <r>
    <d v="2024-02-02T00:00:00"/>
    <x v="27"/>
    <s v="YE26"/>
    <x v="1"/>
    <x v="1"/>
    <s v="YE2613"/>
    <x v="3"/>
    <x v="3"/>
    <s v="YE261326"/>
    <s v="Al Shabwan"/>
    <s v="ال شبوان"/>
    <s v="YE26132610100"/>
    <s v="Al-Khashah"/>
    <s v="الخشعه"/>
    <s v="IDPs"/>
    <s v="Rapid Tracking"/>
    <x v="27"/>
    <s v="YE21"/>
    <x v="12"/>
    <x v="12"/>
    <s v="YE2113"/>
    <x v="76"/>
    <s v="عتق"/>
    <x v="1"/>
    <x v="1"/>
    <x v="0"/>
    <m/>
    <m/>
    <n v="1"/>
    <n v="0"/>
    <n v="0"/>
    <n v="0"/>
    <n v="0"/>
    <n v="0"/>
    <n v="0"/>
    <n v="0"/>
    <n v="0"/>
    <n v="1"/>
    <n v="0"/>
    <x v="103"/>
    <x v="0"/>
    <x v="0"/>
    <x v="0"/>
    <x v="0"/>
  </r>
  <r>
    <d v="2024-02-02T00:00:00"/>
    <x v="28"/>
    <s v="YE26"/>
    <x v="1"/>
    <x v="1"/>
    <s v="YE2612"/>
    <x v="2"/>
    <x v="2"/>
    <s v="YE261205"/>
    <s v="Hai Al Sharikah"/>
    <s v="حي الشركة"/>
    <s v="YE26120500501"/>
    <s v="Hai Al Sharikah"/>
    <s v="حي الشركة"/>
    <s v="IDPs"/>
    <s v="Rapid Tracking"/>
    <x v="27"/>
    <s v="YE26"/>
    <x v="1"/>
    <x v="1"/>
    <s v="YE2609"/>
    <x v="10"/>
    <s v="حريب"/>
    <x v="0"/>
    <x v="3"/>
    <x v="0"/>
    <m/>
    <m/>
    <n v="1"/>
    <n v="0"/>
    <n v="0"/>
    <n v="0"/>
    <n v="0"/>
    <n v="0"/>
    <n v="0"/>
    <n v="1"/>
    <n v="0"/>
    <n v="0"/>
    <n v="0"/>
    <x v="105"/>
    <x v="0"/>
    <x v="0"/>
    <x v="1"/>
    <x v="0"/>
  </r>
  <r>
    <d v="2024-02-02T00:00:00"/>
    <x v="25"/>
    <s v="YE26"/>
    <x v="1"/>
    <x v="1"/>
    <s v="YE2612"/>
    <x v="2"/>
    <x v="2"/>
    <s v="YE261221"/>
    <s v="Al'Iishraf"/>
    <s v="الاشراف"/>
    <s v="YE26122110100"/>
    <s v="Mareb Al-Sad"/>
    <s v="مارب السد"/>
    <s v="IDPs"/>
    <s v="Rapid Tracking"/>
    <x v="27"/>
    <s v="YE15"/>
    <x v="5"/>
    <x v="5"/>
    <s v="YE1520"/>
    <x v="38"/>
    <s v="التعزية"/>
    <x v="1"/>
    <x v="1"/>
    <x v="0"/>
    <m/>
    <m/>
    <n v="1"/>
    <n v="0"/>
    <n v="0"/>
    <n v="0"/>
    <n v="1"/>
    <n v="0"/>
    <n v="0"/>
    <n v="0"/>
    <n v="0"/>
    <n v="0"/>
    <n v="0"/>
    <x v="106"/>
    <x v="0"/>
    <x v="0"/>
    <x v="0"/>
    <x v="0"/>
  </r>
  <r>
    <d v="2024-02-03T00:00:00"/>
    <x v="30"/>
    <s v="YE18"/>
    <x v="2"/>
    <x v="2"/>
    <s v="YE1820"/>
    <x v="6"/>
    <x v="6"/>
    <s v="YE182022"/>
    <s v="Dublh"/>
    <s v="دوبلة"/>
    <s v="YE18202211400"/>
    <s v="Abo Zaher"/>
    <s v="ابو زهر"/>
    <s v="IDPs"/>
    <s v="Rapid Tracking"/>
    <x v="27"/>
    <s v="YE18"/>
    <x v="0"/>
    <x v="0"/>
    <s v="YE1823"/>
    <x v="42"/>
    <s v="الحالي"/>
    <x v="0"/>
    <x v="0"/>
    <x v="0"/>
    <m/>
    <m/>
    <n v="1"/>
    <n v="0"/>
    <n v="1"/>
    <n v="0"/>
    <n v="0"/>
    <n v="0"/>
    <n v="0"/>
    <n v="0"/>
    <n v="0"/>
    <n v="0"/>
    <n v="0"/>
    <x v="101"/>
    <x v="0"/>
    <x v="1"/>
    <x v="1"/>
    <x v="0"/>
  </r>
  <r>
    <d v="2024-02-03T00:00:00"/>
    <x v="25"/>
    <s v="YE18"/>
    <x v="2"/>
    <x v="2"/>
    <s v="YE1820"/>
    <x v="6"/>
    <x v="6"/>
    <s v="YE182022"/>
    <s v="Dublh"/>
    <s v="دوبلة"/>
    <s v="YE18202211100"/>
    <s v="Qataba"/>
    <s v="قطاباء"/>
    <s v="IDPs"/>
    <s v="Rapid Tracking"/>
    <x v="27"/>
    <s v="YE18"/>
    <x v="0"/>
    <x v="0"/>
    <s v="YE1826"/>
    <x v="12"/>
    <s v="التحيتا"/>
    <x v="0"/>
    <x v="3"/>
    <x v="1"/>
    <s v="Yes"/>
    <s v="Yes"/>
    <n v="2"/>
    <n v="0"/>
    <n v="2"/>
    <n v="0"/>
    <n v="0"/>
    <n v="0"/>
    <n v="0"/>
    <n v="0"/>
    <n v="0"/>
    <n v="0"/>
    <n v="0"/>
    <x v="95"/>
    <x v="0"/>
    <x v="1"/>
    <x v="1"/>
    <x v="0"/>
  </r>
  <r>
    <d v="2024-02-03T00:00:00"/>
    <x v="27"/>
    <s v="YE18"/>
    <x v="2"/>
    <x v="2"/>
    <s v="YE1819"/>
    <x v="5"/>
    <x v="5"/>
    <s v="YE181923"/>
    <s v="Rubue Alhdrmy"/>
    <s v="ربع الحضرمــي"/>
    <s v="YE18192310200"/>
    <s v="Al-Qalmah"/>
    <s v="القلمه"/>
    <s v="IDPs"/>
    <s v="Rapid Tracking"/>
    <x v="27"/>
    <s v="YE18"/>
    <x v="0"/>
    <x v="0"/>
    <s v="YE1825"/>
    <x v="6"/>
    <s v="الجراحي"/>
    <x v="0"/>
    <x v="3"/>
    <x v="0"/>
    <m/>
    <m/>
    <n v="3"/>
    <n v="0"/>
    <n v="1"/>
    <n v="0"/>
    <n v="0"/>
    <n v="0"/>
    <n v="0"/>
    <n v="2"/>
    <n v="0"/>
    <n v="0"/>
    <n v="0"/>
    <x v="107"/>
    <x v="0"/>
    <x v="1"/>
    <x v="1"/>
    <x v="0"/>
  </r>
  <r>
    <d v="2024-02-03T00:00:00"/>
    <x v="25"/>
    <s v="YE25"/>
    <x v="3"/>
    <x v="3"/>
    <s v="YE2515"/>
    <x v="7"/>
    <x v="7"/>
    <s v="YE251522"/>
    <s v="Tuban_2"/>
    <s v="تبن_2"/>
    <s v="YE25152218200"/>
    <s v="Al-Nuqtah"/>
    <s v="النقطه"/>
    <s v="IDPs"/>
    <s v="Rapid Tracking"/>
    <x v="27"/>
    <s v="YE18"/>
    <x v="0"/>
    <x v="0"/>
    <s v="YE1817"/>
    <x v="37"/>
    <s v="بيت الفقيه"/>
    <x v="0"/>
    <x v="0"/>
    <x v="0"/>
    <m/>
    <m/>
    <n v="1"/>
    <n v="0"/>
    <n v="1"/>
    <n v="0"/>
    <n v="0"/>
    <n v="0"/>
    <n v="0"/>
    <n v="0"/>
    <n v="0"/>
    <n v="0"/>
    <n v="0"/>
    <x v="108"/>
    <x v="0"/>
    <x v="0"/>
    <x v="0"/>
    <x v="0"/>
  </r>
  <r>
    <d v="2024-02-02T00:00:00"/>
    <x v="27"/>
    <s v="YE26"/>
    <x v="1"/>
    <x v="1"/>
    <s v="YE2612"/>
    <x v="2"/>
    <x v="2"/>
    <s v="YE261221"/>
    <s v="Al'Iishraf"/>
    <s v="الاشراف"/>
    <s v="YE26122110600"/>
    <s v="Al-Fow"/>
    <s v="الفاو"/>
    <s v="IDPs"/>
    <s v="Rapid Tracking"/>
    <x v="28"/>
    <s v="YE17"/>
    <x v="2"/>
    <x v="2"/>
    <s v="YE1704"/>
    <x v="71"/>
    <s v="عبس"/>
    <x v="1"/>
    <x v="1"/>
    <x v="0"/>
    <m/>
    <m/>
    <n v="2"/>
    <n v="0"/>
    <n v="0"/>
    <n v="0"/>
    <n v="0"/>
    <n v="1"/>
    <n v="1"/>
    <n v="0"/>
    <n v="0"/>
    <n v="0"/>
    <n v="0"/>
    <x v="109"/>
    <x v="0"/>
    <x v="0"/>
    <x v="0"/>
    <x v="0"/>
  </r>
  <r>
    <d v="2024-02-02T00:00:00"/>
    <x v="25"/>
    <s v="YE26"/>
    <x v="1"/>
    <x v="1"/>
    <s v="YE2612"/>
    <x v="2"/>
    <x v="2"/>
    <s v="YE261221"/>
    <s v="Al'Iishraf"/>
    <s v="الاشراف"/>
    <s v="YE26122111700"/>
    <s v="Jaw Al-Abr"/>
    <s v="جو العبر"/>
    <s v="IDPs"/>
    <s v="Rapid Tracking"/>
    <x v="28"/>
    <s v="YE15"/>
    <x v="5"/>
    <x v="5"/>
    <s v="YE1522"/>
    <x v="77"/>
    <s v="المواسط"/>
    <x v="1"/>
    <x v="1"/>
    <x v="0"/>
    <m/>
    <m/>
    <n v="1"/>
    <n v="0"/>
    <n v="1"/>
    <n v="0"/>
    <n v="0"/>
    <n v="0"/>
    <n v="0"/>
    <n v="0"/>
    <n v="0"/>
    <n v="0"/>
    <n v="0"/>
    <x v="106"/>
    <x v="0"/>
    <x v="0"/>
    <x v="0"/>
    <x v="0"/>
  </r>
  <r>
    <d v="2024-02-03T00:00:00"/>
    <x v="25"/>
    <s v="YE25"/>
    <x v="3"/>
    <x v="3"/>
    <s v="YE2515"/>
    <x v="7"/>
    <x v="7"/>
    <s v="YE251522"/>
    <s v="Tuban_2"/>
    <s v="تبن_2"/>
    <s v="YE25152218200"/>
    <s v="Al-Nuqtah"/>
    <s v="النقطه"/>
    <s v="IDPs"/>
    <s v="Rapid Tracking"/>
    <x v="28"/>
    <s v="YE15"/>
    <x v="5"/>
    <x v="5"/>
    <s v="YE1512"/>
    <x v="78"/>
    <s v="خدير"/>
    <x v="0"/>
    <x v="0"/>
    <x v="0"/>
    <m/>
    <m/>
    <n v="1"/>
    <n v="0"/>
    <n v="1"/>
    <n v="0"/>
    <n v="0"/>
    <n v="0"/>
    <n v="0"/>
    <n v="0"/>
    <n v="0"/>
    <n v="0"/>
    <n v="0"/>
    <x v="108"/>
    <x v="0"/>
    <x v="0"/>
    <x v="0"/>
    <x v="0"/>
  </r>
  <r>
    <d v="2024-02-02T00:00:00"/>
    <x v="28"/>
    <s v="YE26"/>
    <x v="1"/>
    <x v="1"/>
    <s v="YE2609"/>
    <x v="1"/>
    <x v="1"/>
    <s v="YE260928"/>
    <s v="Al 'Abu Tahif"/>
    <s v="ال ابو طهيف"/>
    <s v="YE26092810400"/>
    <s v="Al-Had Al-Rawdhah"/>
    <s v="الحد الروضه"/>
    <s v="IDPs"/>
    <s v="Rapid Tracking"/>
    <x v="29"/>
    <s v="YE26"/>
    <x v="1"/>
    <x v="1"/>
    <s v="YE2609"/>
    <x v="10"/>
    <s v="حريب"/>
    <x v="0"/>
    <x v="3"/>
    <x v="0"/>
    <m/>
    <m/>
    <n v="11"/>
    <n v="0"/>
    <n v="0"/>
    <n v="0"/>
    <n v="4"/>
    <n v="3"/>
    <n v="0"/>
    <n v="4"/>
    <n v="0"/>
    <n v="0"/>
    <n v="0"/>
    <x v="110"/>
    <x v="0"/>
    <x v="0"/>
    <x v="1"/>
    <x v="1"/>
  </r>
  <r>
    <d v="2024-02-02T00:00:00"/>
    <x v="25"/>
    <s v="YE26"/>
    <x v="1"/>
    <x v="1"/>
    <s v="YE2612"/>
    <x v="2"/>
    <x v="2"/>
    <s v="YE261221"/>
    <s v="Al'Iishraf"/>
    <s v="الاشراف"/>
    <s v="YE26122110100"/>
    <s v="Mareb Al-Sad"/>
    <s v="مارب السد"/>
    <s v="IDPs"/>
    <s v="Rapid Tracking"/>
    <x v="29"/>
    <s v="YE29"/>
    <x v="4"/>
    <x v="4"/>
    <s v="YE2910"/>
    <x v="79"/>
    <s v="خارف"/>
    <x v="0"/>
    <x v="0"/>
    <x v="0"/>
    <m/>
    <m/>
    <n v="2"/>
    <n v="0"/>
    <n v="0"/>
    <n v="0"/>
    <n v="0"/>
    <n v="1"/>
    <n v="0"/>
    <n v="1"/>
    <n v="0"/>
    <n v="0"/>
    <n v="0"/>
    <x v="106"/>
    <x v="0"/>
    <x v="0"/>
    <x v="0"/>
    <x v="0"/>
  </r>
  <r>
    <d v="2024-02-03T00:00:00"/>
    <x v="25"/>
    <s v="YE18"/>
    <x v="2"/>
    <x v="2"/>
    <s v="YE1819"/>
    <x v="5"/>
    <x v="5"/>
    <s v="YE181923"/>
    <s v="Rubue Alhdrmy"/>
    <s v="ربع الحضرمــي"/>
    <s v="YE18192311800"/>
    <s v="Al-Mahraq"/>
    <s v="المحرق"/>
    <s v="IDPs"/>
    <s v="Rapid Tracking"/>
    <x v="30"/>
    <s v="YE15"/>
    <x v="5"/>
    <x v="5"/>
    <s v="YE1504"/>
    <x v="11"/>
    <s v="مقبنة"/>
    <x v="0"/>
    <x v="3"/>
    <x v="0"/>
    <m/>
    <m/>
    <n v="1"/>
    <n v="0"/>
    <n v="0"/>
    <n v="0"/>
    <n v="0"/>
    <n v="0"/>
    <n v="0"/>
    <n v="1"/>
    <n v="0"/>
    <n v="0"/>
    <n v="0"/>
    <x v="111"/>
    <x v="0"/>
    <x v="1"/>
    <x v="0"/>
    <x v="0"/>
  </r>
  <r>
    <d v="2024-02-03T00:00:00"/>
    <x v="25"/>
    <s v="YE18"/>
    <x v="2"/>
    <x v="2"/>
    <s v="YE1819"/>
    <x v="5"/>
    <x v="5"/>
    <s v="YE181923"/>
    <s v="Rubue Alhdrmy"/>
    <s v="ربع الحضرمــي"/>
    <s v="YE18192310200"/>
    <s v="Al-Qalmah"/>
    <s v="القلمه"/>
    <s v="IDPs"/>
    <s v="Rapid Tracking"/>
    <x v="30"/>
    <s v="YE18"/>
    <x v="0"/>
    <x v="0"/>
    <s v="YE1818"/>
    <x v="50"/>
    <s v="جبل راس"/>
    <x v="0"/>
    <x v="3"/>
    <x v="0"/>
    <m/>
    <m/>
    <n v="1"/>
    <n v="0"/>
    <n v="0"/>
    <n v="0"/>
    <n v="0"/>
    <n v="0"/>
    <n v="0"/>
    <n v="1"/>
    <n v="0"/>
    <n v="0"/>
    <n v="0"/>
    <x v="112"/>
    <x v="0"/>
    <x v="1"/>
    <x v="1"/>
    <x v="0"/>
  </r>
  <r>
    <d v="2024-02-07T00:00:00"/>
    <x v="31"/>
    <s v="YE18"/>
    <x v="2"/>
    <x v="2"/>
    <s v="YE1820"/>
    <x v="6"/>
    <x v="6"/>
    <s v="YE182022"/>
    <s v="Dublh"/>
    <s v="دوبلة"/>
    <s v="YE18202210600"/>
    <s v="Al-Daneen"/>
    <s v="الدنين"/>
    <s v="IDPs"/>
    <s v="Rapid Tracking"/>
    <x v="31"/>
    <s v="YE18"/>
    <x v="0"/>
    <x v="0"/>
    <s v="YE1825"/>
    <x v="6"/>
    <s v="الجراحي"/>
    <x v="0"/>
    <x v="3"/>
    <x v="0"/>
    <m/>
    <m/>
    <n v="1"/>
    <n v="0"/>
    <n v="0"/>
    <n v="0"/>
    <n v="0"/>
    <n v="0"/>
    <n v="0"/>
    <n v="1"/>
    <n v="0"/>
    <n v="0"/>
    <n v="0"/>
    <x v="113"/>
    <x v="0"/>
    <x v="1"/>
    <x v="1"/>
    <x v="0"/>
  </r>
  <r>
    <d v="2024-02-07T00:00:00"/>
    <x v="31"/>
    <s v="YE18"/>
    <x v="2"/>
    <x v="2"/>
    <s v="YE1820"/>
    <x v="6"/>
    <x v="6"/>
    <s v="YE182022"/>
    <s v="Dublh"/>
    <s v="دوبلة"/>
    <s v="YE18202211100"/>
    <s v="Qataba"/>
    <s v="قطاباء"/>
    <s v="IDPs"/>
    <s v="Rapid Tracking"/>
    <x v="31"/>
    <s v="YE18"/>
    <x v="0"/>
    <x v="0"/>
    <s v="YE1826"/>
    <x v="12"/>
    <s v="التحيتا"/>
    <x v="0"/>
    <x v="3"/>
    <x v="1"/>
    <s v="Yes"/>
    <s v="Yes"/>
    <n v="4"/>
    <n v="0"/>
    <n v="4"/>
    <n v="0"/>
    <n v="0"/>
    <n v="0"/>
    <n v="0"/>
    <n v="0"/>
    <n v="0"/>
    <n v="0"/>
    <n v="0"/>
    <x v="114"/>
    <x v="0"/>
    <x v="1"/>
    <x v="1"/>
    <x v="0"/>
  </r>
  <r>
    <d v="2024-02-06T00:00:00"/>
    <x v="32"/>
    <s v="YE15"/>
    <x v="0"/>
    <x v="0"/>
    <s v="YE1521"/>
    <x v="10"/>
    <x v="10"/>
    <s v="YE152124"/>
    <s v="Alssnnah"/>
    <s v="الصنــة"/>
    <s v="YE15212412200"/>
    <s v="Al-Kheymy"/>
    <s v="الخيامي"/>
    <s v="IDPs"/>
    <s v="Rapid Tracking"/>
    <x v="30"/>
    <s v="YE15"/>
    <x v="5"/>
    <x v="5"/>
    <s v="YE1504"/>
    <x v="11"/>
    <s v="مقبنة"/>
    <x v="0"/>
    <x v="0"/>
    <x v="1"/>
    <s v="No"/>
    <m/>
    <n v="1"/>
    <n v="0"/>
    <n v="0"/>
    <n v="0"/>
    <n v="1"/>
    <n v="0"/>
    <n v="0"/>
    <n v="0"/>
    <n v="0"/>
    <n v="0"/>
    <n v="0"/>
    <x v="115"/>
    <x v="0"/>
    <x v="0"/>
    <x v="1"/>
    <x v="0"/>
  </r>
  <r>
    <d v="2024-02-07T00:00:00"/>
    <x v="33"/>
    <s v="YE18"/>
    <x v="2"/>
    <x v="2"/>
    <s v="YE1820"/>
    <x v="6"/>
    <x v="6"/>
    <s v="YE182021"/>
    <s v="Alkhawkhuh"/>
    <s v="الخوخة"/>
    <s v="YE18202100101"/>
    <s v="Al-Khokha"/>
    <s v="الخوخه"/>
    <s v="IDPs"/>
    <s v="Rapid Tracking"/>
    <x v="30"/>
    <s v="YE18"/>
    <x v="0"/>
    <x v="0"/>
    <s v="YE1810"/>
    <x v="26"/>
    <s v="باجل"/>
    <x v="1"/>
    <x v="4"/>
    <x v="0"/>
    <m/>
    <m/>
    <n v="1"/>
    <n v="0"/>
    <n v="1"/>
    <n v="0"/>
    <n v="0"/>
    <n v="0"/>
    <n v="0"/>
    <n v="0"/>
    <n v="0"/>
    <n v="0"/>
    <n v="0"/>
    <x v="116"/>
    <x v="0"/>
    <x v="1"/>
    <x v="1"/>
    <x v="0"/>
  </r>
  <r>
    <d v="2024-02-07T00:00:00"/>
    <x v="33"/>
    <s v="YE18"/>
    <x v="2"/>
    <x v="2"/>
    <s v="YE1820"/>
    <x v="6"/>
    <x v="6"/>
    <s v="YE182021"/>
    <s v="Alkhawkhuh"/>
    <s v="الخوخة"/>
    <s v="YE18202100101"/>
    <s v="Al-Khokha"/>
    <s v="الخوخه"/>
    <s v="IDPs"/>
    <s v="Rapid Tracking"/>
    <x v="30"/>
    <s v="YE18"/>
    <x v="0"/>
    <x v="0"/>
    <s v="YE1823"/>
    <x v="42"/>
    <s v="الحالي"/>
    <x v="1"/>
    <x v="4"/>
    <x v="0"/>
    <m/>
    <m/>
    <n v="1"/>
    <n v="0"/>
    <n v="1"/>
    <n v="0"/>
    <n v="0"/>
    <n v="0"/>
    <n v="0"/>
    <n v="0"/>
    <n v="0"/>
    <n v="0"/>
    <n v="0"/>
    <x v="116"/>
    <x v="0"/>
    <x v="1"/>
    <x v="1"/>
    <x v="0"/>
  </r>
  <r>
    <d v="2024-02-07T00:00:00"/>
    <x v="33"/>
    <s v="YE18"/>
    <x v="2"/>
    <x v="2"/>
    <s v="YE1820"/>
    <x v="6"/>
    <x v="6"/>
    <s v="YE182022"/>
    <s v="Dublh"/>
    <s v="دوبلة"/>
    <s v="YE18202210800"/>
    <s v="Jahber"/>
    <s v="جحبر"/>
    <s v="IDPs"/>
    <s v="Rapid Tracking"/>
    <x v="30"/>
    <s v="YE18"/>
    <x v="0"/>
    <x v="0"/>
    <s v="YE1806"/>
    <x v="80"/>
    <s v="القناوص"/>
    <x v="1"/>
    <x v="4"/>
    <x v="0"/>
    <m/>
    <m/>
    <n v="2"/>
    <n v="0"/>
    <n v="1"/>
    <n v="0"/>
    <n v="0"/>
    <n v="0"/>
    <n v="0"/>
    <n v="0"/>
    <n v="0"/>
    <n v="1"/>
    <n v="0"/>
    <x v="117"/>
    <x v="0"/>
    <x v="1"/>
    <x v="1"/>
    <x v="0"/>
  </r>
  <r>
    <d v="2024-02-07T00:00:00"/>
    <x v="31"/>
    <s v="YE18"/>
    <x v="2"/>
    <x v="2"/>
    <s v="YE1820"/>
    <x v="6"/>
    <x v="6"/>
    <s v="YE182022"/>
    <s v="Dublh"/>
    <s v="دوبلة"/>
    <s v="YE18202211500"/>
    <s v="Al-Jashah Al-Sofla"/>
    <s v="الجشةالسفلي"/>
    <s v="IDPs"/>
    <s v="Rapid Tracking"/>
    <x v="30"/>
    <s v="YE18"/>
    <x v="0"/>
    <x v="0"/>
    <s v="YE1817"/>
    <x v="37"/>
    <s v="بيت الفقيه"/>
    <x v="1"/>
    <x v="1"/>
    <x v="0"/>
    <m/>
    <m/>
    <n v="1"/>
    <n v="0"/>
    <n v="0"/>
    <n v="0"/>
    <n v="0"/>
    <n v="0"/>
    <n v="0"/>
    <n v="1"/>
    <n v="0"/>
    <n v="0"/>
    <n v="0"/>
    <x v="118"/>
    <x v="0"/>
    <x v="1"/>
    <x v="1"/>
    <x v="0"/>
  </r>
  <r>
    <d v="2024-02-10T00:00:00"/>
    <x v="30"/>
    <s v="YE26"/>
    <x v="1"/>
    <x v="1"/>
    <s v="YE2612"/>
    <x v="2"/>
    <x v="2"/>
    <s v="YE261207"/>
    <s v="Al Siyanah"/>
    <s v="الصيانة"/>
    <s v="YE26120700701"/>
    <s v="Al Siyanah"/>
    <s v="الصيانة"/>
    <s v="IDPs"/>
    <s v="Rapid Tracking"/>
    <x v="30"/>
    <s v="YE26"/>
    <x v="1"/>
    <x v="1"/>
    <s v="YE2609"/>
    <x v="10"/>
    <s v="حريب"/>
    <x v="0"/>
    <x v="3"/>
    <x v="0"/>
    <m/>
    <m/>
    <n v="2"/>
    <n v="0"/>
    <n v="0"/>
    <n v="0"/>
    <n v="1"/>
    <n v="0"/>
    <n v="0"/>
    <n v="0"/>
    <n v="0"/>
    <n v="0"/>
    <n v="1"/>
    <x v="119"/>
    <x v="0"/>
    <x v="0"/>
    <x v="1"/>
    <x v="0"/>
  </r>
  <r>
    <d v="2024-02-10T00:00:00"/>
    <x v="34"/>
    <s v="YE26"/>
    <x v="1"/>
    <x v="1"/>
    <s v="YE2612"/>
    <x v="2"/>
    <x v="2"/>
    <s v="YE261206"/>
    <s v="Jaw Al Nasim"/>
    <s v="جو النسيم"/>
    <s v="YE26120600601"/>
    <s v="Jaw Al Nasim"/>
    <s v="جو النسيم"/>
    <s v="IDPs"/>
    <s v="Rapid Tracking"/>
    <x v="30"/>
    <s v="YE16"/>
    <x v="8"/>
    <x v="8"/>
    <s v="YE1609"/>
    <x v="81"/>
    <s v="الخلق"/>
    <x v="0"/>
    <x v="0"/>
    <x v="0"/>
    <m/>
    <m/>
    <n v="1"/>
    <n v="0"/>
    <n v="0"/>
    <n v="0"/>
    <n v="0"/>
    <n v="0"/>
    <n v="0"/>
    <n v="1"/>
    <n v="0"/>
    <n v="0"/>
    <n v="0"/>
    <x v="120"/>
    <x v="0"/>
    <x v="0"/>
    <x v="0"/>
    <x v="0"/>
  </r>
  <r>
    <d v="2024-02-10T00:00:00"/>
    <x v="32"/>
    <s v="YE26"/>
    <x v="1"/>
    <x v="1"/>
    <s v="YE2612"/>
    <x v="2"/>
    <x v="2"/>
    <s v="YE261210"/>
    <s v="Al Jufainah"/>
    <s v="الجفينة"/>
    <s v="YE26121001001"/>
    <s v="Al Jufainah"/>
    <s v="الجفينة"/>
    <s v="IDPs"/>
    <s v="Rapid Tracking"/>
    <x v="30"/>
    <s v="YE13"/>
    <x v="11"/>
    <x v="11"/>
    <s v="YE1308"/>
    <x v="29"/>
    <s v="معين"/>
    <x v="0"/>
    <x v="3"/>
    <x v="0"/>
    <m/>
    <m/>
    <n v="1"/>
    <n v="0"/>
    <n v="0"/>
    <n v="0"/>
    <n v="1"/>
    <n v="0"/>
    <n v="0"/>
    <n v="0"/>
    <n v="0"/>
    <n v="0"/>
    <n v="0"/>
    <x v="121"/>
    <x v="0"/>
    <x v="0"/>
    <x v="0"/>
    <x v="0"/>
  </r>
  <r>
    <d v="2024-02-10T00:00:00"/>
    <x v="32"/>
    <s v="YE26"/>
    <x v="1"/>
    <x v="1"/>
    <s v="YE2612"/>
    <x v="2"/>
    <x v="2"/>
    <s v="YE261221"/>
    <s v="Al'Iishraf"/>
    <s v="الاشراف"/>
    <s v="YE26122110900"/>
    <s v="Maneen Al-Hadad"/>
    <s v="منين الحدد"/>
    <s v="IDPs"/>
    <s v="Rapid Tracking"/>
    <x v="30"/>
    <s v="YE19"/>
    <x v="15"/>
    <x v="15"/>
    <s v="YE1906"/>
    <x v="82"/>
    <s v="العبر"/>
    <x v="1"/>
    <x v="1"/>
    <x v="0"/>
    <m/>
    <m/>
    <n v="2"/>
    <n v="0"/>
    <n v="0"/>
    <n v="0"/>
    <n v="0"/>
    <n v="2"/>
    <n v="0"/>
    <n v="0"/>
    <n v="0"/>
    <n v="0"/>
    <n v="0"/>
    <x v="122"/>
    <x v="0"/>
    <x v="0"/>
    <x v="0"/>
    <x v="0"/>
  </r>
  <r>
    <d v="2024-02-10T00:00:00"/>
    <x v="33"/>
    <s v="YE26"/>
    <x v="1"/>
    <x v="1"/>
    <s v="YE2612"/>
    <x v="2"/>
    <x v="2"/>
    <s v="YE261210"/>
    <s v="Al Jufainah"/>
    <s v="الجفينة"/>
    <s v="YE26121001001"/>
    <s v="Al Jufainah"/>
    <s v="الجفينة"/>
    <s v="IDPs"/>
    <s v="Rapid Tracking"/>
    <x v="30"/>
    <s v="YE15"/>
    <x v="5"/>
    <x v="5"/>
    <s v="YE1507"/>
    <x v="83"/>
    <s v="موزع"/>
    <x v="1"/>
    <x v="4"/>
    <x v="0"/>
    <m/>
    <m/>
    <n v="2"/>
    <n v="0"/>
    <n v="1"/>
    <n v="1"/>
    <n v="0"/>
    <n v="0"/>
    <n v="0"/>
    <n v="0"/>
    <n v="0"/>
    <n v="0"/>
    <n v="0"/>
    <x v="123"/>
    <x v="0"/>
    <x v="0"/>
    <x v="0"/>
    <x v="0"/>
  </r>
  <r>
    <d v="2024-02-10T00:00:00"/>
    <x v="35"/>
    <s v="YE15"/>
    <x v="0"/>
    <x v="0"/>
    <s v="YE1519"/>
    <x v="12"/>
    <x v="12"/>
    <s v="YE151921"/>
    <s v="Salh"/>
    <s v="صالة"/>
    <s v="YE15192100130"/>
    <s v="المدرسة"/>
    <s v="المدرسة"/>
    <s v="IDPs"/>
    <s v="Rapid Tracking"/>
    <x v="30"/>
    <s v="YE15"/>
    <x v="5"/>
    <x v="5"/>
    <s v="YE1511"/>
    <x v="9"/>
    <s v="المسراخ"/>
    <x v="0"/>
    <x v="0"/>
    <x v="0"/>
    <m/>
    <m/>
    <n v="3"/>
    <n v="0"/>
    <n v="3"/>
    <n v="0"/>
    <n v="0"/>
    <n v="0"/>
    <n v="0"/>
    <n v="0"/>
    <n v="0"/>
    <n v="0"/>
    <n v="0"/>
    <x v="124"/>
    <x v="0"/>
    <x v="0"/>
    <x v="1"/>
    <x v="0"/>
  </r>
  <r>
    <d v="2024-02-06T00:00:00"/>
    <x v="32"/>
    <s v="YE15"/>
    <x v="0"/>
    <x v="0"/>
    <s v="YE1521"/>
    <x v="10"/>
    <x v="10"/>
    <s v="YE152127"/>
    <s v="Almushawiluh"/>
    <s v="المشاولة"/>
    <s v="YE15212711300"/>
    <s v="Qayttah Al-Wadi"/>
    <s v="قعيطة الوادي"/>
    <s v="IDPs"/>
    <s v="Rapid Tracking"/>
    <x v="32"/>
    <s v="YE15"/>
    <x v="5"/>
    <x v="5"/>
    <s v="YE1520"/>
    <x v="38"/>
    <s v="التعزية"/>
    <x v="0"/>
    <x v="0"/>
    <x v="1"/>
    <s v="No"/>
    <m/>
    <n v="1"/>
    <n v="0"/>
    <n v="0"/>
    <n v="0"/>
    <n v="1"/>
    <n v="0"/>
    <n v="0"/>
    <n v="0"/>
    <n v="0"/>
    <n v="0"/>
    <n v="0"/>
    <x v="125"/>
    <x v="0"/>
    <x v="0"/>
    <x v="1"/>
    <x v="0"/>
  </r>
  <r>
    <d v="2024-02-07T00:00:00"/>
    <x v="33"/>
    <s v="YE18"/>
    <x v="2"/>
    <x v="2"/>
    <s v="YE1819"/>
    <x v="5"/>
    <x v="5"/>
    <s v="YE181924"/>
    <s v="Rubue Almahall"/>
    <s v="ربع المحل"/>
    <s v="YE18192411100"/>
    <s v="Al-Mukhtaref"/>
    <s v="المخترف"/>
    <s v="IDPs"/>
    <s v="Rapid Tracking"/>
    <x v="32"/>
    <s v="YE18"/>
    <x v="0"/>
    <x v="0"/>
    <s v="YE1825"/>
    <x v="6"/>
    <s v="الجراحي"/>
    <x v="0"/>
    <x v="3"/>
    <x v="0"/>
    <m/>
    <m/>
    <n v="1"/>
    <n v="0"/>
    <n v="0"/>
    <n v="0"/>
    <n v="0"/>
    <n v="0"/>
    <n v="0"/>
    <n v="1"/>
    <n v="0"/>
    <n v="0"/>
    <n v="0"/>
    <x v="126"/>
    <x v="0"/>
    <x v="1"/>
    <x v="1"/>
    <x v="0"/>
  </r>
  <r>
    <d v="2024-02-10T00:00:00"/>
    <x v="34"/>
    <s v="YE26"/>
    <x v="1"/>
    <x v="1"/>
    <s v="YE2612"/>
    <x v="2"/>
    <x v="2"/>
    <s v="YE261206"/>
    <s v="Jaw Al Nasim"/>
    <s v="جو النسيم"/>
    <s v="YE26120600601"/>
    <s v="Jaw Al Nasim"/>
    <s v="جو النسيم"/>
    <s v="IDPs"/>
    <s v="Rapid Tracking"/>
    <x v="32"/>
    <s v="YE26"/>
    <x v="1"/>
    <x v="1"/>
    <s v="YE2607"/>
    <x v="5"/>
    <s v="الجوبة"/>
    <x v="1"/>
    <x v="4"/>
    <x v="0"/>
    <m/>
    <m/>
    <n v="1"/>
    <n v="0"/>
    <n v="0"/>
    <n v="0"/>
    <n v="0"/>
    <n v="0"/>
    <n v="0"/>
    <n v="0"/>
    <n v="0"/>
    <n v="1"/>
    <n v="0"/>
    <x v="120"/>
    <x v="0"/>
    <x v="0"/>
    <x v="1"/>
    <x v="0"/>
  </r>
  <r>
    <d v="2024-02-10T00:00:00"/>
    <x v="34"/>
    <s v="YE26"/>
    <x v="1"/>
    <x v="1"/>
    <s v="YE2612"/>
    <x v="2"/>
    <x v="2"/>
    <s v="YE261208"/>
    <s v="Al Matar"/>
    <s v="المطار"/>
    <s v="YE26120800801"/>
    <s v="Al Matar"/>
    <s v="المطار"/>
    <s v="IDPs"/>
    <s v="Rapid Tracking"/>
    <x v="32"/>
    <s v="YE14"/>
    <x v="9"/>
    <x v="9"/>
    <s v="YE1402"/>
    <x v="84"/>
    <s v="ناطع"/>
    <x v="0"/>
    <x v="3"/>
    <x v="0"/>
    <m/>
    <m/>
    <n v="1"/>
    <n v="0"/>
    <n v="0"/>
    <n v="0"/>
    <n v="0"/>
    <n v="0"/>
    <n v="0"/>
    <n v="1"/>
    <n v="0"/>
    <n v="0"/>
    <n v="0"/>
    <x v="127"/>
    <x v="0"/>
    <x v="0"/>
    <x v="0"/>
    <x v="0"/>
  </r>
  <r>
    <d v="2024-02-10T00:00:00"/>
    <x v="31"/>
    <s v="YE26"/>
    <x v="1"/>
    <x v="1"/>
    <s v="YE2612"/>
    <x v="2"/>
    <x v="2"/>
    <s v="YE261209"/>
    <s v="Al Rumaylah"/>
    <s v="الرميلة"/>
    <s v="YE26120900901"/>
    <s v="Al Rumaylah"/>
    <s v="الرميله"/>
    <s v="IDPs"/>
    <s v="Rapid Tracking"/>
    <x v="32"/>
    <s v="YE11"/>
    <x v="3"/>
    <x v="3"/>
    <s v="YE1117"/>
    <x v="85"/>
    <s v="مذيخرة"/>
    <x v="1"/>
    <x v="1"/>
    <x v="0"/>
    <m/>
    <m/>
    <n v="1"/>
    <n v="0"/>
    <n v="0"/>
    <n v="0"/>
    <n v="0"/>
    <n v="0"/>
    <n v="0"/>
    <n v="1"/>
    <n v="0"/>
    <n v="0"/>
    <n v="0"/>
    <x v="128"/>
    <x v="0"/>
    <x v="0"/>
    <x v="0"/>
    <x v="0"/>
  </r>
  <r>
    <d v="2024-02-10T00:00:00"/>
    <x v="36"/>
    <s v="YE26"/>
    <x v="1"/>
    <x v="1"/>
    <s v="YE2613"/>
    <x v="3"/>
    <x v="3"/>
    <s v="YE261323"/>
    <s v="Al Rashid Munif"/>
    <s v="ال راشد منيف"/>
    <s v="YE26132311400"/>
    <s v="Al Wahshan"/>
    <s v="ال وحشان"/>
    <s v="IDPs"/>
    <s v="Rapid Tracking"/>
    <x v="32"/>
    <s v="YE19"/>
    <x v="15"/>
    <x v="15"/>
    <s v="YE1910"/>
    <x v="86"/>
    <s v="سيئون"/>
    <x v="1"/>
    <x v="2"/>
    <x v="0"/>
    <m/>
    <m/>
    <n v="1"/>
    <n v="0"/>
    <n v="0"/>
    <n v="0"/>
    <n v="0"/>
    <n v="0"/>
    <n v="0"/>
    <n v="1"/>
    <n v="0"/>
    <n v="0"/>
    <n v="0"/>
    <x v="129"/>
    <x v="0"/>
    <x v="0"/>
    <x v="0"/>
    <x v="0"/>
  </r>
  <r>
    <d v="2024-02-10T00:00:00"/>
    <x v="35"/>
    <s v="YE15"/>
    <x v="0"/>
    <x v="0"/>
    <s v="YE1518"/>
    <x v="13"/>
    <x v="13"/>
    <s v="YE151801"/>
    <s v="Al Jumhouri"/>
    <s v="الجمهوري"/>
    <s v="YE15182100127"/>
    <s v="السواني الشمالية"/>
    <s v="السواني الشمالية"/>
    <s v="IDPs"/>
    <s v="Rapid Tracking"/>
    <x v="32"/>
    <s v="YE15"/>
    <x v="5"/>
    <x v="5"/>
    <s v="YE1513"/>
    <x v="23"/>
    <s v="الصلو"/>
    <x v="0"/>
    <x v="0"/>
    <x v="0"/>
    <m/>
    <m/>
    <n v="2"/>
    <n v="0"/>
    <n v="0"/>
    <n v="0"/>
    <n v="2"/>
    <n v="0"/>
    <n v="0"/>
    <n v="0"/>
    <n v="0"/>
    <n v="0"/>
    <n v="0"/>
    <x v="130"/>
    <x v="0"/>
    <x v="0"/>
    <x v="1"/>
    <x v="0"/>
  </r>
  <r>
    <d v="2024-02-08T00:00:00"/>
    <x v="37"/>
    <s v="YE18"/>
    <x v="2"/>
    <x v="2"/>
    <s v="YE1820"/>
    <x v="6"/>
    <x v="6"/>
    <s v="YE182022"/>
    <s v="Dublh"/>
    <s v="دوبلة"/>
    <s v="YE18202280100"/>
    <s v="Badw Ruhal"/>
    <s v="بدورحل"/>
    <s v="IDPs"/>
    <s v="Rapid Tracking"/>
    <x v="33"/>
    <s v="YE18"/>
    <x v="0"/>
    <x v="0"/>
    <s v="YE1826"/>
    <x v="12"/>
    <s v="التحيتا"/>
    <x v="0"/>
    <x v="3"/>
    <x v="1"/>
    <s v="Yes"/>
    <s v="Yes"/>
    <n v="2"/>
    <n v="0"/>
    <n v="2"/>
    <n v="0"/>
    <n v="0"/>
    <n v="0"/>
    <n v="0"/>
    <n v="0"/>
    <n v="0"/>
    <n v="0"/>
    <n v="0"/>
    <x v="131"/>
    <x v="0"/>
    <x v="1"/>
    <x v="1"/>
    <x v="0"/>
  </r>
  <r>
    <d v="2024-02-10T00:00:00"/>
    <x v="32"/>
    <s v="YE26"/>
    <x v="1"/>
    <x v="1"/>
    <s v="YE2612"/>
    <x v="2"/>
    <x v="2"/>
    <s v="YE261203"/>
    <s v="Al Ruwdah"/>
    <s v="الروضة"/>
    <s v="YE26120300301"/>
    <s v="Al Ruwdah"/>
    <s v="الروضة"/>
    <s v="IDPs"/>
    <s v="Rapid Tracking"/>
    <x v="33"/>
    <s v="YE26"/>
    <x v="1"/>
    <x v="1"/>
    <s v="YE2609"/>
    <x v="10"/>
    <s v="حريب"/>
    <x v="0"/>
    <x v="3"/>
    <x v="0"/>
    <m/>
    <m/>
    <n v="2"/>
    <n v="0"/>
    <n v="0"/>
    <n v="0"/>
    <n v="0"/>
    <n v="0"/>
    <n v="0"/>
    <n v="2"/>
    <n v="0"/>
    <n v="0"/>
    <n v="0"/>
    <x v="132"/>
    <x v="0"/>
    <x v="0"/>
    <x v="1"/>
    <x v="0"/>
  </r>
  <r>
    <d v="2024-02-10T00:00:00"/>
    <x v="32"/>
    <s v="YE26"/>
    <x v="1"/>
    <x v="1"/>
    <s v="YE2612"/>
    <x v="2"/>
    <x v="2"/>
    <s v="YE261210"/>
    <s v="Al Jufainah"/>
    <s v="الجفينة"/>
    <s v="YE26121001001"/>
    <s v="Al Jufainah"/>
    <s v="الجفينة"/>
    <s v="IDPs"/>
    <s v="Rapid Tracking"/>
    <x v="33"/>
    <s v="YE18"/>
    <x v="0"/>
    <x v="0"/>
    <s v="YE1810"/>
    <x v="26"/>
    <s v="باجل"/>
    <x v="1"/>
    <x v="1"/>
    <x v="0"/>
    <m/>
    <m/>
    <n v="1"/>
    <n v="0"/>
    <n v="0"/>
    <n v="0"/>
    <n v="0"/>
    <n v="1"/>
    <n v="0"/>
    <n v="0"/>
    <n v="0"/>
    <n v="0"/>
    <n v="0"/>
    <x v="121"/>
    <x v="0"/>
    <x v="0"/>
    <x v="0"/>
    <x v="0"/>
  </r>
  <r>
    <d v="2024-02-10T00:00:00"/>
    <x v="33"/>
    <s v="YE26"/>
    <x v="1"/>
    <x v="1"/>
    <s v="YE2609"/>
    <x v="1"/>
    <x v="1"/>
    <s v="YE260927"/>
    <s v="Al'Iishraf"/>
    <s v="الاشراف"/>
    <s v="YE26092700101"/>
    <s v="Hareib"/>
    <s v="حريب"/>
    <s v="IDPs"/>
    <s v="Rapid Tracking"/>
    <x v="33"/>
    <s v="YE20"/>
    <x v="6"/>
    <x v="6"/>
    <s v="YE2012"/>
    <x v="87"/>
    <s v="المنار"/>
    <x v="1"/>
    <x v="1"/>
    <x v="0"/>
    <m/>
    <m/>
    <n v="2"/>
    <n v="0"/>
    <n v="0"/>
    <n v="0"/>
    <n v="1"/>
    <n v="1"/>
    <n v="0"/>
    <n v="0"/>
    <n v="0"/>
    <n v="0"/>
    <n v="0"/>
    <x v="133"/>
    <x v="0"/>
    <x v="0"/>
    <x v="0"/>
    <x v="0"/>
  </r>
  <r>
    <d v="2024-02-10T00:00:00"/>
    <x v="33"/>
    <s v="YE26"/>
    <x v="1"/>
    <x v="1"/>
    <s v="YE2612"/>
    <x v="2"/>
    <x v="2"/>
    <s v="YE261221"/>
    <s v="Al'Iishraf"/>
    <s v="الاشراف"/>
    <s v="YE26122110200"/>
    <s v="Al-Khaseef"/>
    <s v="الخسيف"/>
    <s v="IDPs"/>
    <s v="Rapid Tracking"/>
    <x v="33"/>
    <s v="YE18"/>
    <x v="0"/>
    <x v="0"/>
    <s v="YE1813"/>
    <x v="3"/>
    <s v="المراوعة"/>
    <x v="1"/>
    <x v="4"/>
    <x v="0"/>
    <m/>
    <m/>
    <n v="1"/>
    <n v="0"/>
    <n v="0"/>
    <n v="0"/>
    <n v="1"/>
    <n v="0"/>
    <n v="0"/>
    <n v="0"/>
    <n v="0"/>
    <n v="0"/>
    <n v="0"/>
    <x v="134"/>
    <x v="0"/>
    <x v="0"/>
    <x v="0"/>
    <x v="0"/>
  </r>
  <r>
    <d v="2024-02-10T00:00:00"/>
    <x v="33"/>
    <s v="YE26"/>
    <x v="1"/>
    <x v="1"/>
    <s v="YE2612"/>
    <x v="2"/>
    <x v="2"/>
    <s v="YE261221"/>
    <s v="Al'Iishraf"/>
    <s v="الاشراف"/>
    <s v="YE26122110200"/>
    <s v="Al-Khaseef"/>
    <s v="الخسيف"/>
    <s v="IDPs"/>
    <s v="Rapid Tracking"/>
    <x v="33"/>
    <s v="YE18"/>
    <x v="0"/>
    <x v="0"/>
    <s v="YE1820"/>
    <x v="88"/>
    <s v="الخوخة"/>
    <x v="1"/>
    <x v="4"/>
    <x v="0"/>
    <m/>
    <m/>
    <n v="1"/>
    <n v="0"/>
    <n v="0"/>
    <n v="0"/>
    <n v="0"/>
    <n v="0"/>
    <n v="0"/>
    <n v="1"/>
    <n v="0"/>
    <n v="0"/>
    <n v="0"/>
    <x v="134"/>
    <x v="0"/>
    <x v="0"/>
    <x v="0"/>
    <x v="0"/>
  </r>
  <r>
    <d v="2024-02-10T00:00:00"/>
    <x v="31"/>
    <s v="YE26"/>
    <x v="1"/>
    <x v="1"/>
    <s v="YE2612"/>
    <x v="2"/>
    <x v="2"/>
    <s v="YE261209"/>
    <s v="Al Rumaylah"/>
    <s v="الرميلة"/>
    <s v="YE26120900901"/>
    <s v="Al Rumaylah"/>
    <s v="الرميله"/>
    <s v="IDPs"/>
    <s v="Rapid Tracking"/>
    <x v="33"/>
    <s v="YE18"/>
    <x v="0"/>
    <x v="0"/>
    <s v="YE1816"/>
    <x v="89"/>
    <s v="المنصورية"/>
    <x v="1"/>
    <x v="1"/>
    <x v="0"/>
    <m/>
    <m/>
    <n v="1"/>
    <n v="0"/>
    <n v="0"/>
    <n v="0"/>
    <n v="0"/>
    <n v="0"/>
    <n v="0"/>
    <n v="1"/>
    <n v="0"/>
    <n v="0"/>
    <n v="0"/>
    <x v="128"/>
    <x v="0"/>
    <x v="0"/>
    <x v="0"/>
    <x v="0"/>
  </r>
  <r>
    <d v="2024-02-10T00:00:00"/>
    <x v="37"/>
    <s v="YE26"/>
    <x v="1"/>
    <x v="1"/>
    <s v="YE2613"/>
    <x v="3"/>
    <x v="3"/>
    <s v="YE261324"/>
    <s v="Al Misheal"/>
    <s v="ال مشعل"/>
    <s v="YE26132410700"/>
    <s v="صافر"/>
    <s v="صافر"/>
    <s v="IDPs"/>
    <s v="Rapid Tracking"/>
    <x v="33"/>
    <s v="YE17"/>
    <x v="2"/>
    <x v="2"/>
    <s v="YE1703"/>
    <x v="40"/>
    <s v="ميدي"/>
    <x v="1"/>
    <x v="4"/>
    <x v="0"/>
    <m/>
    <m/>
    <n v="2"/>
    <n v="0"/>
    <n v="0"/>
    <n v="0"/>
    <n v="0"/>
    <n v="0"/>
    <n v="0"/>
    <n v="2"/>
    <n v="0"/>
    <n v="0"/>
    <n v="0"/>
    <x v="135"/>
    <x v="0"/>
    <x v="0"/>
    <x v="0"/>
    <x v="0"/>
  </r>
  <r>
    <d v="2024-02-10T00:00:00"/>
    <x v="35"/>
    <s v="YE15"/>
    <x v="0"/>
    <x v="0"/>
    <s v="YE1513"/>
    <x v="8"/>
    <x v="8"/>
    <s v="YE151326"/>
    <s v="Alqabila"/>
    <s v="القابله"/>
    <s v="YE15132610500"/>
    <s v="Al-Museinayah"/>
    <s v="المصينعيه"/>
    <s v="IDPs"/>
    <s v="Rapid Tracking"/>
    <x v="33"/>
    <s v="YE15"/>
    <x v="5"/>
    <x v="5"/>
    <s v="YE1513"/>
    <x v="23"/>
    <s v="الصلو"/>
    <x v="1"/>
    <x v="4"/>
    <x v="1"/>
    <s v="No"/>
    <m/>
    <n v="1"/>
    <n v="0"/>
    <n v="0"/>
    <n v="0"/>
    <n v="1"/>
    <n v="0"/>
    <n v="0"/>
    <n v="0"/>
    <n v="0"/>
    <n v="0"/>
    <n v="0"/>
    <x v="136"/>
    <x v="0"/>
    <x v="0"/>
    <x v="1"/>
    <x v="1"/>
  </r>
  <r>
    <d v="2024-02-10T00:00:00"/>
    <x v="35"/>
    <s v="YE15"/>
    <x v="0"/>
    <x v="0"/>
    <s v="YE1517"/>
    <x v="14"/>
    <x v="14"/>
    <s v="YE151704"/>
    <s v="Al Nasyriah"/>
    <s v="النسيريه"/>
    <s v="YE15172100127"/>
    <s v="النسيرية"/>
    <s v="النسيرية"/>
    <s v="IDPs"/>
    <s v="Rapid Tracking"/>
    <x v="33"/>
    <s v="YE18"/>
    <x v="0"/>
    <x v="0"/>
    <s v="YE1825"/>
    <x v="6"/>
    <s v="الجراحي"/>
    <x v="0"/>
    <x v="0"/>
    <x v="0"/>
    <m/>
    <m/>
    <n v="1"/>
    <n v="0"/>
    <n v="1"/>
    <n v="0"/>
    <n v="0"/>
    <n v="0"/>
    <n v="0"/>
    <n v="0"/>
    <n v="0"/>
    <n v="0"/>
    <n v="0"/>
    <x v="137"/>
    <x v="0"/>
    <x v="0"/>
    <x v="0"/>
    <x v="0"/>
  </r>
  <r>
    <d v="2024-02-08T00:00:00"/>
    <x v="37"/>
    <s v="YE18"/>
    <x v="2"/>
    <x v="2"/>
    <s v="YE1820"/>
    <x v="6"/>
    <x v="6"/>
    <s v="YE182022"/>
    <s v="Dublh"/>
    <s v="دوبلة"/>
    <s v="YE18202211500"/>
    <s v="Al-Jashah Al-Sofla"/>
    <s v="الجشةالسفلي"/>
    <s v="IDPs"/>
    <s v="Rapid Tracking"/>
    <x v="34"/>
    <s v="YE18"/>
    <x v="0"/>
    <x v="0"/>
    <s v="YE1814"/>
    <x v="7"/>
    <s v="الدريهمي"/>
    <x v="1"/>
    <x v="4"/>
    <x v="0"/>
    <m/>
    <m/>
    <n v="1"/>
    <n v="0"/>
    <n v="0"/>
    <n v="0"/>
    <n v="0"/>
    <n v="0"/>
    <n v="0"/>
    <n v="0"/>
    <n v="0"/>
    <n v="1"/>
    <n v="0"/>
    <x v="138"/>
    <x v="0"/>
    <x v="1"/>
    <x v="1"/>
    <x v="0"/>
  </r>
  <r>
    <d v="2024-02-10T00:00:00"/>
    <x v="33"/>
    <s v="YE26"/>
    <x v="1"/>
    <x v="1"/>
    <s v="YE2609"/>
    <x v="1"/>
    <x v="1"/>
    <s v="YE260927"/>
    <s v="Al'Iishraf"/>
    <s v="الاشراف"/>
    <s v="YE26092700101"/>
    <s v="Hareib"/>
    <s v="حريب"/>
    <s v="IDPs"/>
    <s v="Rapid Tracking"/>
    <x v="34"/>
    <s v="YE11"/>
    <x v="3"/>
    <x v="3"/>
    <s v="YE1109"/>
    <x v="51"/>
    <s v="حزم العدين"/>
    <x v="1"/>
    <x v="1"/>
    <x v="0"/>
    <m/>
    <m/>
    <n v="1"/>
    <n v="0"/>
    <n v="0"/>
    <n v="0"/>
    <n v="1"/>
    <n v="0"/>
    <n v="0"/>
    <n v="0"/>
    <n v="0"/>
    <n v="0"/>
    <n v="0"/>
    <x v="133"/>
    <x v="0"/>
    <x v="0"/>
    <x v="0"/>
    <x v="0"/>
  </r>
  <r>
    <d v="2024-02-10T00:00:00"/>
    <x v="31"/>
    <s v="YE26"/>
    <x v="1"/>
    <x v="1"/>
    <s v="YE2612"/>
    <x v="2"/>
    <x v="2"/>
    <s v="YE261209"/>
    <s v="Al Rumaylah"/>
    <s v="الرميلة"/>
    <s v="YE26120900901"/>
    <s v="Al Rumaylah"/>
    <s v="الرميله"/>
    <s v="IDPs"/>
    <s v="Rapid Tracking"/>
    <x v="34"/>
    <s v="YE15"/>
    <x v="5"/>
    <x v="5"/>
    <s v="YE1505"/>
    <x v="90"/>
    <s v="المخا"/>
    <x v="0"/>
    <x v="0"/>
    <x v="0"/>
    <m/>
    <m/>
    <n v="1"/>
    <n v="0"/>
    <n v="0"/>
    <n v="0"/>
    <n v="1"/>
    <n v="0"/>
    <n v="0"/>
    <n v="0"/>
    <n v="0"/>
    <n v="0"/>
    <n v="0"/>
    <x v="128"/>
    <x v="0"/>
    <x v="0"/>
    <x v="0"/>
    <x v="0"/>
  </r>
  <r>
    <d v="2024-02-10T00:00:00"/>
    <x v="37"/>
    <s v="YE26"/>
    <x v="1"/>
    <x v="1"/>
    <s v="YE2612"/>
    <x v="2"/>
    <x v="2"/>
    <s v="YE261210"/>
    <s v="Al Jufainah"/>
    <s v="الجفينة"/>
    <s v="YE26121001001"/>
    <s v="Al Jufainah"/>
    <s v="الجفينة"/>
    <s v="IDPs"/>
    <s v="Rapid Tracking"/>
    <x v="34"/>
    <s v="YE11"/>
    <x v="3"/>
    <x v="3"/>
    <s v="YE1107"/>
    <x v="91"/>
    <s v="المخادر"/>
    <x v="1"/>
    <x v="1"/>
    <x v="0"/>
    <m/>
    <m/>
    <n v="1"/>
    <n v="0"/>
    <n v="0"/>
    <n v="0"/>
    <n v="1"/>
    <n v="0"/>
    <n v="0"/>
    <n v="0"/>
    <n v="0"/>
    <n v="0"/>
    <n v="0"/>
    <x v="139"/>
    <x v="0"/>
    <x v="0"/>
    <x v="0"/>
    <x v="0"/>
  </r>
  <r>
    <d v="2024-02-10T00:00:00"/>
    <x v="37"/>
    <s v="YE26"/>
    <x v="1"/>
    <x v="1"/>
    <s v="YE2613"/>
    <x v="3"/>
    <x v="3"/>
    <s v="YE261325"/>
    <s v="Al Qazeah"/>
    <s v="ال قزعه"/>
    <s v="YE26132510100"/>
    <s v="Hadba Al-Awshan"/>
    <s v="حدباء ال عوشان"/>
    <s v="IDPs"/>
    <s v="Rapid Tracking"/>
    <x v="34"/>
    <s v="YE23"/>
    <x v="7"/>
    <x v="7"/>
    <s v="YE2314"/>
    <x v="92"/>
    <s v="بني ضبيان"/>
    <x v="1"/>
    <x v="1"/>
    <x v="0"/>
    <m/>
    <m/>
    <n v="1"/>
    <n v="0"/>
    <n v="0"/>
    <n v="0"/>
    <n v="0"/>
    <n v="0"/>
    <n v="0"/>
    <n v="1"/>
    <n v="0"/>
    <n v="0"/>
    <n v="0"/>
    <x v="140"/>
    <x v="0"/>
    <x v="0"/>
    <x v="0"/>
    <x v="0"/>
  </r>
  <r>
    <d v="2024-02-08T00:00:00"/>
    <x v="37"/>
    <s v="YE18"/>
    <x v="2"/>
    <x v="2"/>
    <s v="YE1820"/>
    <x v="6"/>
    <x v="6"/>
    <s v="YE182022"/>
    <s v="Dublh"/>
    <s v="دوبلة"/>
    <s v="YE18202211500"/>
    <s v="Al-Jashah Al-Sofla"/>
    <s v="الجشةالسفلي"/>
    <s v="IDPs"/>
    <s v="Rapid Tracking"/>
    <x v="35"/>
    <s v="YE18"/>
    <x v="0"/>
    <x v="0"/>
    <s v="YE1814"/>
    <x v="7"/>
    <s v="الدريهمي"/>
    <x v="0"/>
    <x v="0"/>
    <x v="0"/>
    <m/>
    <m/>
    <n v="1"/>
    <n v="0"/>
    <n v="0"/>
    <n v="0"/>
    <n v="0"/>
    <n v="0"/>
    <n v="0"/>
    <n v="1"/>
    <n v="0"/>
    <n v="0"/>
    <n v="0"/>
    <x v="138"/>
    <x v="0"/>
    <x v="1"/>
    <x v="1"/>
    <x v="0"/>
  </r>
  <r>
    <d v="2024-02-08T00:00:00"/>
    <x v="37"/>
    <s v="YE18"/>
    <x v="2"/>
    <x v="2"/>
    <s v="YE1820"/>
    <x v="6"/>
    <x v="6"/>
    <s v="YE182022"/>
    <s v="Dublh"/>
    <s v="دوبلة"/>
    <s v="YE18202280100"/>
    <s v="Badw Ruhal"/>
    <s v="بدورحل"/>
    <s v="IDPs"/>
    <s v="Rapid Tracking"/>
    <x v="35"/>
    <s v="YE18"/>
    <x v="0"/>
    <x v="0"/>
    <s v="YE1826"/>
    <x v="12"/>
    <s v="التحيتا"/>
    <x v="0"/>
    <x v="3"/>
    <x v="1"/>
    <s v="Yes"/>
    <s v="Yes"/>
    <n v="1"/>
    <n v="0"/>
    <n v="1"/>
    <n v="0"/>
    <n v="0"/>
    <n v="0"/>
    <n v="0"/>
    <n v="0"/>
    <n v="0"/>
    <n v="0"/>
    <n v="0"/>
    <x v="131"/>
    <x v="0"/>
    <x v="1"/>
    <x v="1"/>
    <x v="0"/>
  </r>
  <r>
    <d v="2024-02-08T00:00:00"/>
    <x v="37"/>
    <s v="YE18"/>
    <x v="2"/>
    <x v="2"/>
    <s v="YE1820"/>
    <x v="6"/>
    <x v="6"/>
    <s v="YE182022"/>
    <s v="Dublh"/>
    <s v="دوبلة"/>
    <s v="YE18202211100"/>
    <s v="Qataba"/>
    <s v="قطاباء"/>
    <s v="IDPs"/>
    <s v="Rapid Tracking"/>
    <x v="35"/>
    <s v="YE18"/>
    <x v="0"/>
    <x v="0"/>
    <s v="YE1826"/>
    <x v="12"/>
    <s v="التحيتا"/>
    <x v="0"/>
    <x v="3"/>
    <x v="1"/>
    <s v="Yes"/>
    <s v="Yes"/>
    <n v="2"/>
    <n v="0"/>
    <n v="2"/>
    <n v="0"/>
    <n v="0"/>
    <n v="0"/>
    <n v="0"/>
    <n v="0"/>
    <n v="0"/>
    <n v="0"/>
    <n v="0"/>
    <x v="141"/>
    <x v="0"/>
    <x v="1"/>
    <x v="1"/>
    <x v="0"/>
  </r>
  <r>
    <d v="2024-02-10T00:00:00"/>
    <x v="33"/>
    <s v="YE26"/>
    <x v="1"/>
    <x v="1"/>
    <s v="YE2612"/>
    <x v="2"/>
    <x v="2"/>
    <s v="YE261210"/>
    <s v="Al Jufainah"/>
    <s v="الجفينة"/>
    <s v="YE26121001001"/>
    <s v="Al Jufainah"/>
    <s v="الجفينة"/>
    <s v="IDPs"/>
    <s v="Rapid Tracking"/>
    <x v="35"/>
    <s v="YE18"/>
    <x v="0"/>
    <x v="0"/>
    <s v="YE1823"/>
    <x v="42"/>
    <s v="الحالي"/>
    <x v="1"/>
    <x v="1"/>
    <x v="0"/>
    <m/>
    <m/>
    <n v="1"/>
    <n v="0"/>
    <n v="0"/>
    <n v="0"/>
    <n v="0"/>
    <n v="1"/>
    <n v="0"/>
    <n v="0"/>
    <n v="0"/>
    <n v="0"/>
    <n v="0"/>
    <x v="123"/>
    <x v="0"/>
    <x v="0"/>
    <x v="0"/>
    <x v="0"/>
  </r>
  <r>
    <d v="2024-02-10T00:00:00"/>
    <x v="35"/>
    <s v="YE15"/>
    <x v="0"/>
    <x v="0"/>
    <s v="YE1517"/>
    <x v="14"/>
    <x v="14"/>
    <s v="YE151706"/>
    <s v="Sinah"/>
    <s v="صينه"/>
    <s v="YE15172100132"/>
    <s v="المناخ"/>
    <s v="المناخ"/>
    <s v="IDPs"/>
    <s v="Rapid Tracking"/>
    <x v="35"/>
    <s v="YE15"/>
    <x v="5"/>
    <x v="5"/>
    <s v="YE1520"/>
    <x v="38"/>
    <s v="التعزية"/>
    <x v="0"/>
    <x v="0"/>
    <x v="0"/>
    <m/>
    <m/>
    <n v="1"/>
    <n v="0"/>
    <n v="1"/>
    <n v="0"/>
    <n v="0"/>
    <n v="0"/>
    <n v="0"/>
    <n v="0"/>
    <n v="0"/>
    <n v="0"/>
    <n v="0"/>
    <x v="142"/>
    <x v="0"/>
    <x v="0"/>
    <x v="1"/>
    <x v="0"/>
  </r>
  <r>
    <d v="2024-02-08T00:00:00"/>
    <x v="37"/>
    <s v="YE18"/>
    <x v="2"/>
    <x v="2"/>
    <s v="YE1820"/>
    <x v="6"/>
    <x v="6"/>
    <s v="YE182022"/>
    <s v="Dublh"/>
    <s v="دوبلة"/>
    <s v="YE18202280100"/>
    <s v="Badw Ruhal"/>
    <s v="بدورحل"/>
    <s v="IDPs"/>
    <s v="Rapid Tracking"/>
    <x v="36"/>
    <s v="YE18"/>
    <x v="0"/>
    <x v="0"/>
    <s v="YE1825"/>
    <x v="6"/>
    <s v="الجراحي"/>
    <x v="0"/>
    <x v="3"/>
    <x v="1"/>
    <s v="Yes"/>
    <s v="Yes"/>
    <n v="1"/>
    <n v="0"/>
    <n v="0"/>
    <n v="0"/>
    <n v="0"/>
    <n v="0"/>
    <n v="0"/>
    <n v="1"/>
    <n v="0"/>
    <n v="0"/>
    <n v="0"/>
    <x v="131"/>
    <x v="0"/>
    <x v="1"/>
    <x v="1"/>
    <x v="0"/>
  </r>
  <r>
    <d v="2024-02-10T00:00:00"/>
    <x v="35"/>
    <s v="YE18"/>
    <x v="2"/>
    <x v="2"/>
    <s v="YE1819"/>
    <x v="5"/>
    <x v="5"/>
    <s v="YE181922"/>
    <s v="Rubue Alssuq"/>
    <s v="ربع السوق"/>
    <s v="YE18192210100"/>
    <s v="Al-Shoub"/>
    <s v="الشعوب"/>
    <s v="IDPs"/>
    <s v="Rapid Tracking"/>
    <x v="36"/>
    <s v="YE18"/>
    <x v="0"/>
    <x v="0"/>
    <s v="YE1819"/>
    <x v="0"/>
    <s v="حيس"/>
    <x v="0"/>
    <x v="3"/>
    <x v="0"/>
    <m/>
    <m/>
    <n v="3"/>
    <n v="0"/>
    <n v="1"/>
    <n v="0"/>
    <n v="0"/>
    <n v="1"/>
    <n v="0"/>
    <n v="1"/>
    <n v="0"/>
    <n v="0"/>
    <n v="0"/>
    <x v="143"/>
    <x v="0"/>
    <x v="1"/>
    <x v="1"/>
    <x v="1"/>
  </r>
  <r>
    <d v="2024-02-10T00:00:00"/>
    <x v="37"/>
    <s v="YE26"/>
    <x v="1"/>
    <x v="1"/>
    <s v="YE2612"/>
    <x v="2"/>
    <x v="2"/>
    <s v="YE261205"/>
    <s v="Hai Al Sharikah"/>
    <s v="حي الشركة"/>
    <s v="YE26120500501"/>
    <s v="Hai Al Sharikah"/>
    <s v="حي الشركة"/>
    <s v="IDPs"/>
    <s v="Rapid Tracking"/>
    <x v="36"/>
    <s v="YE15"/>
    <x v="5"/>
    <x v="5"/>
    <s v="YE1501"/>
    <x v="93"/>
    <s v="ماوية"/>
    <x v="1"/>
    <x v="2"/>
    <x v="0"/>
    <m/>
    <m/>
    <n v="1"/>
    <n v="0"/>
    <n v="1"/>
    <n v="0"/>
    <n v="0"/>
    <n v="0"/>
    <n v="0"/>
    <n v="0"/>
    <n v="0"/>
    <n v="0"/>
    <n v="0"/>
    <x v="144"/>
    <x v="0"/>
    <x v="0"/>
    <x v="0"/>
    <x v="0"/>
  </r>
  <r>
    <d v="2024-02-10T00:00:00"/>
    <x v="37"/>
    <s v="YE26"/>
    <x v="1"/>
    <x v="1"/>
    <s v="YE2612"/>
    <x v="2"/>
    <x v="2"/>
    <s v="YE261210"/>
    <s v="Al Jufainah"/>
    <s v="الجفينة"/>
    <s v="YE26121001001"/>
    <s v="Al Jufainah"/>
    <s v="الجفينة"/>
    <s v="IDPs"/>
    <s v="Rapid Tracking"/>
    <x v="36"/>
    <s v="YE23"/>
    <x v="7"/>
    <x v="7"/>
    <s v="YE2302"/>
    <x v="30"/>
    <s v="أرحب"/>
    <x v="0"/>
    <x v="0"/>
    <x v="0"/>
    <m/>
    <m/>
    <n v="1"/>
    <n v="0"/>
    <n v="0"/>
    <n v="0"/>
    <n v="0"/>
    <n v="1"/>
    <n v="0"/>
    <n v="0"/>
    <n v="0"/>
    <n v="0"/>
    <n v="0"/>
    <x v="139"/>
    <x v="0"/>
    <x v="0"/>
    <x v="0"/>
    <x v="0"/>
  </r>
  <r>
    <d v="2024-02-10T00:00:00"/>
    <x v="37"/>
    <s v="YE26"/>
    <x v="1"/>
    <x v="1"/>
    <s v="YE2612"/>
    <x v="2"/>
    <x v="2"/>
    <s v="YE261210"/>
    <s v="Al Jufainah"/>
    <s v="الجفينة"/>
    <s v="YE26121001001"/>
    <s v="Al Jufainah"/>
    <s v="الجفينة"/>
    <s v="IDPs"/>
    <s v="Rapid Tracking"/>
    <x v="36"/>
    <s v="YE15"/>
    <x v="5"/>
    <x v="5"/>
    <s v="YE1518"/>
    <x v="94"/>
    <s v="القاهرة"/>
    <x v="1"/>
    <x v="1"/>
    <x v="0"/>
    <m/>
    <m/>
    <n v="1"/>
    <n v="0"/>
    <n v="0"/>
    <n v="0"/>
    <n v="1"/>
    <n v="0"/>
    <n v="0"/>
    <n v="0"/>
    <n v="0"/>
    <n v="0"/>
    <n v="0"/>
    <x v="139"/>
    <x v="0"/>
    <x v="0"/>
    <x v="0"/>
    <x v="0"/>
  </r>
  <r>
    <d v="2024-02-10T00:00:00"/>
    <x v="35"/>
    <s v="YE30"/>
    <x v="4"/>
    <x v="4"/>
    <s v="YE3008"/>
    <x v="15"/>
    <x v="15"/>
    <s v="YE300824"/>
    <s v="Al Azariq_4"/>
    <s v="الازارق_4"/>
    <s v="YE30082413100"/>
    <s v="Saman"/>
    <s v="صمعان"/>
    <s v="IDPs"/>
    <s v="Rapid Tracking"/>
    <x v="37"/>
    <s v="YE13"/>
    <x v="11"/>
    <x v="11"/>
    <s v="YE1309"/>
    <x v="95"/>
    <s v="الثورة"/>
    <x v="0"/>
    <x v="0"/>
    <x v="0"/>
    <m/>
    <m/>
    <n v="1"/>
    <n v="0"/>
    <n v="0"/>
    <n v="0"/>
    <n v="0"/>
    <n v="0"/>
    <n v="0"/>
    <n v="1"/>
    <n v="0"/>
    <n v="0"/>
    <n v="0"/>
    <x v="145"/>
    <x v="0"/>
    <x v="0"/>
    <x v="0"/>
    <x v="0"/>
  </r>
  <r>
    <d v="2024-02-12T00:00:00"/>
    <x v="38"/>
    <s v="YE15"/>
    <x v="0"/>
    <x v="0"/>
    <s v="YE1519"/>
    <x v="12"/>
    <x v="12"/>
    <s v="YE151921"/>
    <s v="Salh"/>
    <s v="صالة"/>
    <s v="YE15192100127"/>
    <s v="حارة الحرازية"/>
    <s v="حارة الحرازية"/>
    <s v="IDPs"/>
    <s v="Rapid Tracking"/>
    <x v="33"/>
    <s v="YE15"/>
    <x v="5"/>
    <x v="5"/>
    <s v="YE1510"/>
    <x v="96"/>
    <s v="صبر الموادم"/>
    <x v="0"/>
    <x v="0"/>
    <x v="0"/>
    <m/>
    <m/>
    <n v="3"/>
    <n v="0"/>
    <n v="0"/>
    <n v="0"/>
    <n v="3"/>
    <n v="0"/>
    <n v="0"/>
    <n v="0"/>
    <n v="0"/>
    <n v="0"/>
    <n v="0"/>
    <x v="146"/>
    <x v="0"/>
    <x v="0"/>
    <x v="1"/>
    <x v="0"/>
  </r>
  <r>
    <d v="2024-02-12T00:00:00"/>
    <x v="39"/>
    <s v="YE15"/>
    <x v="0"/>
    <x v="0"/>
    <s v="YE1508"/>
    <x v="9"/>
    <x v="9"/>
    <s v="YE150831"/>
    <s v="Alshshirajuh"/>
    <s v="الشراجــه"/>
    <s v="YE15083110200"/>
    <s v="Al-Ahsab"/>
    <s v="الاحصاب"/>
    <s v="IDPs"/>
    <s v="Rapid Tracking"/>
    <x v="34"/>
    <s v="YE15"/>
    <x v="5"/>
    <x v="5"/>
    <s v="YE1504"/>
    <x v="11"/>
    <s v="مقبنة"/>
    <x v="0"/>
    <x v="3"/>
    <x v="0"/>
    <m/>
    <m/>
    <n v="6"/>
    <n v="0"/>
    <n v="0"/>
    <n v="0"/>
    <n v="6"/>
    <n v="0"/>
    <n v="0"/>
    <n v="0"/>
    <n v="0"/>
    <n v="0"/>
    <n v="0"/>
    <x v="147"/>
    <x v="0"/>
    <x v="0"/>
    <x v="1"/>
    <x v="0"/>
  </r>
  <r>
    <d v="2024-02-13T00:00:00"/>
    <x v="40"/>
    <s v="YE18"/>
    <x v="2"/>
    <x v="2"/>
    <s v="YE1820"/>
    <x v="6"/>
    <x v="6"/>
    <s v="YE182023"/>
    <s v="Aleamisa"/>
    <s v="العميسى"/>
    <s v="YE18202311500"/>
    <s v="Al-Mawshaj"/>
    <s v="الموشج"/>
    <s v="IDPs"/>
    <s v="Rapid Tracking"/>
    <x v="34"/>
    <s v="YE18"/>
    <x v="0"/>
    <x v="0"/>
    <s v="YE1824"/>
    <x v="55"/>
    <s v="زبيد"/>
    <x v="1"/>
    <x v="4"/>
    <x v="0"/>
    <m/>
    <m/>
    <n v="1"/>
    <n v="0"/>
    <n v="1"/>
    <n v="0"/>
    <n v="0"/>
    <n v="0"/>
    <n v="0"/>
    <n v="0"/>
    <n v="0"/>
    <n v="0"/>
    <n v="0"/>
    <x v="148"/>
    <x v="0"/>
    <x v="1"/>
    <x v="1"/>
    <x v="0"/>
  </r>
  <r>
    <d v="2024-02-12T00:00:00"/>
    <x v="39"/>
    <s v="YE15"/>
    <x v="0"/>
    <x v="0"/>
    <s v="YE1508"/>
    <x v="9"/>
    <x v="9"/>
    <s v="YE150831"/>
    <s v="Alshshirajuh"/>
    <s v="الشراجــه"/>
    <s v="YE15083110900"/>
    <s v="Al-Dhabat"/>
    <s v="الضبات"/>
    <s v="IDPs"/>
    <s v="Rapid Tracking"/>
    <x v="35"/>
    <s v="YE15"/>
    <x v="5"/>
    <x v="5"/>
    <s v="YE1504"/>
    <x v="11"/>
    <s v="مقبنة"/>
    <x v="0"/>
    <x v="3"/>
    <x v="0"/>
    <m/>
    <m/>
    <n v="7"/>
    <n v="0"/>
    <n v="0"/>
    <n v="0"/>
    <n v="7"/>
    <n v="0"/>
    <n v="0"/>
    <n v="0"/>
    <n v="0"/>
    <n v="0"/>
    <n v="0"/>
    <x v="147"/>
    <x v="0"/>
    <x v="0"/>
    <x v="1"/>
    <x v="0"/>
  </r>
  <r>
    <d v="2024-02-13T00:00:00"/>
    <x v="40"/>
    <s v="YE18"/>
    <x v="2"/>
    <x v="2"/>
    <s v="YE1820"/>
    <x v="6"/>
    <x v="6"/>
    <s v="YE182021"/>
    <s v="Alkhawkhuh"/>
    <s v="الخوخة"/>
    <s v="YE18202110200"/>
    <s v="Al-Mazarae"/>
    <s v="المزارع"/>
    <s v="IDPs"/>
    <s v="Rapid Tracking"/>
    <x v="35"/>
    <s v="YE18"/>
    <x v="0"/>
    <x v="0"/>
    <s v="YE1826"/>
    <x v="12"/>
    <s v="التحيتا"/>
    <x v="0"/>
    <x v="3"/>
    <x v="1"/>
    <s v="Yes"/>
    <s v="Yes"/>
    <n v="4"/>
    <n v="0"/>
    <n v="2"/>
    <n v="0"/>
    <n v="0"/>
    <n v="0"/>
    <n v="0"/>
    <n v="2"/>
    <n v="0"/>
    <n v="0"/>
    <n v="0"/>
    <x v="149"/>
    <x v="0"/>
    <x v="1"/>
    <x v="1"/>
    <x v="0"/>
  </r>
  <r>
    <d v="2024-02-11T00:00:00"/>
    <x v="38"/>
    <s v="YE18"/>
    <x v="2"/>
    <x v="2"/>
    <s v="YE1819"/>
    <x v="5"/>
    <x v="5"/>
    <s v="YE181921"/>
    <s v="His"/>
    <s v="حيـــس"/>
    <s v="YE18192100101"/>
    <s v="Heis"/>
    <s v="حيس"/>
    <s v="IDPs"/>
    <s v="Rapid Tracking"/>
    <x v="38"/>
    <s v="YE15"/>
    <x v="5"/>
    <x v="5"/>
    <s v="YE1504"/>
    <x v="11"/>
    <s v="مقبنة"/>
    <x v="0"/>
    <x v="3"/>
    <x v="0"/>
    <m/>
    <m/>
    <n v="2"/>
    <n v="0"/>
    <n v="1"/>
    <n v="0"/>
    <n v="0"/>
    <n v="0"/>
    <n v="0"/>
    <n v="1"/>
    <n v="0"/>
    <n v="0"/>
    <n v="0"/>
    <x v="150"/>
    <x v="0"/>
    <x v="1"/>
    <x v="0"/>
    <x v="0"/>
  </r>
  <r>
    <d v="2024-02-11T00:00:00"/>
    <x v="38"/>
    <s v="YE18"/>
    <x v="2"/>
    <x v="2"/>
    <s v="YE1819"/>
    <x v="5"/>
    <x v="5"/>
    <s v="YE181921"/>
    <s v="His"/>
    <s v="حيـــس"/>
    <s v="YE18192100101"/>
    <s v="Heis"/>
    <s v="حيس"/>
    <s v="IDPs"/>
    <s v="Rapid Tracking"/>
    <x v="38"/>
    <s v="YE18"/>
    <x v="0"/>
    <x v="0"/>
    <s v="YE1826"/>
    <x v="12"/>
    <s v="التحيتا"/>
    <x v="0"/>
    <x v="3"/>
    <x v="0"/>
    <m/>
    <m/>
    <n v="1"/>
    <n v="0"/>
    <n v="0"/>
    <n v="0"/>
    <n v="0"/>
    <n v="0"/>
    <n v="0"/>
    <n v="1"/>
    <n v="0"/>
    <n v="0"/>
    <n v="0"/>
    <x v="150"/>
    <x v="0"/>
    <x v="1"/>
    <x v="1"/>
    <x v="0"/>
  </r>
  <r>
    <d v="2024-02-12T00:00:00"/>
    <x v="39"/>
    <s v="YE15"/>
    <x v="0"/>
    <x v="0"/>
    <s v="YE1508"/>
    <x v="9"/>
    <x v="9"/>
    <s v="YE150823"/>
    <s v="Alqihaf"/>
    <s v="القحاف"/>
    <s v="YE15082310600"/>
    <s v="Rahbah"/>
    <s v="رهبه"/>
    <s v="IDPs"/>
    <s v="Rapid Tracking"/>
    <x v="38"/>
    <s v="YE18"/>
    <x v="0"/>
    <x v="0"/>
    <s v="YE1819"/>
    <x v="0"/>
    <s v="حيس"/>
    <x v="0"/>
    <x v="3"/>
    <x v="0"/>
    <m/>
    <m/>
    <n v="2"/>
    <n v="0"/>
    <n v="0"/>
    <n v="0"/>
    <n v="2"/>
    <n v="0"/>
    <n v="0"/>
    <n v="0"/>
    <n v="0"/>
    <n v="0"/>
    <n v="0"/>
    <x v="151"/>
    <x v="0"/>
    <x v="0"/>
    <x v="0"/>
    <x v="0"/>
  </r>
  <r>
    <d v="2024-02-12T00:00:00"/>
    <x v="39"/>
    <s v="YE15"/>
    <x v="0"/>
    <x v="0"/>
    <s v="YE1508"/>
    <x v="9"/>
    <x v="9"/>
    <s v="YE150831"/>
    <s v="Alshshirajuh"/>
    <s v="الشراجــه"/>
    <s v="YE15083110900"/>
    <s v="Al-Dhabat"/>
    <s v="الضبات"/>
    <s v="IDPs"/>
    <s v="Rapid Tracking"/>
    <x v="38"/>
    <s v="YE15"/>
    <x v="5"/>
    <x v="5"/>
    <s v="YE1508"/>
    <x v="31"/>
    <s v="جبل حبشي"/>
    <x v="0"/>
    <x v="3"/>
    <x v="0"/>
    <m/>
    <m/>
    <n v="1"/>
    <n v="0"/>
    <n v="0"/>
    <n v="0"/>
    <n v="1"/>
    <n v="0"/>
    <n v="0"/>
    <n v="0"/>
    <n v="0"/>
    <n v="0"/>
    <n v="0"/>
    <x v="147"/>
    <x v="0"/>
    <x v="0"/>
    <x v="1"/>
    <x v="1"/>
  </r>
  <r>
    <d v="2024-02-16T00:00:00"/>
    <x v="38"/>
    <s v="YE26"/>
    <x v="1"/>
    <x v="1"/>
    <s v="YE2612"/>
    <x v="2"/>
    <x v="2"/>
    <s v="YE261221"/>
    <s v="Al'Iishraf"/>
    <s v="الاشراف"/>
    <s v="YE26122111100"/>
    <s v="Al-Jaboul"/>
    <s v="الجبول"/>
    <s v="IDPs"/>
    <s v="Rapid Tracking"/>
    <x v="38"/>
    <s v="YE16"/>
    <x v="8"/>
    <x v="8"/>
    <s v="YE1606"/>
    <x v="60"/>
    <s v="المتون"/>
    <x v="1"/>
    <x v="1"/>
    <x v="0"/>
    <m/>
    <m/>
    <n v="2"/>
    <n v="0"/>
    <n v="1"/>
    <n v="0"/>
    <n v="0"/>
    <n v="1"/>
    <n v="0"/>
    <n v="0"/>
    <n v="0"/>
    <n v="0"/>
    <n v="0"/>
    <x v="152"/>
    <x v="0"/>
    <x v="0"/>
    <x v="0"/>
    <x v="0"/>
  </r>
  <r>
    <d v="2024-02-16T00:00:00"/>
    <x v="39"/>
    <s v="YE26"/>
    <x v="1"/>
    <x v="1"/>
    <s v="YE2612"/>
    <x v="2"/>
    <x v="2"/>
    <s v="YE261221"/>
    <s v="Al'Iishraf"/>
    <s v="الاشراف"/>
    <s v="YE26122110100"/>
    <s v="Mareb Al-Sad"/>
    <s v="مارب السد"/>
    <s v="IDPs"/>
    <s v="Rapid Tracking"/>
    <x v="38"/>
    <s v="YE15"/>
    <x v="5"/>
    <x v="5"/>
    <s v="YE1502"/>
    <x v="56"/>
    <s v="شرعب السلام"/>
    <x v="1"/>
    <x v="1"/>
    <x v="0"/>
    <m/>
    <m/>
    <n v="1"/>
    <n v="0"/>
    <n v="1"/>
    <n v="0"/>
    <n v="0"/>
    <n v="0"/>
    <n v="0"/>
    <n v="0"/>
    <n v="0"/>
    <n v="0"/>
    <n v="0"/>
    <x v="153"/>
    <x v="0"/>
    <x v="0"/>
    <x v="0"/>
    <x v="0"/>
  </r>
  <r>
    <d v="2024-02-16T00:00:00"/>
    <x v="38"/>
    <s v="YE26"/>
    <x v="1"/>
    <x v="1"/>
    <s v="YE2612"/>
    <x v="2"/>
    <x v="2"/>
    <s v="YE261221"/>
    <s v="Al'Iishraf"/>
    <s v="الاشراف"/>
    <s v="YE26122111100"/>
    <s v="Al-Jaboul"/>
    <s v="الجبول"/>
    <s v="IDPs"/>
    <s v="Rapid Tracking"/>
    <x v="37"/>
    <s v="YE26"/>
    <x v="1"/>
    <x v="1"/>
    <s v="YE2603"/>
    <x v="97"/>
    <s v="مدغل الجدعان"/>
    <x v="1"/>
    <x v="1"/>
    <x v="0"/>
    <m/>
    <m/>
    <n v="2"/>
    <n v="0"/>
    <n v="1"/>
    <n v="1"/>
    <n v="0"/>
    <n v="0"/>
    <n v="0"/>
    <n v="0"/>
    <n v="0"/>
    <n v="0"/>
    <n v="0"/>
    <x v="152"/>
    <x v="0"/>
    <x v="0"/>
    <x v="1"/>
    <x v="0"/>
  </r>
  <r>
    <d v="2024-02-16T00:00:00"/>
    <x v="39"/>
    <s v="YE26"/>
    <x v="1"/>
    <x v="1"/>
    <s v="YE2613"/>
    <x v="3"/>
    <x v="3"/>
    <s v="YE261326"/>
    <s v="Al Shabwan"/>
    <s v="ال شبوان"/>
    <s v="YE26132611300"/>
    <s v="Al-Saqet"/>
    <s v="الساقط"/>
    <s v="IDPs"/>
    <s v="Rapid Tracking"/>
    <x v="37"/>
    <s v="YE18"/>
    <x v="0"/>
    <x v="0"/>
    <s v="YE1815"/>
    <x v="98"/>
    <s v="السخنة"/>
    <x v="1"/>
    <x v="4"/>
    <x v="0"/>
    <m/>
    <m/>
    <n v="1"/>
    <n v="0"/>
    <n v="0"/>
    <n v="0"/>
    <n v="0"/>
    <n v="0"/>
    <n v="0"/>
    <n v="0"/>
    <n v="0"/>
    <n v="1"/>
    <n v="0"/>
    <x v="154"/>
    <x v="0"/>
    <x v="0"/>
    <x v="0"/>
    <x v="0"/>
  </r>
  <r>
    <d v="2024-02-16T00:00:00"/>
    <x v="40"/>
    <s v="YE26"/>
    <x v="1"/>
    <x v="1"/>
    <s v="YE2612"/>
    <x v="2"/>
    <x v="2"/>
    <s v="YE261206"/>
    <s v="Jaw Al Nasim"/>
    <s v="جو النسيم"/>
    <s v="YE26120600601"/>
    <s v="Jaw Al Nasim"/>
    <s v="جو النسيم"/>
    <s v="IDPs"/>
    <s v="Rapid Tracking"/>
    <x v="37"/>
    <s v="YE20"/>
    <x v="6"/>
    <x v="6"/>
    <s v="YE2001"/>
    <x v="36"/>
    <s v="الحداء"/>
    <x v="1"/>
    <x v="1"/>
    <x v="0"/>
    <m/>
    <m/>
    <n v="1"/>
    <n v="0"/>
    <n v="0"/>
    <n v="0"/>
    <n v="0"/>
    <n v="0"/>
    <n v="0"/>
    <n v="0"/>
    <n v="0"/>
    <n v="1"/>
    <n v="0"/>
    <x v="155"/>
    <x v="0"/>
    <x v="0"/>
    <x v="0"/>
    <x v="0"/>
  </r>
  <r>
    <d v="2024-02-11T00:00:00"/>
    <x v="38"/>
    <s v="YE18"/>
    <x v="2"/>
    <x v="2"/>
    <s v="YE1819"/>
    <x v="5"/>
    <x v="5"/>
    <s v="YE181921"/>
    <s v="His"/>
    <s v="حيـــس"/>
    <s v="YE18192100101"/>
    <s v="Heis"/>
    <s v="حيس"/>
    <s v="IDPs"/>
    <s v="Rapid Tracking"/>
    <x v="39"/>
    <s v="YE18"/>
    <x v="0"/>
    <x v="0"/>
    <s v="YE1818"/>
    <x v="50"/>
    <s v="جبل راس"/>
    <x v="0"/>
    <x v="3"/>
    <x v="0"/>
    <m/>
    <m/>
    <n v="1"/>
    <n v="0"/>
    <n v="0"/>
    <n v="0"/>
    <n v="0"/>
    <n v="0"/>
    <n v="0"/>
    <n v="1"/>
    <n v="0"/>
    <n v="0"/>
    <n v="0"/>
    <x v="156"/>
    <x v="0"/>
    <x v="1"/>
    <x v="1"/>
    <x v="0"/>
  </r>
  <r>
    <d v="2024-02-12T00:00:00"/>
    <x v="38"/>
    <s v="YE15"/>
    <x v="0"/>
    <x v="0"/>
    <s v="YE1521"/>
    <x v="10"/>
    <x v="10"/>
    <s v="YE152127"/>
    <s v="Almushawiluh"/>
    <s v="المشاولة"/>
    <s v="YE15212711300"/>
    <s v="Qayttah Al-Wadi"/>
    <s v="قعيطة الوادي"/>
    <s v="IDPs"/>
    <s v="Rapid Tracking"/>
    <x v="39"/>
    <s v="YE15"/>
    <x v="5"/>
    <x v="5"/>
    <s v="YE1508"/>
    <x v="31"/>
    <s v="جبل حبشي"/>
    <x v="0"/>
    <x v="0"/>
    <x v="1"/>
    <s v="No"/>
    <m/>
    <n v="1"/>
    <n v="0"/>
    <n v="0"/>
    <n v="0"/>
    <n v="1"/>
    <n v="0"/>
    <n v="0"/>
    <n v="0"/>
    <n v="0"/>
    <n v="0"/>
    <n v="0"/>
    <x v="157"/>
    <x v="0"/>
    <x v="0"/>
    <x v="1"/>
    <x v="0"/>
  </r>
  <r>
    <d v="2024-02-16T00:00:00"/>
    <x v="38"/>
    <s v="YE26"/>
    <x v="1"/>
    <x v="1"/>
    <s v="YE2612"/>
    <x v="2"/>
    <x v="2"/>
    <s v="YE261204"/>
    <s v="Sahn Al Jin"/>
    <s v="صحن الجن"/>
    <s v="YE26120400401"/>
    <s v="Sahn Al Jin"/>
    <s v="صحن الجن"/>
    <s v="IDPs"/>
    <s v="Rapid Tracking"/>
    <x v="39"/>
    <s v="YE15"/>
    <x v="5"/>
    <x v="5"/>
    <s v="YE1504"/>
    <x v="11"/>
    <s v="مقبنة"/>
    <x v="1"/>
    <x v="1"/>
    <x v="0"/>
    <m/>
    <m/>
    <n v="1"/>
    <n v="0"/>
    <n v="1"/>
    <n v="0"/>
    <n v="0"/>
    <n v="0"/>
    <n v="0"/>
    <n v="0"/>
    <n v="0"/>
    <n v="0"/>
    <n v="0"/>
    <x v="158"/>
    <x v="0"/>
    <x v="0"/>
    <x v="0"/>
    <x v="0"/>
  </r>
  <r>
    <d v="2024-02-16T00:00:00"/>
    <x v="38"/>
    <s v="YE26"/>
    <x v="1"/>
    <x v="1"/>
    <s v="YE2612"/>
    <x v="2"/>
    <x v="2"/>
    <s v="YE261221"/>
    <s v="Al'Iishraf"/>
    <s v="الاشراف"/>
    <s v="YE26122110400"/>
    <s v="Al Hadi"/>
    <s v="ال هادي"/>
    <s v="IDPs"/>
    <s v="Rapid Tracking"/>
    <x v="39"/>
    <s v="YE12"/>
    <x v="16"/>
    <x v="16"/>
    <s v="YE1209"/>
    <x v="99"/>
    <s v="أحور"/>
    <x v="1"/>
    <x v="1"/>
    <x v="0"/>
    <m/>
    <m/>
    <n v="1"/>
    <n v="0"/>
    <n v="1"/>
    <n v="0"/>
    <n v="0"/>
    <n v="0"/>
    <n v="0"/>
    <n v="0"/>
    <n v="0"/>
    <n v="0"/>
    <n v="0"/>
    <x v="152"/>
    <x v="0"/>
    <x v="0"/>
    <x v="0"/>
    <x v="0"/>
  </r>
  <r>
    <d v="2024-02-16T00:00:00"/>
    <x v="39"/>
    <s v="YE26"/>
    <x v="1"/>
    <x v="1"/>
    <s v="YE2609"/>
    <x v="1"/>
    <x v="1"/>
    <s v="YE260931"/>
    <s v="Jiradha"/>
    <s v="جراذا"/>
    <s v="YE26093110500"/>
    <s v="Al-Masatah"/>
    <s v="الموسطه"/>
    <s v="IDPs"/>
    <s v="Rapid Tracking"/>
    <x v="39"/>
    <s v="YE26"/>
    <x v="1"/>
    <x v="1"/>
    <s v="YE2609"/>
    <x v="10"/>
    <s v="حريب"/>
    <x v="0"/>
    <x v="3"/>
    <x v="0"/>
    <m/>
    <m/>
    <n v="4"/>
    <n v="0"/>
    <n v="0"/>
    <n v="0"/>
    <n v="2"/>
    <n v="1"/>
    <n v="0"/>
    <n v="1"/>
    <n v="0"/>
    <n v="0"/>
    <n v="0"/>
    <x v="159"/>
    <x v="0"/>
    <x v="0"/>
    <x v="1"/>
    <x v="1"/>
  </r>
  <r>
    <d v="2024-02-16T00:00:00"/>
    <x v="39"/>
    <s v="YE26"/>
    <x v="1"/>
    <x v="1"/>
    <s v="YE2612"/>
    <x v="2"/>
    <x v="2"/>
    <s v="YE261221"/>
    <s v="Al'Iishraf"/>
    <s v="الاشراف"/>
    <s v="YE26122111100"/>
    <s v="Al-Jaboul"/>
    <s v="الجبول"/>
    <s v="IDPs"/>
    <s v="Rapid Tracking"/>
    <x v="39"/>
    <s v="YE20"/>
    <x v="6"/>
    <x v="6"/>
    <s v="YE2002"/>
    <x v="75"/>
    <s v="جهران"/>
    <x v="0"/>
    <x v="0"/>
    <x v="0"/>
    <m/>
    <m/>
    <n v="1"/>
    <n v="0"/>
    <n v="1"/>
    <n v="0"/>
    <n v="0"/>
    <n v="0"/>
    <n v="0"/>
    <n v="0"/>
    <n v="0"/>
    <n v="0"/>
    <n v="0"/>
    <x v="153"/>
    <x v="0"/>
    <x v="0"/>
    <x v="0"/>
    <x v="0"/>
  </r>
  <r>
    <d v="2024-02-16T00:00:00"/>
    <x v="41"/>
    <s v="YE26"/>
    <x v="1"/>
    <x v="1"/>
    <s v="YE2613"/>
    <x v="3"/>
    <x v="3"/>
    <s v="YE261326"/>
    <s v="Al Shabwan"/>
    <s v="ال شبوان"/>
    <s v="YE26132610100"/>
    <s v="Al-Khashah"/>
    <s v="الخشعه"/>
    <s v="IDPs"/>
    <s v="Rapid Tracking"/>
    <x v="39"/>
    <s v="YE17"/>
    <x v="2"/>
    <x v="2"/>
    <s v="YE1709"/>
    <x v="100"/>
    <s v="كحلان الشرف"/>
    <x v="1"/>
    <x v="4"/>
    <x v="0"/>
    <m/>
    <m/>
    <n v="1"/>
    <n v="0"/>
    <n v="1"/>
    <n v="0"/>
    <n v="0"/>
    <n v="0"/>
    <n v="0"/>
    <n v="0"/>
    <n v="0"/>
    <n v="0"/>
    <n v="0"/>
    <x v="160"/>
    <x v="0"/>
    <x v="0"/>
    <x v="0"/>
    <x v="0"/>
  </r>
  <r>
    <d v="2024-02-16T00:00:00"/>
    <x v="39"/>
    <s v="YE26"/>
    <x v="1"/>
    <x v="1"/>
    <s v="YE2609"/>
    <x v="1"/>
    <x v="1"/>
    <s v="YE260931"/>
    <s v="Jiradha"/>
    <s v="جراذا"/>
    <s v="YE26093110200"/>
    <s v="Al-Neisah"/>
    <s v="النيسه"/>
    <s v="IDPs"/>
    <s v="Rapid Tracking"/>
    <x v="40"/>
    <s v="YE26"/>
    <x v="1"/>
    <x v="1"/>
    <s v="YE2609"/>
    <x v="10"/>
    <s v="حريب"/>
    <x v="0"/>
    <x v="3"/>
    <x v="0"/>
    <m/>
    <m/>
    <n v="3"/>
    <n v="0"/>
    <n v="0"/>
    <n v="0"/>
    <n v="1"/>
    <n v="1"/>
    <n v="0"/>
    <n v="1"/>
    <n v="0"/>
    <n v="0"/>
    <n v="0"/>
    <x v="159"/>
    <x v="0"/>
    <x v="0"/>
    <x v="1"/>
    <x v="1"/>
  </r>
  <r>
    <d v="2024-02-16T00:00:00"/>
    <x v="39"/>
    <s v="YE26"/>
    <x v="1"/>
    <x v="1"/>
    <s v="YE2612"/>
    <x v="2"/>
    <x v="2"/>
    <s v="YE261203"/>
    <s v="Al Ruwdah"/>
    <s v="الروضة"/>
    <s v="YE26120300301"/>
    <s v="Al Ruwdah"/>
    <s v="الروضة"/>
    <s v="IDPs"/>
    <s v="Rapid Tracking"/>
    <x v="40"/>
    <s v="YE22"/>
    <x v="14"/>
    <x v="14"/>
    <s v="YE2201"/>
    <x v="101"/>
    <s v="باقم"/>
    <x v="0"/>
    <x v="0"/>
    <x v="0"/>
    <m/>
    <m/>
    <n v="1"/>
    <n v="0"/>
    <n v="0"/>
    <n v="0"/>
    <n v="1"/>
    <n v="0"/>
    <n v="0"/>
    <n v="0"/>
    <n v="0"/>
    <n v="0"/>
    <n v="0"/>
    <x v="161"/>
    <x v="0"/>
    <x v="0"/>
    <x v="0"/>
    <x v="0"/>
  </r>
  <r>
    <d v="2024-02-16T00:00:00"/>
    <x v="39"/>
    <s v="YE26"/>
    <x v="1"/>
    <x v="1"/>
    <s v="YE2612"/>
    <x v="2"/>
    <x v="2"/>
    <s v="YE261221"/>
    <s v="Al'Iishraf"/>
    <s v="الاشراف"/>
    <s v="YE26122110100"/>
    <s v="Mareb Al-Sad"/>
    <s v="مارب السد"/>
    <s v="IDPs"/>
    <s v="Rapid Tracking"/>
    <x v="40"/>
    <s v="YE31"/>
    <x v="10"/>
    <x v="10"/>
    <s v="YE3104"/>
    <x v="28"/>
    <s v="مزهر"/>
    <x v="1"/>
    <x v="1"/>
    <x v="0"/>
    <m/>
    <m/>
    <n v="2"/>
    <n v="0"/>
    <n v="1"/>
    <n v="0"/>
    <n v="1"/>
    <n v="0"/>
    <n v="0"/>
    <n v="0"/>
    <n v="0"/>
    <n v="0"/>
    <n v="0"/>
    <x v="153"/>
    <x v="0"/>
    <x v="0"/>
    <x v="0"/>
    <x v="0"/>
  </r>
  <r>
    <d v="2024-02-16T00:00:00"/>
    <x v="41"/>
    <s v="YE26"/>
    <x v="1"/>
    <x v="1"/>
    <s v="YE2613"/>
    <x v="3"/>
    <x v="3"/>
    <s v="YE261324"/>
    <s v="Al Misheal"/>
    <s v="ال مشعل"/>
    <s v="YE26132410400"/>
    <s v="Al-Roweik"/>
    <s v="الرويك"/>
    <s v="IDPs"/>
    <s v="Rapid Tracking"/>
    <x v="40"/>
    <s v="YE26"/>
    <x v="1"/>
    <x v="1"/>
    <s v="YE2609"/>
    <x v="10"/>
    <s v="حريب"/>
    <x v="0"/>
    <x v="3"/>
    <x v="0"/>
    <m/>
    <m/>
    <n v="1"/>
    <n v="0"/>
    <n v="0"/>
    <n v="0"/>
    <n v="0"/>
    <n v="0"/>
    <n v="0"/>
    <n v="1"/>
    <n v="0"/>
    <n v="0"/>
    <n v="0"/>
    <x v="162"/>
    <x v="0"/>
    <x v="0"/>
    <x v="1"/>
    <x v="0"/>
  </r>
  <r>
    <d v="2024-02-16T00:00:00"/>
    <x v="41"/>
    <s v="YE26"/>
    <x v="1"/>
    <x v="1"/>
    <s v="YE2613"/>
    <x v="3"/>
    <x v="3"/>
    <s v="YE261326"/>
    <s v="Al Shabwan"/>
    <s v="ال شبوان"/>
    <s v="YE26132610100"/>
    <s v="Al-Khashah"/>
    <s v="الخشعه"/>
    <s v="IDPs"/>
    <s v="Rapid Tracking"/>
    <x v="40"/>
    <s v="YE26"/>
    <x v="1"/>
    <x v="1"/>
    <s v="YE2605"/>
    <x v="74"/>
    <s v="بدبدة"/>
    <x v="1"/>
    <x v="1"/>
    <x v="0"/>
    <m/>
    <m/>
    <n v="1"/>
    <n v="0"/>
    <n v="1"/>
    <n v="0"/>
    <n v="0"/>
    <n v="0"/>
    <n v="0"/>
    <n v="0"/>
    <n v="0"/>
    <n v="0"/>
    <n v="0"/>
    <x v="160"/>
    <x v="0"/>
    <x v="0"/>
    <x v="1"/>
    <x v="0"/>
  </r>
  <r>
    <d v="2024-02-16T00:00:00"/>
    <x v="42"/>
    <s v="YE26"/>
    <x v="1"/>
    <x v="1"/>
    <s v="YE2612"/>
    <x v="2"/>
    <x v="2"/>
    <s v="YE261202"/>
    <s v="Al Maghawir Walshabwani"/>
    <s v="المغاوير والشبواني"/>
    <s v="YE26120200201"/>
    <s v="Al Maghawir Walshabwani"/>
    <s v="المغاوير والشبواني"/>
    <s v="IDPs"/>
    <s v="Rapid Tracking"/>
    <x v="40"/>
    <s v="YE11"/>
    <x v="3"/>
    <x v="3"/>
    <s v="YE1120"/>
    <x v="102"/>
    <s v="إب"/>
    <x v="1"/>
    <x v="2"/>
    <x v="0"/>
    <m/>
    <m/>
    <n v="1"/>
    <n v="0"/>
    <n v="1"/>
    <n v="0"/>
    <n v="0"/>
    <n v="0"/>
    <n v="0"/>
    <n v="0"/>
    <n v="0"/>
    <n v="0"/>
    <n v="0"/>
    <x v="163"/>
    <x v="0"/>
    <x v="0"/>
    <x v="0"/>
    <x v="0"/>
  </r>
  <r>
    <d v="2024-02-16T00:00:00"/>
    <x v="42"/>
    <s v="YE26"/>
    <x v="1"/>
    <x v="1"/>
    <s v="YE2613"/>
    <x v="3"/>
    <x v="3"/>
    <s v="YE261322"/>
    <s v="Al Fajih"/>
    <s v="ال فجيح"/>
    <s v="YE26132210800"/>
    <s v="Jaw Al-Abr"/>
    <s v="جو العبر"/>
    <s v="IDPs"/>
    <s v="Rapid Tracking"/>
    <x v="40"/>
    <s v="YE15"/>
    <x v="5"/>
    <x v="5"/>
    <s v="YE1510"/>
    <x v="96"/>
    <s v="صبر الموادم"/>
    <x v="1"/>
    <x v="4"/>
    <x v="0"/>
    <m/>
    <m/>
    <n v="1"/>
    <n v="0"/>
    <n v="0"/>
    <n v="0"/>
    <n v="0"/>
    <n v="0"/>
    <n v="0"/>
    <n v="1"/>
    <n v="0"/>
    <n v="0"/>
    <n v="0"/>
    <x v="164"/>
    <x v="0"/>
    <x v="0"/>
    <x v="0"/>
    <x v="0"/>
  </r>
  <r>
    <d v="2024-02-16T00:00:00"/>
    <x v="42"/>
    <s v="YE26"/>
    <x v="1"/>
    <x v="1"/>
    <s v="YE2613"/>
    <x v="3"/>
    <x v="3"/>
    <s v="YE261323"/>
    <s v="Al Rashid Munif"/>
    <s v="ال راشد منيف"/>
    <s v="YE26132311300"/>
    <s v="Al-Naqeia'a"/>
    <s v="النقيعاء"/>
    <s v="IDPs"/>
    <s v="Rapid Tracking"/>
    <x v="40"/>
    <s v="YE18"/>
    <x v="0"/>
    <x v="0"/>
    <s v="YE1813"/>
    <x v="3"/>
    <s v="المراوعة"/>
    <x v="1"/>
    <x v="4"/>
    <x v="0"/>
    <m/>
    <m/>
    <n v="2"/>
    <n v="0"/>
    <n v="2"/>
    <n v="0"/>
    <n v="0"/>
    <n v="0"/>
    <n v="0"/>
    <n v="0"/>
    <n v="0"/>
    <n v="0"/>
    <n v="0"/>
    <x v="165"/>
    <x v="0"/>
    <x v="0"/>
    <x v="0"/>
    <x v="0"/>
  </r>
  <r>
    <d v="2024-02-15T00:00:00"/>
    <x v="42"/>
    <s v="YE18"/>
    <x v="2"/>
    <x v="2"/>
    <s v="YE1820"/>
    <x v="6"/>
    <x v="6"/>
    <s v="YE182023"/>
    <s v="Aleamisa"/>
    <s v="العميسى"/>
    <s v="YE18202310500"/>
    <s v="Al-Qawaysem"/>
    <s v="القوايسم"/>
    <s v="IDPs"/>
    <s v="Rapid Tracking"/>
    <x v="41"/>
    <s v="YE15"/>
    <x v="5"/>
    <x v="5"/>
    <s v="YE1504"/>
    <x v="11"/>
    <s v="مقبنة"/>
    <x v="0"/>
    <x v="3"/>
    <x v="0"/>
    <m/>
    <m/>
    <n v="1"/>
    <n v="0"/>
    <n v="0"/>
    <n v="0"/>
    <n v="0"/>
    <n v="0"/>
    <n v="0"/>
    <n v="1"/>
    <n v="0"/>
    <n v="0"/>
    <n v="0"/>
    <x v="166"/>
    <x v="0"/>
    <x v="1"/>
    <x v="0"/>
    <x v="0"/>
  </r>
  <r>
    <d v="2024-02-16T00:00:00"/>
    <x v="39"/>
    <s v="YE26"/>
    <x v="1"/>
    <x v="1"/>
    <s v="YE2612"/>
    <x v="2"/>
    <x v="2"/>
    <s v="YE261221"/>
    <s v="Al'Iishraf"/>
    <s v="الاشراف"/>
    <s v="YE26122111700"/>
    <s v="Jaw Al-Abr"/>
    <s v="جو العبر"/>
    <s v="IDPs"/>
    <s v="Rapid Tracking"/>
    <x v="41"/>
    <s v="YE26"/>
    <x v="1"/>
    <x v="1"/>
    <s v="YE2609"/>
    <x v="10"/>
    <s v="حريب"/>
    <x v="0"/>
    <x v="3"/>
    <x v="0"/>
    <m/>
    <m/>
    <n v="1"/>
    <n v="0"/>
    <n v="0"/>
    <n v="0"/>
    <n v="0"/>
    <n v="0"/>
    <n v="0"/>
    <n v="1"/>
    <n v="0"/>
    <n v="0"/>
    <n v="0"/>
    <x v="153"/>
    <x v="0"/>
    <x v="0"/>
    <x v="1"/>
    <x v="0"/>
  </r>
  <r>
    <d v="2024-02-16T00:00:00"/>
    <x v="40"/>
    <s v="YE26"/>
    <x v="1"/>
    <x v="1"/>
    <s v="YE2612"/>
    <x v="2"/>
    <x v="2"/>
    <s v="YE261208"/>
    <s v="Al Matar"/>
    <s v="المطار"/>
    <s v="YE26120800801"/>
    <s v="Al Matar"/>
    <s v="المطار"/>
    <s v="IDPs"/>
    <s v="Rapid Tracking"/>
    <x v="41"/>
    <s v="YE26"/>
    <x v="1"/>
    <x v="1"/>
    <s v="YE2609"/>
    <x v="10"/>
    <s v="حريب"/>
    <x v="0"/>
    <x v="3"/>
    <x v="0"/>
    <m/>
    <m/>
    <n v="2"/>
    <n v="0"/>
    <n v="0"/>
    <n v="0"/>
    <n v="0"/>
    <n v="0"/>
    <n v="0"/>
    <n v="2"/>
    <n v="0"/>
    <n v="0"/>
    <n v="0"/>
    <x v="167"/>
    <x v="0"/>
    <x v="0"/>
    <x v="1"/>
    <x v="0"/>
  </r>
  <r>
    <d v="2024-02-16T00:00:00"/>
    <x v="42"/>
    <s v="YE26"/>
    <x v="1"/>
    <x v="1"/>
    <s v="YE2609"/>
    <x v="1"/>
    <x v="1"/>
    <s v="YE260928"/>
    <s v="Al 'Abu Tahif"/>
    <s v="ال ابو طهيف"/>
    <s v="YE26092810200"/>
    <s v="Al-Thera"/>
    <s v="الذراع"/>
    <s v="IDPs"/>
    <s v="Rapid Tracking"/>
    <x v="41"/>
    <s v="YE18"/>
    <x v="0"/>
    <x v="0"/>
    <s v="YE1806"/>
    <x v="80"/>
    <s v="القناوص"/>
    <x v="1"/>
    <x v="1"/>
    <x v="0"/>
    <m/>
    <m/>
    <n v="1"/>
    <n v="0"/>
    <n v="1"/>
    <n v="0"/>
    <n v="0"/>
    <n v="0"/>
    <n v="0"/>
    <n v="0"/>
    <n v="0"/>
    <n v="0"/>
    <n v="0"/>
    <x v="168"/>
    <x v="0"/>
    <x v="0"/>
    <x v="0"/>
    <x v="0"/>
  </r>
  <r>
    <d v="2024-02-16T00:00:00"/>
    <x v="42"/>
    <s v="YE26"/>
    <x v="1"/>
    <x v="1"/>
    <s v="YE2613"/>
    <x v="3"/>
    <x v="3"/>
    <s v="YE261321"/>
    <s v="Al Jalla L"/>
    <s v="ال جلال"/>
    <s v="YE26132110300"/>
    <s v="Aba Al-Jald"/>
    <s v="ابا الجلد"/>
    <s v="IDPs"/>
    <s v="Rapid Tracking"/>
    <x v="41"/>
    <s v="YE26"/>
    <x v="1"/>
    <x v="1"/>
    <s v="YE2601"/>
    <x v="17"/>
    <s v="مجزر"/>
    <x v="1"/>
    <x v="1"/>
    <x v="0"/>
    <m/>
    <m/>
    <n v="1"/>
    <n v="0"/>
    <n v="1"/>
    <n v="0"/>
    <n v="0"/>
    <n v="0"/>
    <n v="0"/>
    <n v="0"/>
    <n v="0"/>
    <n v="0"/>
    <n v="0"/>
    <x v="169"/>
    <x v="0"/>
    <x v="0"/>
    <x v="1"/>
    <x v="0"/>
  </r>
  <r>
    <d v="2024-02-16T00:00:00"/>
    <x v="42"/>
    <s v="YE26"/>
    <x v="1"/>
    <x v="1"/>
    <s v="YE2613"/>
    <x v="3"/>
    <x v="3"/>
    <s v="YE261323"/>
    <s v="Al Rashid Munif"/>
    <s v="ال راشد منيف"/>
    <s v="YE26132312000"/>
    <s v="Al-Jathwah"/>
    <s v="الجثوه"/>
    <s v="IDPs"/>
    <s v="Rapid Tracking"/>
    <x v="41"/>
    <s v="YE21"/>
    <x v="12"/>
    <x v="12"/>
    <s v="YE2107"/>
    <x v="52"/>
    <s v="بيحان"/>
    <x v="1"/>
    <x v="2"/>
    <x v="0"/>
    <m/>
    <m/>
    <n v="1"/>
    <n v="0"/>
    <n v="1"/>
    <n v="0"/>
    <n v="0"/>
    <n v="0"/>
    <n v="0"/>
    <n v="0"/>
    <n v="0"/>
    <n v="0"/>
    <n v="0"/>
    <x v="165"/>
    <x v="0"/>
    <x v="0"/>
    <x v="0"/>
    <x v="0"/>
  </r>
  <r>
    <d v="2024-02-17T00:00:00"/>
    <x v="43"/>
    <s v="YE15"/>
    <x v="0"/>
    <x v="0"/>
    <s v="YE1504"/>
    <x v="16"/>
    <x v="16"/>
    <s v="YE150427"/>
    <s v="Alyaman"/>
    <s v="اليمن"/>
    <s v="YE15042710500"/>
    <s v="Al-Taweer"/>
    <s v="الطوير"/>
    <s v="IDPs"/>
    <s v="Rapid Tracking"/>
    <x v="41"/>
    <s v="YE15"/>
    <x v="5"/>
    <x v="5"/>
    <s v="YE1504"/>
    <x v="11"/>
    <s v="مقبنة"/>
    <x v="1"/>
    <x v="4"/>
    <x v="1"/>
    <s v="No"/>
    <m/>
    <n v="1"/>
    <n v="0"/>
    <n v="1"/>
    <n v="0"/>
    <n v="0"/>
    <n v="0"/>
    <n v="0"/>
    <n v="0"/>
    <n v="0"/>
    <n v="0"/>
    <n v="0"/>
    <x v="170"/>
    <x v="0"/>
    <x v="0"/>
    <x v="1"/>
    <x v="1"/>
  </r>
  <r>
    <d v="2024-02-17T00:00:00"/>
    <x v="42"/>
    <s v="YE25"/>
    <x v="3"/>
    <x v="3"/>
    <s v="YE2515"/>
    <x v="7"/>
    <x v="7"/>
    <s v="YE251522"/>
    <s v="Tuban_2"/>
    <s v="تبن_2"/>
    <s v="YE25152218200"/>
    <s v="Al-Nuqtah"/>
    <s v="النقطه"/>
    <s v="IDPs"/>
    <s v="Rapid Tracking"/>
    <x v="41"/>
    <s v="YE18"/>
    <x v="0"/>
    <x v="0"/>
    <s v="YE1826"/>
    <x v="12"/>
    <s v="التحيتا"/>
    <x v="0"/>
    <x v="0"/>
    <x v="0"/>
    <m/>
    <m/>
    <n v="1"/>
    <n v="0"/>
    <n v="1"/>
    <n v="0"/>
    <n v="0"/>
    <n v="0"/>
    <n v="0"/>
    <n v="0"/>
    <n v="0"/>
    <n v="0"/>
    <n v="0"/>
    <x v="171"/>
    <x v="0"/>
    <x v="0"/>
    <x v="0"/>
    <x v="0"/>
  </r>
  <r>
    <d v="2024-02-16T00:00:00"/>
    <x v="41"/>
    <s v="YE26"/>
    <x v="1"/>
    <x v="1"/>
    <s v="YE2613"/>
    <x v="3"/>
    <x v="3"/>
    <s v="YE261324"/>
    <s v="Al Misheal"/>
    <s v="ال مشعل"/>
    <s v="YE26132410400"/>
    <s v="Al-Roweik"/>
    <s v="الرويك"/>
    <s v="IDPs"/>
    <s v="Rapid Tracking"/>
    <x v="42"/>
    <s v="YE16"/>
    <x v="8"/>
    <x v="8"/>
    <s v="YE1601"/>
    <x v="47"/>
    <s v="خب و الشعف"/>
    <x v="1"/>
    <x v="1"/>
    <x v="1"/>
    <s v="Yes"/>
    <s v="Yes"/>
    <n v="1"/>
    <n v="0"/>
    <n v="0"/>
    <n v="0"/>
    <n v="0"/>
    <n v="0"/>
    <n v="0"/>
    <n v="1"/>
    <n v="0"/>
    <n v="0"/>
    <n v="0"/>
    <x v="162"/>
    <x v="0"/>
    <x v="0"/>
    <x v="0"/>
    <x v="0"/>
  </r>
  <r>
    <d v="2024-02-16T00:00:00"/>
    <x v="42"/>
    <s v="YE26"/>
    <x v="1"/>
    <x v="1"/>
    <s v="YE2609"/>
    <x v="1"/>
    <x v="1"/>
    <s v="YE260928"/>
    <s v="Al 'Abu Tahif"/>
    <s v="ال ابو طهيف"/>
    <s v="YE26092810400"/>
    <s v="Al-Had Al-Rawdhah"/>
    <s v="الحد الروضه"/>
    <s v="IDPs"/>
    <s v="Rapid Tracking"/>
    <x v="42"/>
    <s v="YE26"/>
    <x v="1"/>
    <x v="1"/>
    <s v="YE2609"/>
    <x v="10"/>
    <s v="حريب"/>
    <x v="0"/>
    <x v="3"/>
    <x v="0"/>
    <m/>
    <m/>
    <n v="2"/>
    <n v="0"/>
    <n v="0"/>
    <n v="0"/>
    <n v="1"/>
    <n v="0"/>
    <n v="0"/>
    <n v="1"/>
    <n v="0"/>
    <n v="0"/>
    <n v="0"/>
    <x v="168"/>
    <x v="0"/>
    <x v="0"/>
    <x v="1"/>
    <x v="1"/>
  </r>
  <r>
    <d v="2024-02-16T00:00:00"/>
    <x v="42"/>
    <s v="YE26"/>
    <x v="1"/>
    <x v="1"/>
    <s v="YE2613"/>
    <x v="3"/>
    <x v="3"/>
    <s v="YE261321"/>
    <s v="Al Jalla L"/>
    <s v="ال جلال"/>
    <s v="YE26132110300"/>
    <s v="Aba Al-Jald"/>
    <s v="ابا الجلد"/>
    <s v="IDPs"/>
    <s v="Rapid Tracking"/>
    <x v="42"/>
    <s v="YE16"/>
    <x v="8"/>
    <x v="8"/>
    <s v="YE1601"/>
    <x v="47"/>
    <s v="خب و الشعف"/>
    <x v="1"/>
    <x v="1"/>
    <x v="0"/>
    <m/>
    <m/>
    <n v="1"/>
    <n v="0"/>
    <n v="1"/>
    <n v="0"/>
    <n v="0"/>
    <n v="0"/>
    <n v="0"/>
    <n v="0"/>
    <n v="0"/>
    <n v="0"/>
    <n v="0"/>
    <x v="169"/>
    <x v="0"/>
    <x v="0"/>
    <x v="0"/>
    <x v="0"/>
  </r>
  <r>
    <d v="2024-02-16T00:00:00"/>
    <x v="42"/>
    <s v="YE26"/>
    <x v="1"/>
    <x v="1"/>
    <s v="YE2612"/>
    <x v="2"/>
    <x v="2"/>
    <s v="YE261221"/>
    <s v="Al'Iishraf"/>
    <s v="الاشراف"/>
    <s v="YE26122111700"/>
    <s v="Jaw Al-Abr"/>
    <s v="جو العبر"/>
    <s v="IDPs"/>
    <s v="Rapid Tracking"/>
    <x v="42"/>
    <s v="YE23"/>
    <x v="7"/>
    <x v="7"/>
    <s v="YE2303"/>
    <x v="103"/>
    <s v="نهم"/>
    <x v="0"/>
    <x v="0"/>
    <x v="0"/>
    <m/>
    <m/>
    <n v="2"/>
    <n v="0"/>
    <n v="1"/>
    <n v="0"/>
    <n v="0"/>
    <n v="1"/>
    <n v="0"/>
    <n v="0"/>
    <n v="0"/>
    <n v="0"/>
    <n v="0"/>
    <x v="172"/>
    <x v="0"/>
    <x v="0"/>
    <x v="0"/>
    <x v="0"/>
  </r>
  <r>
    <d v="2024-02-16T00:00:00"/>
    <x v="42"/>
    <s v="YE26"/>
    <x v="1"/>
    <x v="1"/>
    <s v="YE2613"/>
    <x v="3"/>
    <x v="3"/>
    <s v="YE261326"/>
    <s v="Al Shabwan"/>
    <s v="ال شبوان"/>
    <s v="YE26132610200"/>
    <s v="Al-Maraf"/>
    <s v="المعرف"/>
    <s v="IDPs"/>
    <s v="Rapid Tracking"/>
    <x v="42"/>
    <s v="YE14"/>
    <x v="9"/>
    <x v="9"/>
    <s v="YE1413"/>
    <x v="104"/>
    <s v="رداع"/>
    <x v="0"/>
    <x v="0"/>
    <x v="0"/>
    <m/>
    <m/>
    <n v="1"/>
    <n v="0"/>
    <n v="0"/>
    <n v="0"/>
    <n v="0"/>
    <n v="0"/>
    <n v="0"/>
    <n v="0"/>
    <n v="0"/>
    <n v="1"/>
    <n v="0"/>
    <x v="173"/>
    <x v="0"/>
    <x v="0"/>
    <x v="0"/>
    <x v="0"/>
  </r>
  <r>
    <d v="2024-02-16T00:00:00"/>
    <x v="44"/>
    <s v="YE26"/>
    <x v="1"/>
    <x v="1"/>
    <s v="YE2612"/>
    <x v="2"/>
    <x v="2"/>
    <s v="YE261207"/>
    <s v="Al Siyanah"/>
    <s v="الصيانة"/>
    <s v="YE26120700701"/>
    <s v="Al Siyanah"/>
    <s v="الصيانة"/>
    <s v="IDPs"/>
    <s v="Rapid Tracking"/>
    <x v="42"/>
    <s v="YE29"/>
    <x v="4"/>
    <x v="4"/>
    <s v="YE2901"/>
    <x v="105"/>
    <s v="حرف سفيان"/>
    <x v="0"/>
    <x v="0"/>
    <x v="0"/>
    <m/>
    <m/>
    <n v="1"/>
    <n v="0"/>
    <n v="0"/>
    <n v="0"/>
    <n v="1"/>
    <n v="0"/>
    <n v="0"/>
    <n v="0"/>
    <n v="0"/>
    <n v="0"/>
    <n v="0"/>
    <x v="174"/>
    <x v="0"/>
    <x v="0"/>
    <x v="0"/>
    <x v="0"/>
  </r>
  <r>
    <d v="2024-02-16T00:00:00"/>
    <x v="44"/>
    <s v="YE26"/>
    <x v="1"/>
    <x v="1"/>
    <s v="YE2612"/>
    <x v="2"/>
    <x v="2"/>
    <s v="YE261209"/>
    <s v="Al Rumaylah"/>
    <s v="الرميلة"/>
    <s v="YE26120900901"/>
    <s v="Al Rumaylah"/>
    <s v="الرميله"/>
    <s v="IDPs"/>
    <s v="Rapid Tracking"/>
    <x v="42"/>
    <s v="YE11"/>
    <x v="3"/>
    <x v="3"/>
    <s v="YE1111"/>
    <x v="4"/>
    <s v="العدين"/>
    <x v="1"/>
    <x v="1"/>
    <x v="0"/>
    <m/>
    <m/>
    <n v="1"/>
    <n v="0"/>
    <n v="0"/>
    <n v="0"/>
    <n v="0"/>
    <n v="0"/>
    <n v="0"/>
    <n v="1"/>
    <n v="0"/>
    <n v="0"/>
    <n v="0"/>
    <x v="175"/>
    <x v="0"/>
    <x v="0"/>
    <x v="0"/>
    <x v="0"/>
  </r>
  <r>
    <d v="2024-02-17T00:00:00"/>
    <x v="43"/>
    <s v="YE30"/>
    <x v="4"/>
    <x v="4"/>
    <s v="YE3006"/>
    <x v="11"/>
    <x v="11"/>
    <s v="YE300622"/>
    <s v="Ad Dhale'e_2"/>
    <s v="الضالع_2"/>
    <s v="YE30062200101"/>
    <s v="Al-Dhalae"/>
    <s v="الضالع"/>
    <s v="IDPs"/>
    <s v="Rapid Tracking"/>
    <x v="42"/>
    <s v="YE30"/>
    <x v="13"/>
    <x v="13"/>
    <s v="YE3009"/>
    <x v="59"/>
    <s v="الحشاء"/>
    <x v="0"/>
    <x v="0"/>
    <x v="0"/>
    <m/>
    <m/>
    <n v="1"/>
    <n v="0"/>
    <n v="0"/>
    <n v="0"/>
    <n v="0"/>
    <n v="0"/>
    <n v="0"/>
    <n v="1"/>
    <n v="0"/>
    <n v="0"/>
    <n v="0"/>
    <x v="176"/>
    <x v="0"/>
    <x v="0"/>
    <x v="1"/>
    <x v="0"/>
  </r>
  <r>
    <d v="2024-02-16T00:00:00"/>
    <x v="42"/>
    <s v="YE26"/>
    <x v="1"/>
    <x v="1"/>
    <s v="YE2612"/>
    <x v="2"/>
    <x v="2"/>
    <s v="YE261221"/>
    <s v="Al'Iishraf"/>
    <s v="الاشراف"/>
    <s v="YE26122111700"/>
    <s v="Jaw Al-Abr"/>
    <s v="جو العبر"/>
    <s v="IDPs"/>
    <s v="Rapid Tracking"/>
    <x v="43"/>
    <s v="YE15"/>
    <x v="5"/>
    <x v="5"/>
    <s v="YE1502"/>
    <x v="56"/>
    <s v="شرعب السلام"/>
    <x v="1"/>
    <x v="1"/>
    <x v="0"/>
    <m/>
    <m/>
    <n v="1"/>
    <n v="0"/>
    <n v="0"/>
    <n v="0"/>
    <n v="0"/>
    <n v="0"/>
    <n v="1"/>
    <n v="0"/>
    <n v="0"/>
    <n v="0"/>
    <n v="0"/>
    <x v="172"/>
    <x v="0"/>
    <x v="0"/>
    <x v="0"/>
    <x v="0"/>
  </r>
  <r>
    <d v="2024-02-16T00:00:00"/>
    <x v="42"/>
    <s v="YE26"/>
    <x v="1"/>
    <x v="1"/>
    <s v="YE2613"/>
    <x v="3"/>
    <x v="3"/>
    <s v="YE261323"/>
    <s v="Al Rashid Munif"/>
    <s v="ال راشد منيف"/>
    <s v="YE26132311300"/>
    <s v="Al-Naqeia'a"/>
    <s v="النقيعاء"/>
    <s v="IDPs"/>
    <s v="Rapid Tracking"/>
    <x v="43"/>
    <s v="YE26"/>
    <x v="1"/>
    <x v="1"/>
    <s v="YE2609"/>
    <x v="10"/>
    <s v="حريب"/>
    <x v="0"/>
    <x v="3"/>
    <x v="0"/>
    <m/>
    <m/>
    <n v="1"/>
    <n v="0"/>
    <n v="1"/>
    <n v="0"/>
    <n v="0"/>
    <n v="0"/>
    <n v="0"/>
    <n v="0"/>
    <n v="0"/>
    <n v="0"/>
    <n v="0"/>
    <x v="165"/>
    <x v="0"/>
    <x v="0"/>
    <x v="1"/>
    <x v="0"/>
  </r>
  <r>
    <d v="2024-02-16T00:00:00"/>
    <x v="42"/>
    <s v="YE26"/>
    <x v="1"/>
    <x v="1"/>
    <s v="YE2613"/>
    <x v="3"/>
    <x v="3"/>
    <s v="YE261323"/>
    <s v="Al Rashid Munif"/>
    <s v="ال راشد منيف"/>
    <s v="YE26132310500"/>
    <s v="Al-Hudhn Al Haneesh"/>
    <s v="الحضن ال حنيش"/>
    <s v="IDPs"/>
    <s v="Rapid Tracking"/>
    <x v="43"/>
    <s v="YE16"/>
    <x v="8"/>
    <x v="8"/>
    <s v="YE1601"/>
    <x v="47"/>
    <s v="خب و الشعف"/>
    <x v="1"/>
    <x v="4"/>
    <x v="0"/>
    <m/>
    <m/>
    <n v="1"/>
    <n v="0"/>
    <n v="1"/>
    <n v="0"/>
    <n v="0"/>
    <n v="0"/>
    <n v="0"/>
    <n v="0"/>
    <n v="0"/>
    <n v="0"/>
    <n v="0"/>
    <x v="165"/>
    <x v="0"/>
    <x v="0"/>
    <x v="0"/>
    <x v="0"/>
  </r>
  <r>
    <d v="2024-02-16T00:00:00"/>
    <x v="44"/>
    <s v="YE26"/>
    <x v="1"/>
    <x v="1"/>
    <s v="YE2612"/>
    <x v="2"/>
    <x v="2"/>
    <s v="YE261209"/>
    <s v="Al Rumaylah"/>
    <s v="الرميلة"/>
    <s v="YE26120900901"/>
    <s v="Al Rumaylah"/>
    <s v="الرميله"/>
    <s v="IDPs"/>
    <s v="Rapid Tracking"/>
    <x v="43"/>
    <s v="YE23"/>
    <x v="7"/>
    <x v="7"/>
    <s v="YE2303"/>
    <x v="103"/>
    <s v="نهم"/>
    <x v="0"/>
    <x v="0"/>
    <x v="0"/>
    <m/>
    <m/>
    <n v="1"/>
    <n v="0"/>
    <n v="0"/>
    <n v="0"/>
    <n v="1"/>
    <n v="0"/>
    <n v="0"/>
    <n v="0"/>
    <n v="0"/>
    <n v="0"/>
    <n v="0"/>
    <x v="175"/>
    <x v="0"/>
    <x v="0"/>
    <x v="0"/>
    <x v="0"/>
  </r>
  <r>
    <d v="2024-02-17T00:00:00"/>
    <x v="43"/>
    <s v="YE15"/>
    <x v="0"/>
    <x v="0"/>
    <s v="YE1518"/>
    <x v="13"/>
    <x v="13"/>
    <s v="YE151806"/>
    <s v="Nejd Allah Akbar"/>
    <s v="نجد الله اكبر"/>
    <s v="YE15182100117"/>
    <s v="نجد الله أكبر"/>
    <s v="نجد الله أكبر"/>
    <s v="IDPs"/>
    <s v="Rapid Tracking"/>
    <x v="43"/>
    <s v="YE15"/>
    <x v="5"/>
    <x v="5"/>
    <s v="YE1504"/>
    <x v="11"/>
    <s v="مقبنة"/>
    <x v="0"/>
    <x v="0"/>
    <x v="0"/>
    <m/>
    <m/>
    <n v="1"/>
    <n v="0"/>
    <n v="0"/>
    <n v="0"/>
    <n v="1"/>
    <n v="0"/>
    <n v="0"/>
    <n v="0"/>
    <n v="0"/>
    <n v="0"/>
    <n v="0"/>
    <x v="177"/>
    <x v="0"/>
    <x v="0"/>
    <x v="1"/>
    <x v="0"/>
  </r>
  <r>
    <d v="2024-02-17T00:00:00"/>
    <x v="43"/>
    <s v="YE30"/>
    <x v="4"/>
    <x v="4"/>
    <s v="YE3006"/>
    <x v="11"/>
    <x v="11"/>
    <s v="YE300622"/>
    <s v="Ad Dhale'e_2"/>
    <s v="الضالع_2"/>
    <s v="YE30062200101"/>
    <s v="Al-Dhalae"/>
    <s v="الضالع"/>
    <s v="IDPs"/>
    <s v="Rapid Tracking"/>
    <x v="44"/>
    <s v="YE11"/>
    <x v="3"/>
    <x v="3"/>
    <s v="YE1116"/>
    <x v="15"/>
    <s v="ذي السفال"/>
    <x v="0"/>
    <x v="0"/>
    <x v="0"/>
    <m/>
    <m/>
    <n v="1"/>
    <n v="0"/>
    <n v="0"/>
    <n v="0"/>
    <n v="0"/>
    <n v="0"/>
    <n v="0"/>
    <n v="1"/>
    <n v="0"/>
    <n v="0"/>
    <n v="0"/>
    <x v="176"/>
    <x v="0"/>
    <x v="0"/>
    <x v="0"/>
    <x v="0"/>
  </r>
  <r>
    <d v="2024-02-16T00:00:00"/>
    <x v="42"/>
    <s v="YE26"/>
    <x v="1"/>
    <x v="1"/>
    <s v="YE2613"/>
    <x v="3"/>
    <x v="3"/>
    <s v="YE261323"/>
    <s v="Al Rashid Munif"/>
    <s v="ال راشد منيف"/>
    <s v="YE26132312000"/>
    <s v="Al-Jathwah"/>
    <s v="الجثوه"/>
    <s v="IDPs"/>
    <s v="Rapid Tracking"/>
    <x v="45"/>
    <s v="YE15"/>
    <x v="5"/>
    <x v="5"/>
    <s v="YE1502"/>
    <x v="56"/>
    <s v="شرعب السلام"/>
    <x v="1"/>
    <x v="4"/>
    <x v="0"/>
    <m/>
    <m/>
    <n v="1"/>
    <n v="0"/>
    <n v="1"/>
    <n v="0"/>
    <n v="0"/>
    <n v="0"/>
    <n v="0"/>
    <n v="0"/>
    <n v="0"/>
    <n v="0"/>
    <n v="0"/>
    <x v="165"/>
    <x v="0"/>
    <x v="0"/>
    <x v="0"/>
    <x v="0"/>
  </r>
  <r>
    <d v="2024-02-17T00:00:00"/>
    <x v="42"/>
    <s v="YE25"/>
    <x v="3"/>
    <x v="3"/>
    <s v="YE2515"/>
    <x v="7"/>
    <x v="7"/>
    <s v="YE251522"/>
    <s v="Tuban_2"/>
    <s v="تبن_2"/>
    <s v="YE25152218200"/>
    <s v="Al-Nuqtah"/>
    <s v="النقطه"/>
    <s v="IDPs"/>
    <s v="Rapid Tracking"/>
    <x v="45"/>
    <s v="YE18"/>
    <x v="0"/>
    <x v="0"/>
    <s v="YE1826"/>
    <x v="12"/>
    <s v="التحيتا"/>
    <x v="0"/>
    <x v="0"/>
    <x v="0"/>
    <m/>
    <m/>
    <n v="1"/>
    <n v="0"/>
    <n v="1"/>
    <n v="0"/>
    <n v="0"/>
    <n v="0"/>
    <n v="0"/>
    <n v="0"/>
    <n v="0"/>
    <n v="0"/>
    <n v="0"/>
    <x v="171"/>
    <x v="0"/>
    <x v="0"/>
    <x v="0"/>
    <x v="0"/>
  </r>
  <r>
    <d v="2024-02-17T00:00:00"/>
    <x v="42"/>
    <s v="YE25"/>
    <x v="3"/>
    <x v="3"/>
    <s v="YE2515"/>
    <x v="7"/>
    <x v="7"/>
    <s v="YE251522"/>
    <s v="Tuban_2"/>
    <s v="تبن_2"/>
    <s v="YE25152218200"/>
    <s v="Al-Nuqtah"/>
    <s v="النقطه"/>
    <s v="IDPs"/>
    <s v="Rapid Tracking"/>
    <x v="45"/>
    <s v="YE15"/>
    <x v="5"/>
    <x v="5"/>
    <s v="YE1510"/>
    <x v="96"/>
    <s v="صبر الموادم"/>
    <x v="0"/>
    <x v="0"/>
    <x v="0"/>
    <m/>
    <m/>
    <n v="1"/>
    <n v="0"/>
    <n v="1"/>
    <n v="0"/>
    <n v="0"/>
    <n v="0"/>
    <n v="0"/>
    <n v="0"/>
    <n v="0"/>
    <n v="0"/>
    <n v="0"/>
    <x v="171"/>
    <x v="0"/>
    <x v="0"/>
    <x v="0"/>
    <x v="0"/>
  </r>
  <r>
    <d v="2024-02-17T00:00:00"/>
    <x v="44"/>
    <s v="YE18"/>
    <x v="2"/>
    <x v="2"/>
    <s v="YE1819"/>
    <x v="5"/>
    <x v="5"/>
    <s v="YE181923"/>
    <s v="Rubue Alhdrmy"/>
    <s v="ربع الحضرمــي"/>
    <s v="YE18192310500"/>
    <s v="Mahwa Al-Abd"/>
    <s v="محو العبد"/>
    <s v="IDPs"/>
    <s v="Rapid Tracking"/>
    <x v="46"/>
    <s v="YE18"/>
    <x v="0"/>
    <x v="0"/>
    <s v="YE1819"/>
    <x v="0"/>
    <s v="حيس"/>
    <x v="0"/>
    <x v="3"/>
    <x v="0"/>
    <m/>
    <m/>
    <n v="6"/>
    <n v="0"/>
    <n v="2"/>
    <n v="0"/>
    <n v="0"/>
    <n v="1"/>
    <n v="0"/>
    <n v="3"/>
    <n v="0"/>
    <n v="0"/>
    <n v="0"/>
    <x v="178"/>
    <x v="0"/>
    <x v="1"/>
    <x v="1"/>
    <x v="1"/>
  </r>
  <r>
    <d v="2024-02-17T00:00:00"/>
    <x v="43"/>
    <s v="YE15"/>
    <x v="0"/>
    <x v="0"/>
    <s v="YE1504"/>
    <x v="16"/>
    <x v="16"/>
    <s v="YE150424"/>
    <s v="Alfakika"/>
    <s v="الفكيكه"/>
    <s v="YE15042410200"/>
    <s v="Al-Masarah"/>
    <s v="المعصره"/>
    <s v="IDPs"/>
    <s v="Rapid Tracking"/>
    <x v="47"/>
    <s v="YE15"/>
    <x v="5"/>
    <x v="5"/>
    <s v="YE1504"/>
    <x v="11"/>
    <s v="مقبنة"/>
    <x v="1"/>
    <x v="4"/>
    <x v="1"/>
    <s v="No"/>
    <m/>
    <n v="2"/>
    <n v="0"/>
    <n v="2"/>
    <n v="0"/>
    <n v="0"/>
    <n v="0"/>
    <n v="0"/>
    <n v="0"/>
    <n v="0"/>
    <n v="0"/>
    <n v="0"/>
    <x v="179"/>
    <x v="0"/>
    <x v="0"/>
    <x v="1"/>
    <x v="1"/>
  </r>
  <r>
    <d v="2024-02-20T00:00:00"/>
    <x v="45"/>
    <s v="YE18"/>
    <x v="2"/>
    <x v="2"/>
    <s v="YE1820"/>
    <x v="6"/>
    <x v="6"/>
    <s v="YE182021"/>
    <s v="Alkhawkhuh"/>
    <s v="الخوخة"/>
    <s v="YE18202110200"/>
    <s v="Al-Mazarae"/>
    <s v="المزارع"/>
    <s v="IDPs"/>
    <s v="Rapid Tracking"/>
    <x v="41"/>
    <s v="YE18"/>
    <x v="0"/>
    <x v="0"/>
    <s v="YE1826"/>
    <x v="12"/>
    <s v="التحيتا"/>
    <x v="0"/>
    <x v="3"/>
    <x v="0"/>
    <m/>
    <m/>
    <n v="1"/>
    <n v="0"/>
    <n v="0"/>
    <n v="0"/>
    <n v="0"/>
    <n v="0"/>
    <n v="0"/>
    <n v="1"/>
    <n v="0"/>
    <n v="0"/>
    <n v="0"/>
    <x v="180"/>
    <x v="0"/>
    <x v="1"/>
    <x v="1"/>
    <x v="0"/>
  </r>
  <r>
    <d v="2024-02-20T00:00:00"/>
    <x v="45"/>
    <s v="YE18"/>
    <x v="2"/>
    <x v="2"/>
    <s v="YE1820"/>
    <x v="6"/>
    <x v="6"/>
    <s v="YE182021"/>
    <s v="Alkhawkhuh"/>
    <s v="الخوخة"/>
    <s v="YE18202110200"/>
    <s v="Al-Mazarae"/>
    <s v="المزارع"/>
    <s v="IDPs"/>
    <s v="Rapid Tracking"/>
    <x v="42"/>
    <s v="YE18"/>
    <x v="0"/>
    <x v="0"/>
    <s v="YE1821"/>
    <x v="46"/>
    <s v="الحوك"/>
    <x v="1"/>
    <x v="1"/>
    <x v="0"/>
    <m/>
    <m/>
    <n v="2"/>
    <n v="0"/>
    <n v="0"/>
    <n v="0"/>
    <n v="0"/>
    <n v="0"/>
    <n v="0"/>
    <n v="1"/>
    <n v="0"/>
    <n v="1"/>
    <n v="0"/>
    <x v="180"/>
    <x v="0"/>
    <x v="1"/>
    <x v="1"/>
    <x v="0"/>
  </r>
  <r>
    <d v="2024-02-20T00:00:00"/>
    <x v="45"/>
    <s v="YE18"/>
    <x v="2"/>
    <x v="2"/>
    <s v="YE1820"/>
    <x v="6"/>
    <x v="6"/>
    <s v="YE182022"/>
    <s v="Dublh"/>
    <s v="دوبلة"/>
    <s v="YE18202211100"/>
    <s v="Qataba"/>
    <s v="قطاباء"/>
    <s v="IDPs"/>
    <s v="Rapid Tracking"/>
    <x v="42"/>
    <s v="YE18"/>
    <x v="0"/>
    <x v="0"/>
    <s v="YE1826"/>
    <x v="12"/>
    <s v="التحيتا"/>
    <x v="0"/>
    <x v="3"/>
    <x v="1"/>
    <s v="Yes"/>
    <s v="Yes"/>
    <n v="3"/>
    <n v="0"/>
    <n v="3"/>
    <n v="0"/>
    <n v="0"/>
    <n v="0"/>
    <n v="0"/>
    <n v="0"/>
    <n v="0"/>
    <n v="0"/>
    <n v="0"/>
    <x v="181"/>
    <x v="0"/>
    <x v="1"/>
    <x v="1"/>
    <x v="0"/>
  </r>
  <r>
    <d v="2024-02-20T00:00:00"/>
    <x v="45"/>
    <s v="YE18"/>
    <x v="2"/>
    <x v="2"/>
    <s v="YE1820"/>
    <x v="6"/>
    <x v="6"/>
    <s v="YE182021"/>
    <s v="Alkhawkhuh"/>
    <s v="الخوخة"/>
    <s v="YE18202110200"/>
    <s v="Al-Mazarae"/>
    <s v="المزارع"/>
    <s v="IDPs"/>
    <s v="Rapid Tracking"/>
    <x v="43"/>
    <s v="YE18"/>
    <x v="0"/>
    <x v="0"/>
    <s v="YE1825"/>
    <x v="6"/>
    <s v="الجراحي"/>
    <x v="0"/>
    <x v="3"/>
    <x v="0"/>
    <m/>
    <m/>
    <n v="1"/>
    <n v="0"/>
    <n v="0"/>
    <n v="0"/>
    <n v="0"/>
    <n v="0"/>
    <n v="0"/>
    <n v="1"/>
    <n v="0"/>
    <n v="0"/>
    <n v="0"/>
    <x v="180"/>
    <x v="0"/>
    <x v="1"/>
    <x v="1"/>
    <x v="0"/>
  </r>
  <r>
    <d v="2024-02-20T00:00:00"/>
    <x v="45"/>
    <s v="YE15"/>
    <x v="0"/>
    <x v="0"/>
    <s v="YE1508"/>
    <x v="9"/>
    <x v="9"/>
    <s v="YE150831"/>
    <s v="Alshshirajuh"/>
    <s v="الشراجــه"/>
    <s v="YE15083110600"/>
    <s v="Ocad"/>
    <s v="عكاد"/>
    <s v="IDPs"/>
    <s v="Rapid Tracking"/>
    <x v="44"/>
    <s v="YE15"/>
    <x v="5"/>
    <x v="5"/>
    <s v="YE1504"/>
    <x v="11"/>
    <s v="مقبنة"/>
    <x v="0"/>
    <x v="0"/>
    <x v="1"/>
    <s v="No"/>
    <m/>
    <n v="11"/>
    <n v="0"/>
    <n v="0"/>
    <n v="0"/>
    <n v="11"/>
    <n v="0"/>
    <n v="0"/>
    <n v="0"/>
    <n v="0"/>
    <n v="0"/>
    <n v="0"/>
    <x v="182"/>
    <x v="0"/>
    <x v="0"/>
    <x v="1"/>
    <x v="0"/>
  </r>
  <r>
    <d v="2024-02-18T00:00:00"/>
    <x v="46"/>
    <s v="YE18"/>
    <x v="2"/>
    <x v="2"/>
    <s v="YE1819"/>
    <x v="5"/>
    <x v="5"/>
    <s v="YE181923"/>
    <s v="Rubue Alhdrmy"/>
    <s v="ربع الحضرمــي"/>
    <s v="YE18192310100"/>
    <s v="Al-Haett"/>
    <s v="الحائط"/>
    <s v="IDPs"/>
    <s v="Rapid Tracking"/>
    <x v="45"/>
    <s v="YE15"/>
    <x v="5"/>
    <x v="5"/>
    <s v="YE1504"/>
    <x v="11"/>
    <s v="مقبنة"/>
    <x v="0"/>
    <x v="3"/>
    <x v="0"/>
    <m/>
    <m/>
    <n v="2"/>
    <n v="0"/>
    <n v="1"/>
    <n v="0"/>
    <n v="0"/>
    <n v="0"/>
    <n v="0"/>
    <n v="1"/>
    <n v="0"/>
    <n v="0"/>
    <n v="0"/>
    <x v="183"/>
    <x v="0"/>
    <x v="1"/>
    <x v="0"/>
    <x v="0"/>
  </r>
  <r>
    <d v="2024-02-21T00:00:00"/>
    <x v="47"/>
    <s v="YE15"/>
    <x v="0"/>
    <x v="0"/>
    <s v="YE1511"/>
    <x v="0"/>
    <x v="0"/>
    <s v="YE151129"/>
    <s v="Al'Uqrud"/>
    <s v="الاقروض"/>
    <s v="YE15112910200"/>
    <s v="Al-Thaneeb"/>
    <s v="الذنيب"/>
    <s v="IDPs"/>
    <s v="Rapid Tracking"/>
    <x v="45"/>
    <s v="YE15"/>
    <x v="5"/>
    <x v="5"/>
    <s v="YE1512"/>
    <x v="78"/>
    <s v="خدير"/>
    <x v="0"/>
    <x v="0"/>
    <x v="0"/>
    <m/>
    <m/>
    <n v="1"/>
    <n v="0"/>
    <n v="1"/>
    <n v="0"/>
    <n v="0"/>
    <n v="0"/>
    <n v="0"/>
    <n v="0"/>
    <n v="0"/>
    <n v="0"/>
    <n v="0"/>
    <x v="184"/>
    <x v="0"/>
    <x v="0"/>
    <x v="1"/>
    <x v="0"/>
  </r>
  <r>
    <d v="2024-02-22T00:00:00"/>
    <x v="48"/>
    <s v="YE15"/>
    <x v="0"/>
    <x v="0"/>
    <s v="YE1518"/>
    <x v="13"/>
    <x v="13"/>
    <s v="YE151801"/>
    <s v="Al Jumhouri"/>
    <s v="الجمهوري"/>
    <s v="YE15182100127"/>
    <s v="السواني الشمالية"/>
    <s v="السواني الشمالية"/>
    <s v="IDPs"/>
    <s v="Rapid Tracking"/>
    <x v="45"/>
    <s v="YE15"/>
    <x v="5"/>
    <x v="5"/>
    <s v="YE1504"/>
    <x v="11"/>
    <s v="مقبنة"/>
    <x v="0"/>
    <x v="0"/>
    <x v="0"/>
    <m/>
    <m/>
    <n v="1"/>
    <n v="0"/>
    <n v="1"/>
    <n v="0"/>
    <n v="0"/>
    <n v="0"/>
    <n v="0"/>
    <n v="0"/>
    <n v="0"/>
    <n v="0"/>
    <n v="0"/>
    <x v="185"/>
    <x v="0"/>
    <x v="0"/>
    <x v="1"/>
    <x v="0"/>
  </r>
  <r>
    <d v="2024-02-22T00:00:00"/>
    <x v="48"/>
    <s v="YE15"/>
    <x v="0"/>
    <x v="0"/>
    <s v="YE1518"/>
    <x v="13"/>
    <x v="13"/>
    <s v="YE151806"/>
    <s v="Nejd Allah Akbar"/>
    <s v="نجد الله اكبر"/>
    <s v="YE15182100117"/>
    <s v="نجد الله أكبر"/>
    <s v="نجد الله أكبر"/>
    <s v="IDPs"/>
    <s v="Rapid Tracking"/>
    <x v="45"/>
    <s v="YE15"/>
    <x v="5"/>
    <x v="5"/>
    <s v="YE1505"/>
    <x v="90"/>
    <s v="المخا"/>
    <x v="0"/>
    <x v="0"/>
    <x v="0"/>
    <m/>
    <m/>
    <n v="1"/>
    <n v="0"/>
    <n v="1"/>
    <n v="0"/>
    <n v="0"/>
    <n v="0"/>
    <n v="0"/>
    <n v="0"/>
    <n v="0"/>
    <n v="0"/>
    <n v="0"/>
    <x v="186"/>
    <x v="0"/>
    <x v="0"/>
    <x v="1"/>
    <x v="0"/>
  </r>
  <r>
    <d v="2024-02-24T00:00:00"/>
    <x v="45"/>
    <s v="YE26"/>
    <x v="1"/>
    <x v="1"/>
    <s v="YE2612"/>
    <x v="2"/>
    <x v="2"/>
    <s v="YE261210"/>
    <s v="Al Jufainah"/>
    <s v="الجفينة"/>
    <s v="YE26121001001"/>
    <s v="Al Jufainah"/>
    <s v="الجفينة"/>
    <s v="IDPs"/>
    <s v="Rapid Tracking"/>
    <x v="45"/>
    <s v="YE17"/>
    <x v="2"/>
    <x v="2"/>
    <s v="YE1707"/>
    <x v="39"/>
    <s v="كشر"/>
    <x v="1"/>
    <x v="1"/>
    <x v="0"/>
    <m/>
    <m/>
    <n v="1"/>
    <n v="0"/>
    <n v="0"/>
    <n v="0"/>
    <n v="0"/>
    <n v="0"/>
    <n v="0"/>
    <n v="1"/>
    <n v="0"/>
    <n v="0"/>
    <n v="0"/>
    <x v="187"/>
    <x v="0"/>
    <x v="0"/>
    <x v="0"/>
    <x v="0"/>
  </r>
  <r>
    <d v="2024-02-24T00:00:00"/>
    <x v="45"/>
    <s v="YE26"/>
    <x v="1"/>
    <x v="1"/>
    <s v="YE2612"/>
    <x v="2"/>
    <x v="2"/>
    <s v="YE261221"/>
    <s v="Al'Iishraf"/>
    <s v="الاشراف"/>
    <s v="YE26122110200"/>
    <s v="Al-Khaseef"/>
    <s v="الخسيف"/>
    <s v="IDPs"/>
    <s v="Rapid Tracking"/>
    <x v="45"/>
    <s v="YE18"/>
    <x v="0"/>
    <x v="0"/>
    <s v="YE1813"/>
    <x v="3"/>
    <s v="المراوعة"/>
    <x v="1"/>
    <x v="4"/>
    <x v="0"/>
    <m/>
    <m/>
    <n v="1"/>
    <n v="0"/>
    <n v="0"/>
    <n v="1"/>
    <n v="0"/>
    <n v="0"/>
    <n v="0"/>
    <n v="0"/>
    <n v="0"/>
    <n v="0"/>
    <n v="0"/>
    <x v="188"/>
    <x v="0"/>
    <x v="0"/>
    <x v="0"/>
    <x v="0"/>
  </r>
  <r>
    <d v="2024-02-24T00:00:00"/>
    <x v="48"/>
    <s v="YE26"/>
    <x v="1"/>
    <x v="1"/>
    <s v="YE2613"/>
    <x v="3"/>
    <x v="3"/>
    <s v="YE261324"/>
    <s v="Al Misheal"/>
    <s v="ال مشعل"/>
    <s v="YE26132410700"/>
    <s v="صافر"/>
    <s v="صافر"/>
    <s v="IDPs"/>
    <s v="Rapid Tracking"/>
    <x v="45"/>
    <s v="YE15"/>
    <x v="5"/>
    <x v="5"/>
    <s v="YE1508"/>
    <x v="31"/>
    <s v="جبل حبشي"/>
    <x v="1"/>
    <x v="1"/>
    <x v="0"/>
    <m/>
    <m/>
    <n v="1"/>
    <n v="0"/>
    <n v="0"/>
    <n v="0"/>
    <n v="0"/>
    <n v="0"/>
    <n v="0"/>
    <n v="1"/>
    <n v="0"/>
    <n v="0"/>
    <n v="0"/>
    <x v="189"/>
    <x v="0"/>
    <x v="0"/>
    <x v="0"/>
    <x v="0"/>
  </r>
  <r>
    <d v="2024-02-24T00:00:00"/>
    <x v="46"/>
    <s v="YE26"/>
    <x v="1"/>
    <x v="1"/>
    <s v="YE2613"/>
    <x v="3"/>
    <x v="3"/>
    <s v="YE261321"/>
    <s v="Al Jalla L"/>
    <s v="ال جلال"/>
    <s v="YE26132110200"/>
    <s v="Wadi Al-Meel"/>
    <s v="وادي الميل"/>
    <s v="IDPs"/>
    <s v="Rapid Tracking"/>
    <x v="45"/>
    <s v="YE26"/>
    <x v="1"/>
    <x v="1"/>
    <s v="YE2601"/>
    <x v="17"/>
    <s v="مجزر"/>
    <x v="0"/>
    <x v="0"/>
    <x v="0"/>
    <m/>
    <m/>
    <n v="1"/>
    <n v="0"/>
    <n v="0"/>
    <n v="0"/>
    <n v="0"/>
    <n v="0"/>
    <n v="0"/>
    <n v="0"/>
    <n v="0"/>
    <n v="1"/>
    <n v="0"/>
    <x v="190"/>
    <x v="0"/>
    <x v="0"/>
    <x v="1"/>
    <x v="0"/>
  </r>
  <r>
    <d v="2024-02-24T00:00:00"/>
    <x v="47"/>
    <s v="YE26"/>
    <x v="1"/>
    <x v="1"/>
    <s v="YE2613"/>
    <x v="3"/>
    <x v="3"/>
    <s v="YE261322"/>
    <s v="Al Fajih"/>
    <s v="ال فجيح"/>
    <s v="YE26132211000"/>
    <s v="Al-Maseil Cara"/>
    <s v="المسيل كرا"/>
    <s v="IDPs"/>
    <s v="Rapid Tracking"/>
    <x v="46"/>
    <s v="YE31"/>
    <x v="10"/>
    <x v="10"/>
    <s v="YE3102"/>
    <x v="58"/>
    <s v="السلفية"/>
    <x v="1"/>
    <x v="1"/>
    <x v="0"/>
    <m/>
    <m/>
    <n v="1"/>
    <n v="0"/>
    <n v="0"/>
    <n v="0"/>
    <n v="0"/>
    <n v="0"/>
    <n v="0"/>
    <n v="1"/>
    <n v="0"/>
    <n v="0"/>
    <n v="0"/>
    <x v="191"/>
    <x v="0"/>
    <x v="0"/>
    <x v="0"/>
    <x v="0"/>
  </r>
  <r>
    <d v="2024-02-24T00:00:00"/>
    <x v="46"/>
    <s v="YE26"/>
    <x v="1"/>
    <x v="1"/>
    <s v="YE2613"/>
    <x v="3"/>
    <x v="3"/>
    <s v="YE261321"/>
    <s v="Al Jalla L"/>
    <s v="ال جلال"/>
    <s v="YE26132110200"/>
    <s v="Wadi Al-Meel"/>
    <s v="وادي الميل"/>
    <s v="IDPs"/>
    <s v="Rapid Tracking"/>
    <x v="46"/>
    <s v="YE26"/>
    <x v="1"/>
    <x v="1"/>
    <s v="YE2602"/>
    <x v="22"/>
    <s v="رغوان"/>
    <x v="1"/>
    <x v="4"/>
    <x v="0"/>
    <m/>
    <m/>
    <n v="2"/>
    <n v="0"/>
    <n v="0"/>
    <n v="0"/>
    <n v="0"/>
    <n v="1"/>
    <n v="0"/>
    <n v="1"/>
    <n v="0"/>
    <n v="0"/>
    <n v="0"/>
    <x v="190"/>
    <x v="0"/>
    <x v="0"/>
    <x v="1"/>
    <x v="0"/>
  </r>
  <r>
    <d v="2024-02-24T00:00:00"/>
    <x v="46"/>
    <s v="YE26"/>
    <x v="1"/>
    <x v="1"/>
    <s v="YE2612"/>
    <x v="2"/>
    <x v="2"/>
    <s v="YE261205"/>
    <s v="Hai Al Sharikah"/>
    <s v="حي الشركة"/>
    <s v="YE26120500501"/>
    <s v="Hai Al Sharikah"/>
    <s v="حي الشركة"/>
    <s v="IDPs"/>
    <s v="Rapid Tracking"/>
    <x v="47"/>
    <s v="YE31"/>
    <x v="10"/>
    <x v="10"/>
    <s v="YE3101"/>
    <x v="106"/>
    <s v="بلاد الطعام"/>
    <x v="1"/>
    <x v="4"/>
    <x v="0"/>
    <m/>
    <m/>
    <n v="1"/>
    <n v="0"/>
    <n v="0"/>
    <n v="0"/>
    <n v="1"/>
    <n v="0"/>
    <n v="0"/>
    <n v="0"/>
    <n v="0"/>
    <n v="0"/>
    <n v="0"/>
    <x v="192"/>
    <x v="0"/>
    <x v="0"/>
    <x v="0"/>
    <x v="0"/>
  </r>
  <r>
    <d v="2024-02-24T00:00:00"/>
    <x v="45"/>
    <s v="YE26"/>
    <x v="1"/>
    <x v="1"/>
    <s v="YE2613"/>
    <x v="3"/>
    <x v="3"/>
    <s v="YE261326"/>
    <s v="Al Shabwan"/>
    <s v="ال شبوان"/>
    <s v="YE26132610100"/>
    <s v="Al-Khashah"/>
    <s v="الخشعه"/>
    <s v="IDPs"/>
    <s v="Rapid Tracking"/>
    <x v="47"/>
    <s v="YE15"/>
    <x v="5"/>
    <x v="5"/>
    <s v="YE1514"/>
    <x v="35"/>
    <s v="الشمايتين"/>
    <x v="1"/>
    <x v="4"/>
    <x v="0"/>
    <m/>
    <m/>
    <n v="1"/>
    <n v="0"/>
    <n v="0"/>
    <n v="0"/>
    <n v="0"/>
    <n v="0"/>
    <n v="0"/>
    <n v="0"/>
    <n v="0"/>
    <n v="1"/>
    <n v="0"/>
    <x v="193"/>
    <x v="0"/>
    <x v="0"/>
    <x v="0"/>
    <x v="0"/>
  </r>
  <r>
    <d v="2024-02-24T00:00:00"/>
    <x v="47"/>
    <s v="YE26"/>
    <x v="1"/>
    <x v="1"/>
    <s v="YE2613"/>
    <x v="3"/>
    <x v="3"/>
    <s v="YE261322"/>
    <s v="Al Fajih"/>
    <s v="ال فجيح"/>
    <s v="YE26132211000"/>
    <s v="Al-Maseil Cara"/>
    <s v="المسيل كرا"/>
    <s v="IDPs"/>
    <s v="Rapid Tracking"/>
    <x v="47"/>
    <s v="YE21"/>
    <x v="12"/>
    <x v="12"/>
    <s v="YE2113"/>
    <x v="76"/>
    <s v="عتق"/>
    <x v="1"/>
    <x v="2"/>
    <x v="0"/>
    <m/>
    <m/>
    <n v="2"/>
    <n v="0"/>
    <n v="0"/>
    <n v="0"/>
    <n v="0"/>
    <n v="0"/>
    <n v="0"/>
    <n v="2"/>
    <n v="0"/>
    <n v="0"/>
    <n v="0"/>
    <x v="191"/>
    <x v="0"/>
    <x v="0"/>
    <x v="0"/>
    <x v="0"/>
  </r>
  <r>
    <d v="2024-02-24T00:00:00"/>
    <x v="48"/>
    <s v="YE26"/>
    <x v="1"/>
    <x v="1"/>
    <s v="YE2613"/>
    <x v="3"/>
    <x v="3"/>
    <s v="YE261324"/>
    <s v="Al Misheal"/>
    <s v="ال مشعل"/>
    <s v="YE26132410700"/>
    <s v="صافر"/>
    <s v="صافر"/>
    <s v="IDPs"/>
    <s v="Rapid Tracking"/>
    <x v="47"/>
    <s v="YE20"/>
    <x v="6"/>
    <x v="6"/>
    <s v="YE2012"/>
    <x v="87"/>
    <s v="المنار"/>
    <x v="1"/>
    <x v="1"/>
    <x v="0"/>
    <m/>
    <m/>
    <n v="1"/>
    <n v="0"/>
    <n v="0"/>
    <n v="0"/>
    <n v="0"/>
    <n v="0"/>
    <n v="0"/>
    <n v="1"/>
    <n v="0"/>
    <n v="0"/>
    <n v="0"/>
    <x v="189"/>
    <x v="0"/>
    <x v="0"/>
    <x v="0"/>
    <x v="0"/>
  </r>
  <r>
    <d v="2024-02-18T00:00:00"/>
    <x v="46"/>
    <s v="YE18"/>
    <x v="2"/>
    <x v="2"/>
    <s v="YE1819"/>
    <x v="5"/>
    <x v="5"/>
    <s v="YE181922"/>
    <s v="Rubue Alssuq"/>
    <s v="ربع السوق"/>
    <s v="YE18192210100"/>
    <s v="Al-Shoub"/>
    <s v="الشعوب"/>
    <s v="IDPs"/>
    <s v="Rapid Tracking"/>
    <x v="48"/>
    <s v="YE18"/>
    <x v="0"/>
    <x v="0"/>
    <s v="YE1819"/>
    <x v="0"/>
    <s v="حيس"/>
    <x v="0"/>
    <x v="3"/>
    <x v="0"/>
    <m/>
    <m/>
    <n v="1"/>
    <n v="0"/>
    <n v="0"/>
    <n v="0"/>
    <n v="0"/>
    <n v="0"/>
    <n v="0"/>
    <n v="1"/>
    <n v="0"/>
    <n v="0"/>
    <n v="0"/>
    <x v="194"/>
    <x v="0"/>
    <x v="1"/>
    <x v="1"/>
    <x v="1"/>
  </r>
  <r>
    <d v="2024-02-24T00:00:00"/>
    <x v="45"/>
    <s v="YE26"/>
    <x v="1"/>
    <x v="1"/>
    <s v="YE2612"/>
    <x v="2"/>
    <x v="2"/>
    <s v="YE261210"/>
    <s v="Al Jufainah"/>
    <s v="الجفينة"/>
    <s v="YE26121001001"/>
    <s v="Al Jufainah"/>
    <s v="الجفينة"/>
    <s v="IDPs"/>
    <s v="Rapid Tracking"/>
    <x v="48"/>
    <s v="YE15"/>
    <x v="5"/>
    <x v="5"/>
    <s v="YE1501"/>
    <x v="93"/>
    <s v="ماوية"/>
    <x v="1"/>
    <x v="4"/>
    <x v="0"/>
    <m/>
    <m/>
    <n v="1"/>
    <n v="0"/>
    <n v="0"/>
    <n v="1"/>
    <n v="0"/>
    <n v="0"/>
    <n v="0"/>
    <n v="0"/>
    <n v="0"/>
    <n v="0"/>
    <n v="0"/>
    <x v="187"/>
    <x v="0"/>
    <x v="0"/>
    <x v="0"/>
    <x v="0"/>
  </r>
  <r>
    <d v="2024-02-24T00:00:00"/>
    <x v="45"/>
    <s v="YE26"/>
    <x v="1"/>
    <x v="1"/>
    <s v="YE2612"/>
    <x v="2"/>
    <x v="2"/>
    <s v="YE261210"/>
    <s v="Al Jufainah"/>
    <s v="الجفينة"/>
    <s v="YE26121001001"/>
    <s v="Al Jufainah"/>
    <s v="الجفينة"/>
    <s v="IDPs"/>
    <s v="Rapid Tracking"/>
    <x v="48"/>
    <s v="YE15"/>
    <x v="5"/>
    <x v="5"/>
    <s v="YE1520"/>
    <x v="38"/>
    <s v="التعزية"/>
    <x v="0"/>
    <x v="0"/>
    <x v="0"/>
    <m/>
    <m/>
    <n v="1"/>
    <n v="0"/>
    <n v="0"/>
    <n v="0"/>
    <n v="1"/>
    <n v="0"/>
    <n v="0"/>
    <n v="0"/>
    <n v="0"/>
    <n v="0"/>
    <n v="0"/>
    <x v="187"/>
    <x v="0"/>
    <x v="0"/>
    <x v="0"/>
    <x v="0"/>
  </r>
  <r>
    <d v="2024-02-24T00:00:00"/>
    <x v="45"/>
    <s v="YE26"/>
    <x v="1"/>
    <x v="1"/>
    <s v="YE2613"/>
    <x v="3"/>
    <x v="3"/>
    <s v="YE261326"/>
    <s v="Al Shabwan"/>
    <s v="ال شبوان"/>
    <s v="YE26132610100"/>
    <s v="Al-Khashah"/>
    <s v="الخشعه"/>
    <s v="IDPs"/>
    <s v="Rapid Tracking"/>
    <x v="48"/>
    <s v="YE11"/>
    <x v="3"/>
    <x v="3"/>
    <s v="YE1109"/>
    <x v="51"/>
    <s v="حزم العدين"/>
    <x v="0"/>
    <x v="0"/>
    <x v="0"/>
    <m/>
    <m/>
    <n v="1"/>
    <n v="0"/>
    <n v="1"/>
    <n v="0"/>
    <n v="0"/>
    <n v="0"/>
    <n v="0"/>
    <n v="0"/>
    <n v="0"/>
    <n v="0"/>
    <n v="0"/>
    <x v="193"/>
    <x v="0"/>
    <x v="0"/>
    <x v="0"/>
    <x v="0"/>
  </r>
  <r>
    <d v="2024-02-24T00:00:00"/>
    <x v="48"/>
    <s v="YE26"/>
    <x v="1"/>
    <x v="1"/>
    <s v="YE2613"/>
    <x v="3"/>
    <x v="3"/>
    <s v="YE261326"/>
    <s v="Al Shabwan"/>
    <s v="ال شبوان"/>
    <s v="YE26132610800"/>
    <s v="Al-Akrah"/>
    <s v="العكرمه"/>
    <s v="IDPs"/>
    <s v="Rapid Tracking"/>
    <x v="48"/>
    <s v="YE18"/>
    <x v="0"/>
    <x v="0"/>
    <s v="YE1810"/>
    <x v="26"/>
    <s v="باجل"/>
    <x v="1"/>
    <x v="4"/>
    <x v="0"/>
    <m/>
    <m/>
    <n v="1"/>
    <n v="0"/>
    <n v="0"/>
    <n v="0"/>
    <n v="0"/>
    <n v="0"/>
    <n v="0"/>
    <n v="0"/>
    <n v="0"/>
    <n v="1"/>
    <n v="0"/>
    <x v="195"/>
    <x v="0"/>
    <x v="0"/>
    <x v="0"/>
    <x v="0"/>
  </r>
  <r>
    <d v="2024-02-20T00:00:00"/>
    <x v="45"/>
    <s v="YE15"/>
    <x v="0"/>
    <x v="0"/>
    <s v="YE1505"/>
    <x v="4"/>
    <x v="4"/>
    <s v="YE150521"/>
    <s v="Almakha'"/>
    <s v="المخاء"/>
    <s v="YE15052100101"/>
    <s v="Al-Makha"/>
    <s v="المخاء"/>
    <s v="IDPs"/>
    <s v="Rapid Tracking"/>
    <x v="49"/>
    <s v="YE15"/>
    <x v="5"/>
    <x v="5"/>
    <s v="YE1507"/>
    <x v="83"/>
    <s v="موزع"/>
    <x v="0"/>
    <x v="0"/>
    <x v="0"/>
    <m/>
    <m/>
    <n v="1"/>
    <n v="0"/>
    <n v="0"/>
    <n v="0"/>
    <n v="1"/>
    <n v="0"/>
    <n v="0"/>
    <n v="0"/>
    <n v="0"/>
    <n v="0"/>
    <n v="0"/>
    <x v="196"/>
    <x v="0"/>
    <x v="1"/>
    <x v="1"/>
    <x v="0"/>
  </r>
  <r>
    <d v="2024-02-20T00:00:00"/>
    <x v="45"/>
    <s v="YE15"/>
    <x v="0"/>
    <x v="0"/>
    <s v="YE1505"/>
    <x v="4"/>
    <x v="4"/>
    <s v="YE150521"/>
    <s v="Almakha'"/>
    <s v="المخاء"/>
    <s v="YE15052100101"/>
    <s v="Al-Makha"/>
    <s v="المخاء"/>
    <s v="IDPs"/>
    <s v="Rapid Tracking"/>
    <x v="49"/>
    <s v="YE15"/>
    <x v="5"/>
    <x v="5"/>
    <s v="YE1517"/>
    <x v="32"/>
    <s v="المظفر"/>
    <x v="0"/>
    <x v="0"/>
    <x v="0"/>
    <m/>
    <m/>
    <n v="1"/>
    <n v="0"/>
    <n v="0"/>
    <n v="0"/>
    <n v="1"/>
    <n v="0"/>
    <n v="0"/>
    <n v="0"/>
    <n v="0"/>
    <n v="0"/>
    <n v="0"/>
    <x v="196"/>
    <x v="0"/>
    <x v="1"/>
    <x v="1"/>
    <x v="0"/>
  </r>
  <r>
    <d v="2024-02-24T00:00:00"/>
    <x v="45"/>
    <s v="YE26"/>
    <x v="1"/>
    <x v="1"/>
    <s v="YE2612"/>
    <x v="2"/>
    <x v="2"/>
    <s v="YE261210"/>
    <s v="Al Jufainah"/>
    <s v="الجفينة"/>
    <s v="YE26121001001"/>
    <s v="Al Jufainah"/>
    <s v="الجفينة"/>
    <s v="IDPs"/>
    <s v="Rapid Tracking"/>
    <x v="49"/>
    <s v="YE18"/>
    <x v="0"/>
    <x v="0"/>
    <s v="YE1810"/>
    <x v="26"/>
    <s v="باجل"/>
    <x v="1"/>
    <x v="1"/>
    <x v="0"/>
    <m/>
    <m/>
    <n v="1"/>
    <n v="0"/>
    <n v="1"/>
    <n v="0"/>
    <n v="0"/>
    <n v="0"/>
    <n v="0"/>
    <n v="0"/>
    <n v="0"/>
    <n v="0"/>
    <n v="0"/>
    <x v="187"/>
    <x v="0"/>
    <x v="0"/>
    <x v="0"/>
    <x v="0"/>
  </r>
  <r>
    <d v="2024-02-24T00:00:00"/>
    <x v="45"/>
    <s v="YE26"/>
    <x v="1"/>
    <x v="1"/>
    <s v="YE2612"/>
    <x v="2"/>
    <x v="2"/>
    <s v="YE261221"/>
    <s v="Al'Iishraf"/>
    <s v="الاشراف"/>
    <s v="YE26122110200"/>
    <s v="Al-Khaseef"/>
    <s v="الخسيف"/>
    <s v="IDPs"/>
    <s v="Rapid Tracking"/>
    <x v="49"/>
    <s v="YE18"/>
    <x v="0"/>
    <x v="0"/>
    <s v="YE1818"/>
    <x v="50"/>
    <s v="جبل راس"/>
    <x v="1"/>
    <x v="1"/>
    <x v="0"/>
    <m/>
    <m/>
    <n v="1"/>
    <n v="0"/>
    <n v="0"/>
    <n v="0"/>
    <n v="0"/>
    <n v="0"/>
    <n v="0"/>
    <n v="1"/>
    <n v="0"/>
    <n v="0"/>
    <n v="0"/>
    <x v="188"/>
    <x v="0"/>
    <x v="0"/>
    <x v="0"/>
    <x v="0"/>
  </r>
  <r>
    <d v="2024-02-24T00:00:00"/>
    <x v="47"/>
    <s v="YE26"/>
    <x v="1"/>
    <x v="1"/>
    <s v="YE2612"/>
    <x v="2"/>
    <x v="2"/>
    <s v="YE261208"/>
    <s v="Al Matar"/>
    <s v="المطار"/>
    <s v="YE26120800801"/>
    <s v="Al Matar"/>
    <s v="المطار"/>
    <s v="IDPs"/>
    <s v="Rapid Tracking"/>
    <x v="49"/>
    <s v="YE23"/>
    <x v="7"/>
    <x v="7"/>
    <s v="YE2305"/>
    <x v="107"/>
    <s v="سنحان وبني بهلول"/>
    <x v="0"/>
    <x v="3"/>
    <x v="0"/>
    <m/>
    <m/>
    <n v="1"/>
    <n v="0"/>
    <n v="1"/>
    <n v="0"/>
    <n v="0"/>
    <n v="0"/>
    <n v="0"/>
    <n v="0"/>
    <n v="0"/>
    <n v="0"/>
    <n v="0"/>
    <x v="197"/>
    <x v="0"/>
    <x v="0"/>
    <x v="0"/>
    <x v="0"/>
  </r>
  <r>
    <d v="2024-02-24T00:00:00"/>
    <x v="49"/>
    <s v="YE26"/>
    <x v="1"/>
    <x v="1"/>
    <s v="YE2612"/>
    <x v="2"/>
    <x v="2"/>
    <s v="YE261209"/>
    <s v="Al Rumaylah"/>
    <s v="الرميلة"/>
    <s v="YE26120900901"/>
    <s v="Al Rumaylah"/>
    <s v="الرميله"/>
    <s v="IDPs"/>
    <s v="Rapid Tracking"/>
    <x v="49"/>
    <s v="YE18"/>
    <x v="0"/>
    <x v="0"/>
    <s v="YE1823"/>
    <x v="42"/>
    <s v="الحالي"/>
    <x v="0"/>
    <x v="0"/>
    <x v="0"/>
    <m/>
    <m/>
    <n v="1"/>
    <n v="0"/>
    <n v="0"/>
    <n v="0"/>
    <n v="1"/>
    <n v="0"/>
    <n v="0"/>
    <n v="0"/>
    <n v="0"/>
    <n v="0"/>
    <n v="0"/>
    <x v="198"/>
    <x v="0"/>
    <x v="0"/>
    <x v="0"/>
    <x v="0"/>
  </r>
  <r>
    <d v="2024-02-24T00:00:00"/>
    <x v="49"/>
    <s v="YE30"/>
    <x v="4"/>
    <x v="4"/>
    <s v="YE3008"/>
    <x v="15"/>
    <x v="15"/>
    <s v="YE300824"/>
    <s v="Al Azariq_4"/>
    <s v="الازارق_4"/>
    <s v="YE30082448500"/>
    <s v="Ghanyah"/>
    <s v="غنيه"/>
    <s v="IDPs"/>
    <s v="Rapid Tracking"/>
    <x v="50"/>
    <s v="YE30"/>
    <x v="13"/>
    <x v="13"/>
    <s v="YE3009"/>
    <x v="59"/>
    <s v="الحشاء"/>
    <x v="0"/>
    <x v="0"/>
    <x v="0"/>
    <m/>
    <m/>
    <n v="1"/>
    <n v="0"/>
    <n v="0"/>
    <n v="0"/>
    <n v="0"/>
    <n v="0"/>
    <n v="0"/>
    <n v="1"/>
    <n v="0"/>
    <n v="0"/>
    <n v="0"/>
    <x v="199"/>
    <x v="0"/>
    <x v="0"/>
    <x v="1"/>
    <x v="0"/>
  </r>
  <r>
    <d v="2024-02-24T00:00:00"/>
    <x v="48"/>
    <s v="YE26"/>
    <x v="1"/>
    <x v="1"/>
    <s v="YE2612"/>
    <x v="2"/>
    <x v="2"/>
    <s v="YE261203"/>
    <s v="Al Ruwdah"/>
    <s v="الروضة"/>
    <s v="YE26120300301"/>
    <s v="Al Ruwdah"/>
    <s v="الروضة"/>
    <s v="IDPs"/>
    <s v="Rapid Tracking"/>
    <x v="50"/>
    <s v="YE26"/>
    <x v="1"/>
    <x v="1"/>
    <s v="YE2609"/>
    <x v="10"/>
    <s v="حريب"/>
    <x v="0"/>
    <x v="3"/>
    <x v="0"/>
    <m/>
    <m/>
    <n v="2"/>
    <n v="0"/>
    <n v="0"/>
    <n v="0"/>
    <n v="1"/>
    <n v="0"/>
    <n v="0"/>
    <n v="1"/>
    <n v="0"/>
    <n v="0"/>
    <n v="0"/>
    <x v="200"/>
    <x v="0"/>
    <x v="0"/>
    <x v="1"/>
    <x v="0"/>
  </r>
  <r>
    <d v="2024-02-24T00:00:00"/>
    <x v="48"/>
    <s v="YE26"/>
    <x v="1"/>
    <x v="1"/>
    <s v="YE2613"/>
    <x v="3"/>
    <x v="3"/>
    <s v="YE261326"/>
    <s v="Al Shabwan"/>
    <s v="ال شبوان"/>
    <s v="YE26132610800"/>
    <s v="Al-Akrah"/>
    <s v="العكرمه"/>
    <s v="IDPs"/>
    <s v="Rapid Tracking"/>
    <x v="50"/>
    <s v="YE31"/>
    <x v="10"/>
    <x v="10"/>
    <s v="YE3102"/>
    <x v="58"/>
    <s v="السلفية"/>
    <x v="1"/>
    <x v="4"/>
    <x v="0"/>
    <m/>
    <m/>
    <n v="1"/>
    <n v="0"/>
    <n v="0"/>
    <n v="0"/>
    <n v="0"/>
    <n v="0"/>
    <n v="0"/>
    <n v="0"/>
    <n v="0"/>
    <n v="1"/>
    <n v="0"/>
    <x v="195"/>
    <x v="0"/>
    <x v="0"/>
    <x v="0"/>
    <x v="0"/>
  </r>
  <r>
    <d v="2024-02-24T00:00:00"/>
    <x v="49"/>
    <s v="YE30"/>
    <x v="4"/>
    <x v="4"/>
    <s v="YE3008"/>
    <x v="15"/>
    <x v="15"/>
    <s v="YE300824"/>
    <s v="Al Azariq_4"/>
    <s v="الازارق_4"/>
    <s v="YE30082141800"/>
    <s v="Halhal"/>
    <s v="حلحال"/>
    <s v="IDPs"/>
    <s v="Rapid Tracking"/>
    <x v="51"/>
    <s v="YE15"/>
    <x v="5"/>
    <x v="5"/>
    <s v="YE1501"/>
    <x v="93"/>
    <s v="ماوية"/>
    <x v="0"/>
    <x v="0"/>
    <x v="0"/>
    <m/>
    <m/>
    <n v="1"/>
    <n v="0"/>
    <n v="0"/>
    <n v="0"/>
    <n v="0"/>
    <n v="0"/>
    <n v="0"/>
    <n v="1"/>
    <n v="0"/>
    <n v="0"/>
    <n v="0"/>
    <x v="199"/>
    <x v="0"/>
    <x v="0"/>
    <x v="0"/>
    <x v="0"/>
  </r>
  <r>
    <d v="2024-02-24T00:00:00"/>
    <x v="49"/>
    <s v="YE26"/>
    <x v="1"/>
    <x v="1"/>
    <s v="YE2612"/>
    <x v="2"/>
    <x v="2"/>
    <s v="YE261204"/>
    <s v="Sahn Al Jin"/>
    <s v="صحن الجن"/>
    <s v="YE26120400401"/>
    <s v="Sahn Al Jin"/>
    <s v="صحن الجن"/>
    <s v="IDPs"/>
    <s v="Rapid Tracking"/>
    <x v="51"/>
    <s v="YE29"/>
    <x v="4"/>
    <x v="4"/>
    <s v="YE2901"/>
    <x v="105"/>
    <s v="حرف سفيان"/>
    <x v="1"/>
    <x v="1"/>
    <x v="0"/>
    <m/>
    <m/>
    <n v="1"/>
    <n v="0"/>
    <n v="0"/>
    <n v="0"/>
    <n v="0"/>
    <n v="0"/>
    <n v="0"/>
    <n v="0"/>
    <n v="0"/>
    <n v="1"/>
    <n v="0"/>
    <x v="201"/>
    <x v="0"/>
    <x v="0"/>
    <x v="0"/>
    <x v="0"/>
  </r>
  <r>
    <d v="2024-02-24T00:00:00"/>
    <x v="49"/>
    <s v="YE26"/>
    <x v="1"/>
    <x v="1"/>
    <s v="YE2612"/>
    <x v="2"/>
    <x v="2"/>
    <s v="YE261209"/>
    <s v="Al Rumaylah"/>
    <s v="الرميلة"/>
    <s v="YE26120900901"/>
    <s v="Al Rumaylah"/>
    <s v="الرميله"/>
    <s v="IDPs"/>
    <s v="Rapid Tracking"/>
    <x v="51"/>
    <s v="YE13"/>
    <x v="11"/>
    <x v="11"/>
    <s v="YE1308"/>
    <x v="29"/>
    <s v="معين"/>
    <x v="1"/>
    <x v="1"/>
    <x v="0"/>
    <m/>
    <m/>
    <n v="1"/>
    <n v="0"/>
    <n v="0"/>
    <n v="0"/>
    <n v="0"/>
    <n v="0"/>
    <n v="0"/>
    <n v="1"/>
    <n v="0"/>
    <n v="0"/>
    <n v="0"/>
    <x v="198"/>
    <x v="0"/>
    <x v="0"/>
    <x v="0"/>
    <x v="0"/>
  </r>
  <r>
    <d v="2024-02-24T00:00:00"/>
    <x v="49"/>
    <s v="YE26"/>
    <x v="1"/>
    <x v="1"/>
    <s v="YE2612"/>
    <x v="2"/>
    <x v="2"/>
    <s v="YE261212"/>
    <s v="Al Jamiah"/>
    <s v="الجامعة"/>
    <s v="YE26121201201"/>
    <s v="Al Jamiah"/>
    <s v="الجامعة"/>
    <s v="IDPs"/>
    <s v="Rapid Tracking"/>
    <x v="51"/>
    <s v="YE26"/>
    <x v="1"/>
    <x v="1"/>
    <s v="YE2608"/>
    <x v="108"/>
    <s v="رحبة"/>
    <x v="0"/>
    <x v="0"/>
    <x v="0"/>
    <m/>
    <m/>
    <n v="3"/>
    <n v="0"/>
    <n v="0"/>
    <n v="0"/>
    <n v="2"/>
    <n v="0"/>
    <n v="0"/>
    <n v="1"/>
    <n v="0"/>
    <n v="0"/>
    <n v="0"/>
    <x v="202"/>
    <x v="0"/>
    <x v="0"/>
    <x v="1"/>
    <x v="0"/>
  </r>
  <r>
    <d v="2024-02-27T00:00:00"/>
    <x v="50"/>
    <s v="YE18"/>
    <x v="2"/>
    <x v="2"/>
    <s v="YE1820"/>
    <x v="6"/>
    <x v="6"/>
    <s v="YE182022"/>
    <s v="Dublh"/>
    <s v="دوبلة"/>
    <s v="YE18202211000"/>
    <s v="Al-Mahsharah"/>
    <s v="المحشره"/>
    <s v="IDPs"/>
    <s v="Rapid Tracking"/>
    <x v="50"/>
    <s v="YE15"/>
    <x v="5"/>
    <x v="5"/>
    <s v="YE1519"/>
    <x v="27"/>
    <s v="صالة"/>
    <x v="1"/>
    <x v="4"/>
    <x v="0"/>
    <m/>
    <m/>
    <n v="1"/>
    <n v="0"/>
    <n v="0"/>
    <n v="0"/>
    <n v="0"/>
    <n v="0"/>
    <n v="0"/>
    <n v="1"/>
    <n v="0"/>
    <n v="0"/>
    <n v="0"/>
    <x v="203"/>
    <x v="0"/>
    <x v="1"/>
    <x v="0"/>
    <x v="0"/>
  </r>
  <r>
    <d v="2024-02-28T00:00:00"/>
    <x v="51"/>
    <s v="YE15"/>
    <x v="0"/>
    <x v="0"/>
    <s v="YE1522"/>
    <x v="17"/>
    <x v="17"/>
    <s v="YE152224"/>
    <s v="Bani Yusif"/>
    <s v="بني يوسف"/>
    <s v="YE15222400100"/>
    <s v="Al-Eyn"/>
    <s v="العين"/>
    <s v="IDPs"/>
    <s v="Rapid Tracking"/>
    <x v="50"/>
    <s v="YE18"/>
    <x v="0"/>
    <x v="0"/>
    <s v="YE1819"/>
    <x v="0"/>
    <s v="حيس"/>
    <x v="1"/>
    <x v="4"/>
    <x v="0"/>
    <m/>
    <m/>
    <n v="1"/>
    <n v="0"/>
    <n v="1"/>
    <n v="0"/>
    <n v="0"/>
    <n v="0"/>
    <n v="0"/>
    <n v="0"/>
    <n v="0"/>
    <n v="0"/>
    <n v="0"/>
    <x v="204"/>
    <x v="0"/>
    <x v="0"/>
    <x v="0"/>
    <x v="0"/>
  </r>
  <r>
    <d v="2024-02-27T00:00:00"/>
    <x v="50"/>
    <s v="YE18"/>
    <x v="2"/>
    <x v="2"/>
    <s v="YE1820"/>
    <x v="6"/>
    <x v="6"/>
    <s v="YE182022"/>
    <s v="Dublh"/>
    <s v="دوبلة"/>
    <s v="YE18202211400"/>
    <s v="Abo Zaher"/>
    <s v="ابو زهر"/>
    <s v="IDPs"/>
    <s v="Rapid Tracking"/>
    <x v="52"/>
    <s v="YE18"/>
    <x v="0"/>
    <x v="0"/>
    <s v="YE1823"/>
    <x v="42"/>
    <s v="الحالي"/>
    <x v="1"/>
    <x v="1"/>
    <x v="0"/>
    <m/>
    <m/>
    <n v="1"/>
    <n v="0"/>
    <n v="1"/>
    <n v="0"/>
    <n v="0"/>
    <n v="0"/>
    <n v="0"/>
    <n v="0"/>
    <n v="0"/>
    <n v="0"/>
    <n v="0"/>
    <x v="203"/>
    <x v="0"/>
    <x v="1"/>
    <x v="1"/>
    <x v="0"/>
  </r>
  <r>
    <d v="2024-02-27T00:00:00"/>
    <x v="50"/>
    <s v="YE18"/>
    <x v="2"/>
    <x v="2"/>
    <s v="YE1820"/>
    <x v="6"/>
    <x v="6"/>
    <s v="YE182022"/>
    <s v="Dublh"/>
    <s v="دوبلة"/>
    <s v="YE18202210600"/>
    <s v="Al-Daneen"/>
    <s v="الدنين"/>
    <s v="IDPs"/>
    <s v="Rapid Tracking"/>
    <x v="52"/>
    <s v="YE18"/>
    <x v="0"/>
    <x v="0"/>
    <s v="YE1825"/>
    <x v="6"/>
    <s v="الجراحي"/>
    <x v="0"/>
    <x v="3"/>
    <x v="0"/>
    <m/>
    <m/>
    <n v="6"/>
    <n v="0"/>
    <n v="2"/>
    <n v="0"/>
    <n v="0"/>
    <n v="1"/>
    <n v="0"/>
    <n v="3"/>
    <n v="0"/>
    <n v="0"/>
    <n v="0"/>
    <x v="205"/>
    <x v="0"/>
    <x v="1"/>
    <x v="1"/>
    <x v="0"/>
  </r>
  <r>
    <d v="2024-02-27T00:00:00"/>
    <x v="52"/>
    <s v="YE18"/>
    <x v="2"/>
    <x v="2"/>
    <s v="YE1820"/>
    <x v="6"/>
    <x v="6"/>
    <s v="YE182022"/>
    <s v="Dublh"/>
    <s v="دوبلة"/>
    <s v="YE18202211300"/>
    <s v="Cadah Al-Nakheil"/>
    <s v="كدح النخيل"/>
    <s v="IDPs"/>
    <s v="Rapid Tracking"/>
    <x v="52"/>
    <s v="YE18"/>
    <x v="0"/>
    <x v="0"/>
    <s v="YE1826"/>
    <x v="12"/>
    <s v="التحيتا"/>
    <x v="0"/>
    <x v="3"/>
    <x v="1"/>
    <s v="Yes"/>
    <s v="Yes"/>
    <n v="2"/>
    <n v="0"/>
    <n v="2"/>
    <n v="0"/>
    <n v="0"/>
    <n v="0"/>
    <n v="0"/>
    <n v="0"/>
    <n v="0"/>
    <n v="0"/>
    <n v="0"/>
    <x v="206"/>
    <x v="0"/>
    <x v="1"/>
    <x v="1"/>
    <x v="0"/>
  </r>
  <r>
    <d v="2024-02-29T00:00:00"/>
    <x v="51"/>
    <s v="YE18"/>
    <x v="2"/>
    <x v="2"/>
    <s v="YE1819"/>
    <x v="5"/>
    <x v="5"/>
    <s v="YE181921"/>
    <s v="His"/>
    <s v="حيـــس"/>
    <s v="YE18192100101"/>
    <s v="Heis"/>
    <s v="حيس"/>
    <s v="IDPs"/>
    <s v="Rapid Tracking"/>
    <x v="52"/>
    <s v="YE18"/>
    <x v="0"/>
    <x v="0"/>
    <s v="YE1822"/>
    <x v="45"/>
    <s v="الميناء"/>
    <x v="0"/>
    <x v="3"/>
    <x v="0"/>
    <m/>
    <m/>
    <n v="5"/>
    <n v="0"/>
    <n v="1"/>
    <n v="0"/>
    <n v="0"/>
    <n v="1"/>
    <n v="0"/>
    <n v="3"/>
    <n v="0"/>
    <n v="0"/>
    <n v="0"/>
    <x v="207"/>
    <x v="0"/>
    <x v="1"/>
    <x v="1"/>
    <x v="0"/>
  </r>
  <r>
    <d v="2024-02-27T00:00:00"/>
    <x v="50"/>
    <s v="YE18"/>
    <x v="2"/>
    <x v="2"/>
    <s v="YE1820"/>
    <x v="6"/>
    <x v="6"/>
    <s v="YE182022"/>
    <s v="Dublh"/>
    <s v="دوبلة"/>
    <s v="YE18202211000"/>
    <s v="Al-Mahsharah"/>
    <s v="المحشره"/>
    <s v="IDPs"/>
    <s v="Rapid Tracking"/>
    <x v="51"/>
    <s v="YE15"/>
    <x v="5"/>
    <x v="5"/>
    <s v="YE1504"/>
    <x v="11"/>
    <s v="مقبنة"/>
    <x v="0"/>
    <x v="3"/>
    <x v="0"/>
    <m/>
    <m/>
    <n v="4"/>
    <n v="0"/>
    <n v="2"/>
    <n v="0"/>
    <n v="0"/>
    <n v="0"/>
    <n v="0"/>
    <n v="2"/>
    <n v="0"/>
    <n v="0"/>
    <n v="0"/>
    <x v="203"/>
    <x v="0"/>
    <x v="1"/>
    <x v="0"/>
    <x v="0"/>
  </r>
  <r>
    <d v="2024-02-27T00:00:00"/>
    <x v="50"/>
    <s v="YE18"/>
    <x v="2"/>
    <x v="2"/>
    <s v="YE1820"/>
    <x v="6"/>
    <x v="6"/>
    <s v="YE182022"/>
    <s v="Dublh"/>
    <s v="دوبلة"/>
    <s v="YE18202211000"/>
    <s v="Al-Mahsharah"/>
    <s v="المحشره"/>
    <s v="IDPs"/>
    <s v="Rapid Tracking"/>
    <x v="51"/>
    <s v="YE18"/>
    <x v="0"/>
    <x v="0"/>
    <s v="YE1825"/>
    <x v="6"/>
    <s v="الجراحي"/>
    <x v="0"/>
    <x v="3"/>
    <x v="0"/>
    <m/>
    <m/>
    <n v="2"/>
    <n v="0"/>
    <n v="0"/>
    <n v="0"/>
    <n v="0"/>
    <n v="0"/>
    <n v="0"/>
    <n v="2"/>
    <n v="0"/>
    <n v="0"/>
    <n v="0"/>
    <x v="203"/>
    <x v="0"/>
    <x v="1"/>
    <x v="1"/>
    <x v="0"/>
  </r>
  <r>
    <d v="2024-02-29T00:00:00"/>
    <x v="51"/>
    <s v="YE18"/>
    <x v="2"/>
    <x v="2"/>
    <s v="YE1820"/>
    <x v="6"/>
    <x v="6"/>
    <s v="YE182022"/>
    <s v="Dublh"/>
    <s v="دوبلة"/>
    <s v="YE18202211100"/>
    <s v="Qataba"/>
    <s v="قطاباء"/>
    <s v="IDPs"/>
    <s v="Rapid Tracking"/>
    <x v="51"/>
    <s v="YE18"/>
    <x v="0"/>
    <x v="0"/>
    <s v="YE1826"/>
    <x v="12"/>
    <s v="التحيتا"/>
    <x v="0"/>
    <x v="3"/>
    <x v="1"/>
    <s v="Yes"/>
    <s v="Yes"/>
    <n v="2"/>
    <n v="0"/>
    <n v="2"/>
    <n v="0"/>
    <n v="0"/>
    <n v="0"/>
    <n v="0"/>
    <n v="0"/>
    <n v="0"/>
    <n v="0"/>
    <n v="0"/>
    <x v="208"/>
    <x v="0"/>
    <x v="1"/>
    <x v="1"/>
    <x v="0"/>
  </r>
  <r>
    <d v="2024-02-27T00:00:00"/>
    <x v="50"/>
    <s v="YE18"/>
    <x v="2"/>
    <x v="2"/>
    <s v="YE1820"/>
    <x v="6"/>
    <x v="6"/>
    <s v="YE182022"/>
    <s v="Dublh"/>
    <s v="دوبلة"/>
    <s v="YE18202211000"/>
    <s v="Al-Mahsharah"/>
    <s v="المحشره"/>
    <s v="IDPs"/>
    <s v="Rapid Tracking"/>
    <x v="53"/>
    <s v="YE18"/>
    <x v="0"/>
    <x v="0"/>
    <s v="YE1823"/>
    <x v="42"/>
    <s v="الحالي"/>
    <x v="1"/>
    <x v="4"/>
    <x v="0"/>
    <m/>
    <m/>
    <n v="1"/>
    <n v="0"/>
    <n v="0"/>
    <n v="0"/>
    <n v="0"/>
    <n v="0"/>
    <n v="0"/>
    <n v="1"/>
    <n v="0"/>
    <n v="0"/>
    <n v="0"/>
    <x v="203"/>
    <x v="0"/>
    <x v="1"/>
    <x v="1"/>
    <x v="0"/>
  </r>
  <r>
    <d v="2024-03-02T00:00:00"/>
    <x v="53"/>
    <s v="YE26"/>
    <x v="1"/>
    <x v="1"/>
    <s v="YE2612"/>
    <x v="2"/>
    <x v="2"/>
    <s v="YE261221"/>
    <s v="Al'Iishraf"/>
    <s v="الاشراف"/>
    <s v="YE26122110600"/>
    <s v="Al-Fow"/>
    <s v="الفاو"/>
    <s v="IDPs"/>
    <s v="Rapid Tracking"/>
    <x v="53"/>
    <s v="YE17"/>
    <x v="2"/>
    <x v="2"/>
    <s v="YE1704"/>
    <x v="71"/>
    <s v="عبس"/>
    <x v="1"/>
    <x v="1"/>
    <x v="0"/>
    <m/>
    <m/>
    <n v="2"/>
    <n v="0"/>
    <n v="0"/>
    <n v="0"/>
    <n v="1"/>
    <n v="1"/>
    <n v="0"/>
    <n v="0"/>
    <n v="0"/>
    <n v="0"/>
    <n v="0"/>
    <x v="209"/>
    <x v="0"/>
    <x v="0"/>
    <x v="0"/>
    <x v="0"/>
  </r>
  <r>
    <d v="2024-02-27T00:00:00"/>
    <x v="50"/>
    <s v="YE18"/>
    <x v="2"/>
    <x v="2"/>
    <s v="YE1820"/>
    <x v="6"/>
    <x v="6"/>
    <s v="YE182022"/>
    <s v="Dublh"/>
    <s v="دوبلة"/>
    <s v="YE18202211000"/>
    <s v="Al-Mahsharah"/>
    <s v="المحشره"/>
    <s v="IDPs"/>
    <s v="Rapid Tracking"/>
    <x v="54"/>
    <s v="YE18"/>
    <x v="0"/>
    <x v="0"/>
    <s v="YE1821"/>
    <x v="46"/>
    <s v="الحوك"/>
    <x v="1"/>
    <x v="4"/>
    <x v="0"/>
    <m/>
    <m/>
    <n v="2"/>
    <n v="0"/>
    <n v="0"/>
    <n v="0"/>
    <n v="0"/>
    <n v="0"/>
    <n v="0"/>
    <n v="1"/>
    <n v="0"/>
    <n v="1"/>
    <n v="0"/>
    <x v="203"/>
    <x v="0"/>
    <x v="1"/>
    <x v="1"/>
    <x v="0"/>
  </r>
  <r>
    <d v="2024-03-02T00:00:00"/>
    <x v="53"/>
    <s v="YE26"/>
    <x v="1"/>
    <x v="1"/>
    <s v="YE2612"/>
    <x v="2"/>
    <x v="2"/>
    <s v="YE261207"/>
    <s v="Al Siyanah"/>
    <s v="الصيانة"/>
    <s v="YE26120700701"/>
    <s v="Al Siyanah"/>
    <s v="الصيانة"/>
    <s v="IDPs"/>
    <s v="Rapid Tracking"/>
    <x v="54"/>
    <s v="YE26"/>
    <x v="1"/>
    <x v="1"/>
    <s v="YE2609"/>
    <x v="10"/>
    <s v="حريب"/>
    <x v="0"/>
    <x v="0"/>
    <x v="0"/>
    <m/>
    <m/>
    <n v="1"/>
    <n v="0"/>
    <n v="0"/>
    <n v="0"/>
    <n v="0"/>
    <n v="0"/>
    <n v="0"/>
    <n v="1"/>
    <n v="0"/>
    <n v="0"/>
    <n v="0"/>
    <x v="210"/>
    <x v="0"/>
    <x v="0"/>
    <x v="1"/>
    <x v="0"/>
  </r>
  <r>
    <d v="2024-03-02T00:00:00"/>
    <x v="52"/>
    <s v="YE26"/>
    <x v="1"/>
    <x v="1"/>
    <s v="YE2612"/>
    <x v="2"/>
    <x v="2"/>
    <s v="YE261203"/>
    <s v="Al Ruwdah"/>
    <s v="الروضة"/>
    <s v="YE26120300301"/>
    <s v="Al Ruwdah"/>
    <s v="الروضة"/>
    <s v="IDPs"/>
    <s v="Rapid Tracking"/>
    <x v="54"/>
    <s v="YE31"/>
    <x v="10"/>
    <x v="10"/>
    <s v="YE3104"/>
    <x v="28"/>
    <s v="مزهر"/>
    <x v="1"/>
    <x v="4"/>
    <x v="0"/>
    <m/>
    <m/>
    <n v="1"/>
    <n v="0"/>
    <n v="0"/>
    <n v="0"/>
    <n v="1"/>
    <n v="0"/>
    <n v="0"/>
    <n v="0"/>
    <n v="0"/>
    <n v="0"/>
    <n v="0"/>
    <x v="211"/>
    <x v="0"/>
    <x v="0"/>
    <x v="0"/>
    <x v="0"/>
  </r>
  <r>
    <d v="2024-03-02T00:00:00"/>
    <x v="52"/>
    <s v="YE26"/>
    <x v="1"/>
    <x v="1"/>
    <s v="YE2613"/>
    <x v="3"/>
    <x v="3"/>
    <s v="YE261321"/>
    <s v="Al Jalla L"/>
    <s v="ال جلال"/>
    <s v="YE26132100101"/>
    <s v="Aal Jalal"/>
    <s v="ال جلال"/>
    <s v="IDPs"/>
    <s v="Rapid Tracking"/>
    <x v="54"/>
    <s v="YE11"/>
    <x v="3"/>
    <x v="3"/>
    <s v="YE1108"/>
    <x v="109"/>
    <s v="حبيش"/>
    <x v="1"/>
    <x v="4"/>
    <x v="0"/>
    <m/>
    <m/>
    <n v="2"/>
    <n v="0"/>
    <n v="0"/>
    <n v="0"/>
    <n v="0"/>
    <n v="1"/>
    <n v="0"/>
    <n v="0"/>
    <n v="0"/>
    <n v="1"/>
    <n v="0"/>
    <x v="212"/>
    <x v="0"/>
    <x v="0"/>
    <x v="0"/>
    <x v="0"/>
  </r>
  <r>
    <d v="2024-03-02T00:00:00"/>
    <x v="51"/>
    <s v="YE26"/>
    <x v="1"/>
    <x v="1"/>
    <s v="YE2613"/>
    <x v="3"/>
    <x v="3"/>
    <s v="YE261322"/>
    <s v="Al Fajih"/>
    <s v="ال فجيح"/>
    <s v="YE26132210300"/>
    <s v="Al-Humah"/>
    <s v="الحمه"/>
    <s v="IDPs"/>
    <s v="Rapid Tracking"/>
    <x v="54"/>
    <s v="YE15"/>
    <x v="5"/>
    <x v="5"/>
    <s v="YE1510"/>
    <x v="96"/>
    <s v="صبر الموادم"/>
    <x v="0"/>
    <x v="0"/>
    <x v="0"/>
    <m/>
    <m/>
    <n v="1"/>
    <n v="0"/>
    <n v="0"/>
    <n v="0"/>
    <n v="0"/>
    <n v="0"/>
    <n v="0"/>
    <n v="1"/>
    <n v="0"/>
    <n v="0"/>
    <n v="0"/>
    <x v="213"/>
    <x v="0"/>
    <x v="0"/>
    <x v="0"/>
    <x v="0"/>
  </r>
  <r>
    <d v="2024-03-02T00:00:00"/>
    <x v="54"/>
    <s v="YE26"/>
    <x v="1"/>
    <x v="1"/>
    <s v="YE2612"/>
    <x v="2"/>
    <x v="2"/>
    <s v="YE261210"/>
    <s v="Al Jufainah"/>
    <s v="الجفينة"/>
    <s v="YE26121001001"/>
    <s v="Al Jufainah"/>
    <s v="الجفينة"/>
    <s v="IDPs"/>
    <s v="Rapid Tracking"/>
    <x v="54"/>
    <s v="YE15"/>
    <x v="5"/>
    <x v="5"/>
    <s v="YE1501"/>
    <x v="93"/>
    <s v="ماوية"/>
    <x v="1"/>
    <x v="1"/>
    <x v="0"/>
    <m/>
    <m/>
    <n v="1"/>
    <n v="0"/>
    <n v="0"/>
    <n v="0"/>
    <n v="0"/>
    <n v="0"/>
    <n v="0"/>
    <n v="1"/>
    <n v="0"/>
    <n v="0"/>
    <n v="0"/>
    <x v="214"/>
    <x v="0"/>
    <x v="0"/>
    <x v="0"/>
    <x v="0"/>
  </r>
  <r>
    <d v="2024-02-29T00:00:00"/>
    <x v="54"/>
    <s v="YE18"/>
    <x v="2"/>
    <x v="2"/>
    <s v="YE1819"/>
    <x v="5"/>
    <x v="5"/>
    <s v="YE181924"/>
    <s v="Rubue Almahall"/>
    <s v="ربع المحل"/>
    <s v="YE18192410100"/>
    <s v="Al-Sabah Al-Olya"/>
    <s v="السبعة العليا"/>
    <s v="IDPs"/>
    <s v="Rapid Tracking"/>
    <x v="55"/>
    <s v="YE15"/>
    <x v="5"/>
    <x v="5"/>
    <s v="YE1504"/>
    <x v="11"/>
    <s v="مقبنة"/>
    <x v="0"/>
    <x v="3"/>
    <x v="0"/>
    <m/>
    <m/>
    <n v="3"/>
    <n v="0"/>
    <n v="0"/>
    <n v="0"/>
    <n v="0"/>
    <n v="1"/>
    <n v="0"/>
    <n v="2"/>
    <n v="0"/>
    <n v="0"/>
    <n v="0"/>
    <x v="215"/>
    <x v="0"/>
    <x v="1"/>
    <x v="0"/>
    <x v="0"/>
  </r>
  <r>
    <d v="2024-02-29T00:00:00"/>
    <x v="54"/>
    <s v="YE18"/>
    <x v="2"/>
    <x v="2"/>
    <s v="YE1819"/>
    <x v="5"/>
    <x v="5"/>
    <s v="YE181924"/>
    <s v="Rubue Almahall"/>
    <s v="ربع المحل"/>
    <s v="YE18192410100"/>
    <s v="Al-Sabah Al-Olya"/>
    <s v="السبعة العليا"/>
    <s v="IDPs"/>
    <s v="Rapid Tracking"/>
    <x v="55"/>
    <s v="YE18"/>
    <x v="0"/>
    <x v="0"/>
    <s v="YE1819"/>
    <x v="0"/>
    <s v="حيس"/>
    <x v="0"/>
    <x v="3"/>
    <x v="0"/>
    <m/>
    <m/>
    <n v="2"/>
    <n v="0"/>
    <n v="2"/>
    <n v="0"/>
    <n v="0"/>
    <n v="0"/>
    <n v="0"/>
    <n v="0"/>
    <n v="0"/>
    <n v="0"/>
    <n v="0"/>
    <x v="215"/>
    <x v="0"/>
    <x v="1"/>
    <x v="1"/>
    <x v="1"/>
  </r>
  <r>
    <d v="2024-02-29T00:00:00"/>
    <x v="54"/>
    <s v="YE18"/>
    <x v="2"/>
    <x v="2"/>
    <s v="YE1819"/>
    <x v="5"/>
    <x v="5"/>
    <s v="YE181922"/>
    <s v="Rubue Alssuq"/>
    <s v="ربع السوق"/>
    <s v="YE18192210100"/>
    <s v="Al-Shoub"/>
    <s v="الشعوب"/>
    <s v="IDPs"/>
    <s v="Rapid Tracking"/>
    <x v="55"/>
    <s v="YE18"/>
    <x v="0"/>
    <x v="0"/>
    <s v="YE1825"/>
    <x v="6"/>
    <s v="الجراحي"/>
    <x v="0"/>
    <x v="3"/>
    <x v="0"/>
    <m/>
    <m/>
    <n v="2"/>
    <n v="0"/>
    <n v="1"/>
    <n v="0"/>
    <n v="0"/>
    <n v="0"/>
    <n v="0"/>
    <n v="1"/>
    <n v="0"/>
    <n v="0"/>
    <n v="0"/>
    <x v="216"/>
    <x v="0"/>
    <x v="1"/>
    <x v="1"/>
    <x v="0"/>
  </r>
  <r>
    <d v="2024-02-29T00:00:00"/>
    <x v="54"/>
    <s v="YE18"/>
    <x v="2"/>
    <x v="2"/>
    <s v="YE1819"/>
    <x v="5"/>
    <x v="5"/>
    <s v="YE181922"/>
    <s v="Rubue Alssuq"/>
    <s v="ربع السوق"/>
    <s v="YE18192210100"/>
    <s v="Al-Shoub"/>
    <s v="الشعوب"/>
    <s v="IDPs"/>
    <s v="Rapid Tracking"/>
    <x v="55"/>
    <s v="YE18"/>
    <x v="0"/>
    <x v="0"/>
    <s v="YE1819"/>
    <x v="0"/>
    <s v="حيس"/>
    <x v="0"/>
    <x v="3"/>
    <x v="0"/>
    <m/>
    <m/>
    <n v="2"/>
    <n v="0"/>
    <n v="0"/>
    <n v="0"/>
    <n v="1"/>
    <n v="0"/>
    <n v="0"/>
    <n v="1"/>
    <n v="0"/>
    <n v="0"/>
    <n v="0"/>
    <x v="216"/>
    <x v="0"/>
    <x v="1"/>
    <x v="1"/>
    <x v="1"/>
  </r>
  <r>
    <d v="2024-03-02T00:00:00"/>
    <x v="53"/>
    <s v="YE26"/>
    <x v="1"/>
    <x v="1"/>
    <s v="YE2612"/>
    <x v="2"/>
    <x v="2"/>
    <s v="YE261207"/>
    <s v="Al Siyanah"/>
    <s v="الصيانة"/>
    <s v="YE26120700701"/>
    <s v="Al Siyanah"/>
    <s v="الصيانة"/>
    <s v="IDPs"/>
    <s v="Rapid Tracking"/>
    <x v="55"/>
    <s v="YE27"/>
    <x v="17"/>
    <x v="17"/>
    <s v="YE2704"/>
    <x v="110"/>
    <s v="الخبت"/>
    <x v="1"/>
    <x v="2"/>
    <x v="0"/>
    <m/>
    <m/>
    <n v="1"/>
    <n v="0"/>
    <n v="1"/>
    <n v="0"/>
    <n v="0"/>
    <n v="0"/>
    <n v="0"/>
    <n v="0"/>
    <n v="0"/>
    <n v="0"/>
    <n v="0"/>
    <x v="210"/>
    <x v="0"/>
    <x v="0"/>
    <x v="0"/>
    <x v="0"/>
  </r>
  <r>
    <d v="2024-03-02T00:00:00"/>
    <x v="51"/>
    <s v="YE26"/>
    <x v="1"/>
    <x v="1"/>
    <s v="YE2612"/>
    <x v="2"/>
    <x v="2"/>
    <s v="YE261206"/>
    <s v="Jaw Al Nasim"/>
    <s v="جو النسيم"/>
    <s v="YE26120600601"/>
    <s v="Jaw Al Nasim"/>
    <s v="جو النسيم"/>
    <s v="IDPs"/>
    <s v="Rapid Tracking"/>
    <x v="55"/>
    <s v="YE23"/>
    <x v="7"/>
    <x v="7"/>
    <s v="YE2316"/>
    <x v="111"/>
    <s v="جحانة"/>
    <x v="1"/>
    <x v="4"/>
    <x v="0"/>
    <m/>
    <m/>
    <n v="1"/>
    <n v="0"/>
    <n v="0"/>
    <n v="0"/>
    <n v="1"/>
    <n v="0"/>
    <n v="0"/>
    <n v="0"/>
    <n v="0"/>
    <n v="0"/>
    <n v="0"/>
    <x v="217"/>
    <x v="0"/>
    <x v="0"/>
    <x v="0"/>
    <x v="0"/>
  </r>
  <r>
    <d v="2024-03-02T00:00:00"/>
    <x v="51"/>
    <s v="YE26"/>
    <x v="1"/>
    <x v="1"/>
    <s v="YE2613"/>
    <x v="3"/>
    <x v="3"/>
    <s v="YE261322"/>
    <s v="Al Fajih"/>
    <s v="ال فجيح"/>
    <s v="YE26132210300"/>
    <s v="Al-Humah"/>
    <s v="الحمه"/>
    <s v="IDPs"/>
    <s v="Rapid Tracking"/>
    <x v="55"/>
    <s v="YE26"/>
    <x v="1"/>
    <x v="1"/>
    <s v="YE2606"/>
    <x v="112"/>
    <s v="صرواح"/>
    <x v="1"/>
    <x v="1"/>
    <x v="0"/>
    <m/>
    <m/>
    <n v="1"/>
    <n v="0"/>
    <n v="0"/>
    <n v="0"/>
    <n v="0"/>
    <n v="0"/>
    <n v="0"/>
    <n v="1"/>
    <n v="0"/>
    <n v="0"/>
    <n v="0"/>
    <x v="213"/>
    <x v="0"/>
    <x v="0"/>
    <x v="1"/>
    <x v="0"/>
  </r>
  <r>
    <d v="2024-03-02T00:00:00"/>
    <x v="54"/>
    <s v="YE26"/>
    <x v="1"/>
    <x v="1"/>
    <s v="YE2612"/>
    <x v="2"/>
    <x v="2"/>
    <s v="YE261221"/>
    <s v="Al'Iishraf"/>
    <s v="الاشراف"/>
    <s v="YE26122110600"/>
    <s v="Al-Fow"/>
    <s v="الفاو"/>
    <s v="IDPs"/>
    <s v="Rapid Tracking"/>
    <x v="55"/>
    <s v="YE23"/>
    <x v="7"/>
    <x v="7"/>
    <s v="YE2302"/>
    <x v="30"/>
    <s v="أرحب"/>
    <x v="0"/>
    <x v="0"/>
    <x v="0"/>
    <m/>
    <m/>
    <n v="1"/>
    <n v="0"/>
    <n v="0"/>
    <n v="0"/>
    <n v="1"/>
    <n v="0"/>
    <n v="0"/>
    <n v="0"/>
    <n v="0"/>
    <n v="0"/>
    <n v="0"/>
    <x v="218"/>
    <x v="0"/>
    <x v="0"/>
    <x v="0"/>
    <x v="0"/>
  </r>
  <r>
    <d v="2024-03-02T00:00:00"/>
    <x v="54"/>
    <s v="YE26"/>
    <x v="1"/>
    <x v="1"/>
    <s v="YE2613"/>
    <x v="3"/>
    <x v="3"/>
    <s v="YE261323"/>
    <s v="Al Rashid Munif"/>
    <s v="ال راشد منيف"/>
    <s v="YE26132310500"/>
    <s v="Al-Hudhn Al Haneesh"/>
    <s v="الحضن ال حنيش"/>
    <s v="IDPs"/>
    <s v="Rapid Tracking"/>
    <x v="55"/>
    <s v="YE16"/>
    <x v="8"/>
    <x v="8"/>
    <s v="YE1601"/>
    <x v="47"/>
    <s v="خب و الشعف"/>
    <x v="0"/>
    <x v="0"/>
    <x v="0"/>
    <m/>
    <m/>
    <n v="1"/>
    <n v="0"/>
    <n v="0"/>
    <n v="0"/>
    <n v="0"/>
    <n v="0"/>
    <n v="0"/>
    <n v="1"/>
    <n v="0"/>
    <n v="0"/>
    <n v="0"/>
    <x v="219"/>
    <x v="0"/>
    <x v="0"/>
    <x v="0"/>
    <x v="0"/>
  </r>
  <r>
    <d v="2024-03-02T00:00:00"/>
    <x v="55"/>
    <s v="YE26"/>
    <x v="1"/>
    <x v="1"/>
    <s v="YE2612"/>
    <x v="2"/>
    <x v="2"/>
    <s v="YE261211"/>
    <s v="Al Kharaz"/>
    <s v="الخراز"/>
    <s v="YE26121101001"/>
    <s v="Al Kharaz"/>
    <s v="الخراز"/>
    <s v="IDPs"/>
    <s v="Rapid Tracking"/>
    <x v="55"/>
    <s v="YE20"/>
    <x v="6"/>
    <x v="6"/>
    <s v="YE2002"/>
    <x v="75"/>
    <s v="جهران"/>
    <x v="1"/>
    <x v="1"/>
    <x v="0"/>
    <m/>
    <m/>
    <n v="1"/>
    <n v="0"/>
    <n v="1"/>
    <n v="0"/>
    <n v="0"/>
    <n v="0"/>
    <n v="0"/>
    <n v="0"/>
    <n v="0"/>
    <n v="0"/>
    <n v="0"/>
    <x v="220"/>
    <x v="0"/>
    <x v="0"/>
    <x v="0"/>
    <x v="0"/>
  </r>
  <r>
    <d v="2024-02-27T00:00:00"/>
    <x v="50"/>
    <s v="YE18"/>
    <x v="2"/>
    <x v="2"/>
    <s v="YE1820"/>
    <x v="6"/>
    <x v="6"/>
    <s v="YE182022"/>
    <s v="Dublh"/>
    <s v="دوبلة"/>
    <s v="YE18202211400"/>
    <s v="Abo Zaher"/>
    <s v="ابو زهر"/>
    <s v="IDPs"/>
    <s v="Rapid Tracking"/>
    <x v="56"/>
    <s v="YE18"/>
    <x v="0"/>
    <x v="0"/>
    <s v="YE1814"/>
    <x v="7"/>
    <s v="الدريهمي"/>
    <x v="1"/>
    <x v="4"/>
    <x v="0"/>
    <m/>
    <m/>
    <n v="1"/>
    <n v="0"/>
    <n v="1"/>
    <n v="0"/>
    <n v="0"/>
    <n v="0"/>
    <n v="0"/>
    <n v="0"/>
    <n v="0"/>
    <n v="0"/>
    <n v="0"/>
    <x v="203"/>
    <x v="0"/>
    <x v="1"/>
    <x v="1"/>
    <x v="0"/>
  </r>
  <r>
    <d v="2024-02-27T00:00:00"/>
    <x v="50"/>
    <s v="YE18"/>
    <x v="2"/>
    <x v="2"/>
    <s v="YE1820"/>
    <x v="6"/>
    <x v="6"/>
    <s v="YE182022"/>
    <s v="Dublh"/>
    <s v="دوبلة"/>
    <s v="YE18202211400"/>
    <s v="Abo Zaher"/>
    <s v="ابو زهر"/>
    <s v="IDPs"/>
    <s v="Rapid Tracking"/>
    <x v="56"/>
    <s v="YE18"/>
    <x v="0"/>
    <x v="0"/>
    <s v="YE1813"/>
    <x v="3"/>
    <s v="المراوعة"/>
    <x v="1"/>
    <x v="4"/>
    <x v="0"/>
    <m/>
    <m/>
    <n v="1"/>
    <n v="0"/>
    <n v="1"/>
    <n v="0"/>
    <n v="0"/>
    <n v="0"/>
    <n v="0"/>
    <n v="0"/>
    <n v="0"/>
    <n v="0"/>
    <n v="0"/>
    <x v="203"/>
    <x v="0"/>
    <x v="1"/>
    <x v="1"/>
    <x v="0"/>
  </r>
  <r>
    <d v="2024-03-01T00:00:00"/>
    <x v="55"/>
    <s v="YE15"/>
    <x v="0"/>
    <x v="0"/>
    <s v="YE1521"/>
    <x v="10"/>
    <x v="10"/>
    <s v="YE152127"/>
    <s v="Almushawiluh"/>
    <s v="المشاولة"/>
    <s v="YE15212711300"/>
    <s v="Qayttah Al-Wadi"/>
    <s v="قعيطة الوادي"/>
    <s v="IDPs"/>
    <s v="Rapid Tracking"/>
    <x v="56"/>
    <s v="YE15"/>
    <x v="5"/>
    <x v="5"/>
    <s v="YE1515"/>
    <x v="113"/>
    <s v="الوازعية"/>
    <x v="0"/>
    <x v="0"/>
    <x v="1"/>
    <s v="No"/>
    <m/>
    <n v="1"/>
    <n v="0"/>
    <n v="0"/>
    <n v="0"/>
    <n v="1"/>
    <n v="0"/>
    <n v="0"/>
    <n v="0"/>
    <n v="0"/>
    <n v="0"/>
    <n v="0"/>
    <x v="221"/>
    <x v="0"/>
    <x v="0"/>
    <x v="1"/>
    <x v="0"/>
  </r>
  <r>
    <d v="2024-03-02T00:00:00"/>
    <x v="52"/>
    <s v="YE26"/>
    <x v="1"/>
    <x v="1"/>
    <s v="YE2613"/>
    <x v="3"/>
    <x v="3"/>
    <s v="YE261321"/>
    <s v="Al Jalla L"/>
    <s v="ال جلال"/>
    <s v="YE26132100101"/>
    <s v="Aal Jalal"/>
    <s v="ال جلال"/>
    <s v="IDPs"/>
    <s v="Rapid Tracking"/>
    <x v="56"/>
    <s v="YE13"/>
    <x v="11"/>
    <x v="11"/>
    <s v="YE1308"/>
    <x v="29"/>
    <s v="معين"/>
    <x v="1"/>
    <x v="1"/>
    <x v="0"/>
    <m/>
    <m/>
    <n v="1"/>
    <n v="0"/>
    <n v="0"/>
    <n v="0"/>
    <n v="0"/>
    <n v="0"/>
    <n v="0"/>
    <n v="0"/>
    <n v="0"/>
    <n v="1"/>
    <n v="0"/>
    <x v="212"/>
    <x v="0"/>
    <x v="0"/>
    <x v="0"/>
    <x v="0"/>
  </r>
  <r>
    <d v="2024-03-02T00:00:00"/>
    <x v="51"/>
    <s v="YE26"/>
    <x v="1"/>
    <x v="1"/>
    <s v="YE2612"/>
    <x v="2"/>
    <x v="2"/>
    <s v="YE261208"/>
    <s v="Al Matar"/>
    <s v="المطار"/>
    <s v="YE26120800801"/>
    <s v="Al Matar"/>
    <s v="المطار"/>
    <s v="IDPs"/>
    <s v="Rapid Tracking"/>
    <x v="56"/>
    <s v="YE22"/>
    <x v="14"/>
    <x v="14"/>
    <s v="YE2214"/>
    <x v="114"/>
    <s v="كتاف والبقع"/>
    <x v="0"/>
    <x v="0"/>
    <x v="0"/>
    <m/>
    <m/>
    <n v="1"/>
    <n v="0"/>
    <n v="0"/>
    <n v="0"/>
    <n v="0"/>
    <n v="0"/>
    <n v="0"/>
    <n v="0"/>
    <n v="0"/>
    <n v="0"/>
    <n v="1"/>
    <x v="222"/>
    <x v="0"/>
    <x v="0"/>
    <x v="0"/>
    <x v="0"/>
  </r>
  <r>
    <d v="2024-03-02T00:00:00"/>
    <x v="51"/>
    <s v="YE26"/>
    <x v="1"/>
    <x v="1"/>
    <s v="YE2613"/>
    <x v="3"/>
    <x v="3"/>
    <s v="YE261322"/>
    <s v="Al Fajih"/>
    <s v="ال فجيح"/>
    <s v="YE26132210300"/>
    <s v="Al-Humah"/>
    <s v="الحمه"/>
    <s v="IDPs"/>
    <s v="Rapid Tracking"/>
    <x v="56"/>
    <s v="YE23"/>
    <x v="7"/>
    <x v="7"/>
    <s v="YE2314"/>
    <x v="92"/>
    <s v="بني ضبيان"/>
    <x v="1"/>
    <x v="4"/>
    <x v="0"/>
    <m/>
    <m/>
    <n v="1"/>
    <n v="0"/>
    <n v="0"/>
    <n v="0"/>
    <n v="0"/>
    <n v="0"/>
    <n v="0"/>
    <n v="1"/>
    <n v="0"/>
    <n v="0"/>
    <n v="0"/>
    <x v="213"/>
    <x v="0"/>
    <x v="0"/>
    <x v="0"/>
    <x v="0"/>
  </r>
  <r>
    <d v="2024-03-02T00:00:00"/>
    <x v="54"/>
    <s v="YE26"/>
    <x v="1"/>
    <x v="1"/>
    <s v="YE2612"/>
    <x v="2"/>
    <x v="2"/>
    <s v="YE261221"/>
    <s v="Al'Iishraf"/>
    <s v="الاشراف"/>
    <s v="YE26122110100"/>
    <s v="Mareb Al-Sad"/>
    <s v="مارب السد"/>
    <s v="IDPs"/>
    <s v="Rapid Tracking"/>
    <x v="56"/>
    <s v="YE26"/>
    <x v="1"/>
    <x v="1"/>
    <s v="YE2607"/>
    <x v="5"/>
    <s v="الجوبة"/>
    <x v="1"/>
    <x v="1"/>
    <x v="0"/>
    <m/>
    <m/>
    <n v="1"/>
    <n v="0"/>
    <n v="0"/>
    <n v="0"/>
    <n v="0"/>
    <n v="1"/>
    <n v="0"/>
    <n v="0"/>
    <n v="0"/>
    <n v="0"/>
    <n v="0"/>
    <x v="218"/>
    <x v="0"/>
    <x v="0"/>
    <x v="1"/>
    <x v="0"/>
  </r>
  <r>
    <d v="2024-03-02T00:00:00"/>
    <x v="54"/>
    <s v="YE26"/>
    <x v="1"/>
    <x v="1"/>
    <s v="YE2613"/>
    <x v="3"/>
    <x v="3"/>
    <s v="YE261326"/>
    <s v="Al Shabwan"/>
    <s v="ال شبوان"/>
    <s v="YE26132610600"/>
    <s v="Al-Fedhi"/>
    <s v="الفضي"/>
    <s v="IDPs"/>
    <s v="Rapid Tracking"/>
    <x v="56"/>
    <s v="YE23"/>
    <x v="7"/>
    <x v="7"/>
    <s v="YE2312"/>
    <x v="69"/>
    <s v="خولان"/>
    <x v="0"/>
    <x v="0"/>
    <x v="0"/>
    <m/>
    <m/>
    <n v="1"/>
    <n v="0"/>
    <n v="0"/>
    <n v="0"/>
    <n v="0"/>
    <n v="0"/>
    <n v="0"/>
    <n v="1"/>
    <n v="0"/>
    <n v="0"/>
    <n v="0"/>
    <x v="223"/>
    <x v="0"/>
    <x v="0"/>
    <x v="0"/>
    <x v="0"/>
  </r>
  <r>
    <d v="2024-03-02T00:00:00"/>
    <x v="56"/>
    <s v="YE30"/>
    <x v="4"/>
    <x v="4"/>
    <s v="YE3006"/>
    <x v="11"/>
    <x v="11"/>
    <s v="YE300621"/>
    <s v="Ad Dhale'e_1"/>
    <s v="الضالع_1"/>
    <s v="YE30062117400"/>
    <s v="Al-Sarafy"/>
    <s v="السرافى"/>
    <s v="IDPs"/>
    <s v="Rapid Tracking"/>
    <x v="56"/>
    <s v="YE30"/>
    <x v="13"/>
    <x v="13"/>
    <s v="YE3003"/>
    <x v="115"/>
    <s v="قعطبة"/>
    <x v="0"/>
    <x v="3"/>
    <x v="0"/>
    <m/>
    <m/>
    <n v="1"/>
    <n v="0"/>
    <n v="0"/>
    <n v="0"/>
    <n v="0"/>
    <n v="0"/>
    <n v="0"/>
    <n v="1"/>
    <n v="0"/>
    <n v="0"/>
    <n v="0"/>
    <x v="224"/>
    <x v="0"/>
    <x v="0"/>
    <x v="1"/>
    <x v="0"/>
  </r>
  <r>
    <d v="2024-02-29T00:00:00"/>
    <x v="51"/>
    <s v="YE18"/>
    <x v="2"/>
    <x v="2"/>
    <s v="YE1819"/>
    <x v="5"/>
    <x v="5"/>
    <s v="YE181921"/>
    <s v="His"/>
    <s v="حيـــس"/>
    <s v="YE18192100101"/>
    <s v="Heis"/>
    <s v="حيس"/>
    <s v="IDPs"/>
    <s v="Rapid Tracking"/>
    <x v="57"/>
    <s v="YE15"/>
    <x v="5"/>
    <x v="5"/>
    <s v="YE1504"/>
    <x v="11"/>
    <s v="مقبنة"/>
    <x v="0"/>
    <x v="3"/>
    <x v="0"/>
    <m/>
    <m/>
    <n v="3"/>
    <n v="0"/>
    <n v="1"/>
    <n v="0"/>
    <n v="0"/>
    <n v="0"/>
    <n v="0"/>
    <n v="2"/>
    <n v="0"/>
    <n v="0"/>
    <n v="0"/>
    <x v="207"/>
    <x v="0"/>
    <x v="1"/>
    <x v="0"/>
    <x v="0"/>
  </r>
  <r>
    <d v="2024-03-02T00:00:00"/>
    <x v="51"/>
    <s v="YE26"/>
    <x v="1"/>
    <x v="1"/>
    <s v="YE2612"/>
    <x v="2"/>
    <x v="2"/>
    <s v="YE261206"/>
    <s v="Jaw Al Nasim"/>
    <s v="جو النسيم"/>
    <s v="YE26120600601"/>
    <s v="Jaw Al Nasim"/>
    <s v="جو النسيم"/>
    <s v="IDPs"/>
    <s v="Rapid Tracking"/>
    <x v="57"/>
    <s v="YE29"/>
    <x v="4"/>
    <x v="4"/>
    <s v="YE2919"/>
    <x v="63"/>
    <s v="خمر"/>
    <x v="1"/>
    <x v="1"/>
    <x v="0"/>
    <m/>
    <m/>
    <n v="1"/>
    <n v="0"/>
    <n v="0"/>
    <n v="0"/>
    <n v="0"/>
    <n v="0"/>
    <n v="0"/>
    <n v="1"/>
    <n v="0"/>
    <n v="0"/>
    <n v="0"/>
    <x v="217"/>
    <x v="0"/>
    <x v="0"/>
    <x v="0"/>
    <x v="0"/>
  </r>
  <r>
    <d v="2024-03-02T00:00:00"/>
    <x v="51"/>
    <s v="YE26"/>
    <x v="1"/>
    <x v="1"/>
    <s v="YE2612"/>
    <x v="2"/>
    <x v="2"/>
    <s v="YE261208"/>
    <s v="Al Matar"/>
    <s v="المطار"/>
    <s v="YE26120800801"/>
    <s v="Al Matar"/>
    <s v="المطار"/>
    <s v="IDPs"/>
    <s v="Rapid Tracking"/>
    <x v="57"/>
    <s v="YE26"/>
    <x v="1"/>
    <x v="1"/>
    <s v="YE2609"/>
    <x v="10"/>
    <s v="حريب"/>
    <x v="0"/>
    <x v="3"/>
    <x v="0"/>
    <m/>
    <m/>
    <n v="1"/>
    <n v="0"/>
    <n v="0"/>
    <n v="0"/>
    <n v="0"/>
    <n v="0"/>
    <n v="0"/>
    <n v="1"/>
    <n v="0"/>
    <n v="0"/>
    <n v="0"/>
    <x v="222"/>
    <x v="0"/>
    <x v="0"/>
    <x v="1"/>
    <x v="0"/>
  </r>
  <r>
    <d v="2024-03-02T00:00:00"/>
    <x v="54"/>
    <s v="YE26"/>
    <x v="1"/>
    <x v="1"/>
    <s v="YE2612"/>
    <x v="2"/>
    <x v="2"/>
    <s v="YE261210"/>
    <s v="Al Jufainah"/>
    <s v="الجفينة"/>
    <s v="YE26121001001"/>
    <s v="Al Jufainah"/>
    <s v="الجفينة"/>
    <s v="IDPs"/>
    <s v="Rapid Tracking"/>
    <x v="57"/>
    <s v="YE15"/>
    <x v="5"/>
    <x v="5"/>
    <s v="YE1520"/>
    <x v="38"/>
    <s v="التعزية"/>
    <x v="1"/>
    <x v="1"/>
    <x v="0"/>
    <m/>
    <m/>
    <n v="1"/>
    <n v="0"/>
    <n v="0"/>
    <n v="0"/>
    <n v="0"/>
    <n v="1"/>
    <n v="0"/>
    <n v="0"/>
    <n v="0"/>
    <n v="0"/>
    <n v="0"/>
    <x v="214"/>
    <x v="0"/>
    <x v="0"/>
    <x v="0"/>
    <x v="0"/>
  </r>
  <r>
    <d v="2024-03-02T00:00:00"/>
    <x v="54"/>
    <s v="YE26"/>
    <x v="1"/>
    <x v="1"/>
    <s v="YE2612"/>
    <x v="2"/>
    <x v="2"/>
    <s v="YE261221"/>
    <s v="Al'Iishraf"/>
    <s v="الاشراف"/>
    <s v="YE26122110600"/>
    <s v="Al-Fow"/>
    <s v="الفاو"/>
    <s v="IDPs"/>
    <s v="Rapid Tracking"/>
    <x v="57"/>
    <s v="YE15"/>
    <x v="5"/>
    <x v="5"/>
    <s v="YE1513"/>
    <x v="23"/>
    <s v="الصلو"/>
    <x v="1"/>
    <x v="4"/>
    <x v="0"/>
    <m/>
    <m/>
    <n v="1"/>
    <n v="0"/>
    <n v="1"/>
    <n v="0"/>
    <n v="0"/>
    <n v="0"/>
    <n v="0"/>
    <n v="0"/>
    <n v="0"/>
    <n v="0"/>
    <n v="0"/>
    <x v="218"/>
    <x v="0"/>
    <x v="0"/>
    <x v="0"/>
    <x v="0"/>
  </r>
  <r>
    <d v="2024-03-02T00:00:00"/>
    <x v="54"/>
    <s v="YE26"/>
    <x v="1"/>
    <x v="1"/>
    <s v="YE2612"/>
    <x v="2"/>
    <x v="2"/>
    <s v="YE261221"/>
    <s v="Al'Iishraf"/>
    <s v="الاشراف"/>
    <s v="YE26122110100"/>
    <s v="Mareb Al-Sad"/>
    <s v="مارب السد"/>
    <s v="IDPs"/>
    <s v="Rapid Tracking"/>
    <x v="57"/>
    <s v="YE19"/>
    <x v="15"/>
    <x v="15"/>
    <s v="YE1906"/>
    <x v="82"/>
    <s v="العبر"/>
    <x v="1"/>
    <x v="1"/>
    <x v="1"/>
    <s v="No"/>
    <m/>
    <n v="1"/>
    <n v="0"/>
    <n v="0"/>
    <n v="0"/>
    <n v="0"/>
    <n v="1"/>
    <n v="0"/>
    <n v="0"/>
    <n v="0"/>
    <n v="0"/>
    <n v="0"/>
    <x v="218"/>
    <x v="0"/>
    <x v="0"/>
    <x v="0"/>
    <x v="0"/>
  </r>
  <r>
    <d v="2024-03-02T00:00:00"/>
    <x v="54"/>
    <s v="YE26"/>
    <x v="1"/>
    <x v="1"/>
    <s v="YE2613"/>
    <x v="3"/>
    <x v="3"/>
    <s v="YE261326"/>
    <s v="Al Shabwan"/>
    <s v="ال شبوان"/>
    <s v="YE26132611000"/>
    <s v="Al Meshal Al-Cawlah"/>
    <s v="ال مشعل الكوله"/>
    <s v="IDPs"/>
    <s v="Rapid Tracking"/>
    <x v="57"/>
    <s v="YE18"/>
    <x v="0"/>
    <x v="0"/>
    <s v="YE1808"/>
    <x v="116"/>
    <s v="المغلاف"/>
    <x v="1"/>
    <x v="4"/>
    <x v="0"/>
    <m/>
    <m/>
    <n v="1"/>
    <n v="0"/>
    <n v="0"/>
    <n v="0"/>
    <n v="1"/>
    <n v="0"/>
    <n v="0"/>
    <n v="0"/>
    <n v="0"/>
    <n v="0"/>
    <n v="0"/>
    <x v="223"/>
    <x v="0"/>
    <x v="0"/>
    <x v="0"/>
    <x v="0"/>
  </r>
  <r>
    <d v="2024-03-02T00:00:00"/>
    <x v="55"/>
    <s v="YE26"/>
    <x v="1"/>
    <x v="1"/>
    <s v="YE2612"/>
    <x v="2"/>
    <x v="2"/>
    <s v="YE261211"/>
    <s v="Al Kharaz"/>
    <s v="الخراز"/>
    <s v="YE26121101001"/>
    <s v="Al Kharaz"/>
    <s v="الخراز"/>
    <s v="IDPs"/>
    <s v="Rapid Tracking"/>
    <x v="57"/>
    <s v="YE11"/>
    <x v="3"/>
    <x v="3"/>
    <s v="YE1108"/>
    <x v="109"/>
    <s v="حبيش"/>
    <x v="1"/>
    <x v="1"/>
    <x v="0"/>
    <m/>
    <m/>
    <n v="2"/>
    <n v="0"/>
    <n v="0"/>
    <n v="0"/>
    <n v="1"/>
    <n v="0"/>
    <n v="0"/>
    <n v="1"/>
    <n v="0"/>
    <n v="0"/>
    <n v="0"/>
    <x v="220"/>
    <x v="0"/>
    <x v="0"/>
    <x v="0"/>
    <x v="0"/>
  </r>
  <r>
    <d v="2024-02-29T00:00:00"/>
    <x v="54"/>
    <s v="YE18"/>
    <x v="2"/>
    <x v="2"/>
    <s v="YE1819"/>
    <x v="5"/>
    <x v="5"/>
    <s v="YE181922"/>
    <s v="Rubue Alssuq"/>
    <s v="ربع السوق"/>
    <s v="YE18192210100"/>
    <s v="Al-Shoub"/>
    <s v="الشعوب"/>
    <s v="IDPs"/>
    <s v="Rapid Tracking"/>
    <x v="58"/>
    <s v="YE18"/>
    <x v="0"/>
    <x v="0"/>
    <s v="YE1819"/>
    <x v="0"/>
    <s v="حيس"/>
    <x v="0"/>
    <x v="3"/>
    <x v="0"/>
    <m/>
    <m/>
    <n v="3"/>
    <n v="0"/>
    <n v="0"/>
    <n v="0"/>
    <n v="0"/>
    <n v="1"/>
    <n v="0"/>
    <n v="2"/>
    <n v="0"/>
    <n v="0"/>
    <n v="0"/>
    <x v="216"/>
    <x v="0"/>
    <x v="1"/>
    <x v="1"/>
    <x v="1"/>
  </r>
  <r>
    <d v="2024-03-02T00:00:00"/>
    <x v="54"/>
    <s v="YE26"/>
    <x v="1"/>
    <x v="1"/>
    <s v="YE2609"/>
    <x v="1"/>
    <x v="1"/>
    <s v="YE260927"/>
    <s v="Al'Iishraf"/>
    <s v="الاشراف"/>
    <s v="YE26092710500"/>
    <s v="AlJawal Atteyah,Al Akhsami"/>
    <s v="الجوال عطية وال اخمصي"/>
    <s v="IDPs"/>
    <s v="Rapid Tracking"/>
    <x v="58"/>
    <s v="YE14"/>
    <x v="9"/>
    <x v="9"/>
    <s v="YE1410"/>
    <x v="117"/>
    <s v="البيضاء"/>
    <x v="1"/>
    <x v="1"/>
    <x v="0"/>
    <m/>
    <m/>
    <n v="3"/>
    <n v="0"/>
    <n v="0"/>
    <n v="0"/>
    <n v="1"/>
    <n v="1"/>
    <n v="0"/>
    <n v="1"/>
    <n v="0"/>
    <n v="0"/>
    <n v="0"/>
    <x v="225"/>
    <x v="0"/>
    <x v="0"/>
    <x v="0"/>
    <x v="0"/>
  </r>
  <r>
    <d v="2024-03-02T00:00:00"/>
    <x v="54"/>
    <s v="YE26"/>
    <x v="1"/>
    <x v="1"/>
    <s v="YE2612"/>
    <x v="2"/>
    <x v="2"/>
    <s v="YE261205"/>
    <s v="Hai Al Sharikah"/>
    <s v="حي الشركة"/>
    <s v="YE26120500501"/>
    <s v="Hai Al Sharikah"/>
    <s v="حي الشركة"/>
    <s v="IDPs"/>
    <s v="Rapid Tracking"/>
    <x v="58"/>
    <s v="YE14"/>
    <x v="9"/>
    <x v="9"/>
    <s v="YE1411"/>
    <x v="118"/>
    <s v="السوادية"/>
    <x v="1"/>
    <x v="2"/>
    <x v="0"/>
    <m/>
    <m/>
    <n v="1"/>
    <n v="0"/>
    <n v="1"/>
    <n v="0"/>
    <n v="0"/>
    <n v="0"/>
    <n v="0"/>
    <n v="0"/>
    <n v="0"/>
    <n v="0"/>
    <n v="0"/>
    <x v="226"/>
    <x v="0"/>
    <x v="0"/>
    <x v="0"/>
    <x v="0"/>
  </r>
  <r>
    <d v="2024-03-02T00:00:00"/>
    <x v="54"/>
    <s v="YE26"/>
    <x v="1"/>
    <x v="1"/>
    <s v="YE2612"/>
    <x v="2"/>
    <x v="2"/>
    <s v="YE261221"/>
    <s v="Al'Iishraf"/>
    <s v="الاشراف"/>
    <s v="YE26122110200"/>
    <s v="Al-Khaseef"/>
    <s v="الخسيف"/>
    <s v="IDPs"/>
    <s v="Rapid Tracking"/>
    <x v="58"/>
    <s v="YE26"/>
    <x v="1"/>
    <x v="1"/>
    <s v="YE2602"/>
    <x v="22"/>
    <s v="رغوان"/>
    <x v="1"/>
    <x v="1"/>
    <x v="1"/>
    <s v="No"/>
    <m/>
    <n v="2"/>
    <n v="0"/>
    <n v="0"/>
    <n v="0"/>
    <n v="0"/>
    <n v="1"/>
    <n v="0"/>
    <n v="1"/>
    <n v="0"/>
    <n v="0"/>
    <n v="0"/>
    <x v="218"/>
    <x v="0"/>
    <x v="0"/>
    <x v="1"/>
    <x v="0"/>
  </r>
  <r>
    <d v="2024-03-02T00:00:00"/>
    <x v="54"/>
    <s v="YE26"/>
    <x v="1"/>
    <x v="1"/>
    <s v="YE2612"/>
    <x v="2"/>
    <x v="2"/>
    <s v="YE261221"/>
    <s v="Al'Iishraf"/>
    <s v="الاشراف"/>
    <s v="YE26122110600"/>
    <s v="Al-Fow"/>
    <s v="الفاو"/>
    <s v="IDPs"/>
    <s v="Rapid Tracking"/>
    <x v="58"/>
    <s v="YE26"/>
    <x v="1"/>
    <x v="1"/>
    <s v="YE2609"/>
    <x v="10"/>
    <s v="حريب"/>
    <x v="1"/>
    <x v="1"/>
    <x v="0"/>
    <m/>
    <m/>
    <n v="2"/>
    <n v="0"/>
    <n v="0"/>
    <n v="1"/>
    <n v="1"/>
    <n v="0"/>
    <n v="0"/>
    <n v="0"/>
    <n v="0"/>
    <n v="0"/>
    <n v="0"/>
    <x v="218"/>
    <x v="0"/>
    <x v="0"/>
    <x v="1"/>
    <x v="0"/>
  </r>
  <r>
    <d v="2024-03-02T00:00:00"/>
    <x v="54"/>
    <s v="YE26"/>
    <x v="1"/>
    <x v="1"/>
    <s v="YE2613"/>
    <x v="3"/>
    <x v="3"/>
    <s v="YE261326"/>
    <s v="Al Shabwan"/>
    <s v="ال شبوان"/>
    <s v="YE26132610800"/>
    <s v="Al-Akrah"/>
    <s v="العكرمه"/>
    <s v="IDPs"/>
    <s v="Rapid Tracking"/>
    <x v="58"/>
    <s v="YE18"/>
    <x v="0"/>
    <x v="0"/>
    <s v="YE1822"/>
    <x v="45"/>
    <s v="الميناء"/>
    <x v="1"/>
    <x v="4"/>
    <x v="2"/>
    <m/>
    <m/>
    <n v="1"/>
    <n v="0"/>
    <n v="0"/>
    <n v="0"/>
    <n v="0"/>
    <n v="0"/>
    <n v="0"/>
    <n v="1"/>
    <n v="0"/>
    <n v="0"/>
    <n v="0"/>
    <x v="223"/>
    <x v="0"/>
    <x v="0"/>
    <x v="0"/>
    <x v="0"/>
  </r>
  <r>
    <d v="2024-03-02T00:00:00"/>
    <x v="56"/>
    <s v="YE30"/>
    <x v="4"/>
    <x v="4"/>
    <s v="YE3006"/>
    <x v="11"/>
    <x v="11"/>
    <s v="YE300621"/>
    <s v="Ad Dhale'e_1"/>
    <s v="الضالع_1"/>
    <s v="YE30062129300"/>
    <s v="Al-Mashaweif Al-Sofla"/>
    <s v="المشاويف السفلى"/>
    <s v="IDPs"/>
    <s v="Rapid Tracking"/>
    <x v="58"/>
    <s v="YE30"/>
    <x v="13"/>
    <x v="13"/>
    <s v="YE3003"/>
    <x v="115"/>
    <s v="قعطبة"/>
    <x v="0"/>
    <x v="3"/>
    <x v="0"/>
    <m/>
    <m/>
    <n v="1"/>
    <n v="0"/>
    <n v="0"/>
    <n v="0"/>
    <n v="0"/>
    <n v="0"/>
    <n v="0"/>
    <n v="1"/>
    <n v="0"/>
    <n v="0"/>
    <n v="0"/>
    <x v="224"/>
    <x v="0"/>
    <x v="0"/>
    <x v="1"/>
    <x v="0"/>
  </r>
  <r>
    <d v="2024-03-02T00:00:00"/>
    <x v="55"/>
    <s v="YE26"/>
    <x v="1"/>
    <x v="1"/>
    <s v="YE2612"/>
    <x v="2"/>
    <x v="2"/>
    <s v="YE261211"/>
    <s v="Al Kharaz"/>
    <s v="الخراز"/>
    <s v="YE26121101001"/>
    <s v="Al Kharaz"/>
    <s v="الخراز"/>
    <s v="IDPs"/>
    <s v="Rapid Tracking"/>
    <x v="59"/>
    <s v="YE30"/>
    <x v="13"/>
    <x v="13"/>
    <s v="YE3009"/>
    <x v="59"/>
    <s v="الحشاء"/>
    <x v="1"/>
    <x v="1"/>
    <x v="0"/>
    <m/>
    <m/>
    <n v="1"/>
    <n v="0"/>
    <n v="0"/>
    <n v="0"/>
    <n v="1"/>
    <n v="0"/>
    <n v="0"/>
    <n v="0"/>
    <n v="0"/>
    <n v="0"/>
    <n v="0"/>
    <x v="220"/>
    <x v="0"/>
    <x v="0"/>
    <x v="0"/>
    <x v="0"/>
  </r>
  <r>
    <d v="2024-03-02T00:00:00"/>
    <x v="56"/>
    <s v="YE30"/>
    <x v="4"/>
    <x v="4"/>
    <s v="YE3006"/>
    <x v="11"/>
    <x v="11"/>
    <s v="YE300622"/>
    <s v="Ad Dhale'e_2"/>
    <s v="الضالع_2"/>
    <s v="YE30062210700"/>
    <s v="Al-Kebar"/>
    <s v="الكبار"/>
    <s v="IDPs"/>
    <s v="Rapid Tracking"/>
    <x v="59"/>
    <s v="YE30"/>
    <x v="13"/>
    <x v="13"/>
    <s v="YE3009"/>
    <x v="59"/>
    <s v="الحشاء"/>
    <x v="0"/>
    <x v="3"/>
    <x v="0"/>
    <m/>
    <m/>
    <n v="1"/>
    <n v="0"/>
    <n v="0"/>
    <n v="0"/>
    <n v="0"/>
    <n v="0"/>
    <n v="0"/>
    <n v="1"/>
    <n v="0"/>
    <n v="0"/>
    <n v="0"/>
    <x v="227"/>
    <x v="0"/>
    <x v="0"/>
    <x v="1"/>
    <x v="0"/>
  </r>
  <r>
    <d v="2024-03-03T00:00:00"/>
    <x v="57"/>
    <s v="YE18"/>
    <x v="2"/>
    <x v="2"/>
    <s v="YE1820"/>
    <x v="6"/>
    <x v="6"/>
    <s v="YE182022"/>
    <s v="Dublh"/>
    <s v="دوبلة"/>
    <s v="YE18202210600"/>
    <s v="Al-Daneen"/>
    <s v="الدنين"/>
    <s v="IDPs"/>
    <s v="Rapid Tracking"/>
    <x v="58"/>
    <s v="YE18"/>
    <x v="0"/>
    <x v="0"/>
    <s v="YE1825"/>
    <x v="6"/>
    <s v="الجراحي"/>
    <x v="0"/>
    <x v="3"/>
    <x v="0"/>
    <m/>
    <m/>
    <n v="4"/>
    <n v="0"/>
    <n v="1"/>
    <n v="0"/>
    <n v="0"/>
    <n v="1"/>
    <n v="0"/>
    <n v="2"/>
    <n v="0"/>
    <n v="0"/>
    <n v="0"/>
    <x v="228"/>
    <x v="0"/>
    <x v="1"/>
    <x v="1"/>
    <x v="0"/>
  </r>
  <r>
    <d v="2024-03-03T00:00:00"/>
    <x v="57"/>
    <s v="YE18"/>
    <x v="2"/>
    <x v="2"/>
    <s v="YE1820"/>
    <x v="6"/>
    <x v="6"/>
    <s v="YE182022"/>
    <s v="Dublh"/>
    <s v="دوبلة"/>
    <s v="YE18202211300"/>
    <s v="Cadah Al-Nakheil"/>
    <s v="كدح النخيل"/>
    <s v="IDPs"/>
    <s v="Rapid Tracking"/>
    <x v="58"/>
    <s v="YE18"/>
    <x v="0"/>
    <x v="0"/>
    <s v="YE1826"/>
    <x v="12"/>
    <s v="التحيتا"/>
    <x v="0"/>
    <x v="3"/>
    <x v="0"/>
    <m/>
    <m/>
    <n v="1"/>
    <n v="0"/>
    <n v="0"/>
    <n v="0"/>
    <n v="0"/>
    <n v="0"/>
    <n v="0"/>
    <n v="1"/>
    <n v="0"/>
    <n v="0"/>
    <n v="0"/>
    <x v="229"/>
    <x v="0"/>
    <x v="1"/>
    <x v="1"/>
    <x v="0"/>
  </r>
  <r>
    <d v="2024-03-04T00:00:00"/>
    <x v="58"/>
    <s v="YE18"/>
    <x v="2"/>
    <x v="2"/>
    <s v="YE1820"/>
    <x v="6"/>
    <x v="6"/>
    <s v="YE182021"/>
    <s v="Alkhawkhuh"/>
    <s v="الخوخة"/>
    <s v="YE18202100101"/>
    <s v="Al-Khokha"/>
    <s v="الخوخه"/>
    <s v="IDPs"/>
    <s v="Rapid Tracking"/>
    <x v="58"/>
    <s v="YE11"/>
    <x v="3"/>
    <x v="3"/>
    <s v="YE1111"/>
    <x v="4"/>
    <s v="العدين"/>
    <x v="1"/>
    <x v="4"/>
    <x v="0"/>
    <m/>
    <m/>
    <n v="2"/>
    <n v="0"/>
    <n v="1"/>
    <n v="0"/>
    <n v="0"/>
    <n v="0"/>
    <n v="0"/>
    <n v="1"/>
    <n v="0"/>
    <n v="0"/>
    <n v="0"/>
    <x v="230"/>
    <x v="0"/>
    <x v="1"/>
    <x v="0"/>
    <x v="0"/>
  </r>
  <r>
    <d v="2024-03-03T00:00:00"/>
    <x v="57"/>
    <s v="YE18"/>
    <x v="2"/>
    <x v="2"/>
    <s v="YE1820"/>
    <x v="6"/>
    <x v="6"/>
    <s v="YE182022"/>
    <s v="Dublh"/>
    <s v="دوبلة"/>
    <s v="YE18202211300"/>
    <s v="Cadah Al-Nakheil"/>
    <s v="كدح النخيل"/>
    <s v="IDPs"/>
    <s v="Rapid Tracking"/>
    <x v="59"/>
    <s v="YE18"/>
    <x v="0"/>
    <x v="0"/>
    <s v="YE1826"/>
    <x v="12"/>
    <s v="التحيتا"/>
    <x v="0"/>
    <x v="3"/>
    <x v="1"/>
    <s v="Yes"/>
    <s v="Yes"/>
    <n v="1"/>
    <n v="0"/>
    <n v="1"/>
    <n v="0"/>
    <n v="0"/>
    <n v="0"/>
    <n v="0"/>
    <n v="0"/>
    <n v="0"/>
    <n v="0"/>
    <n v="0"/>
    <x v="229"/>
    <x v="0"/>
    <x v="1"/>
    <x v="1"/>
    <x v="0"/>
  </r>
  <r>
    <d v="2024-03-04T00:00:00"/>
    <x v="58"/>
    <s v="YE18"/>
    <x v="2"/>
    <x v="2"/>
    <s v="YE1820"/>
    <x v="6"/>
    <x v="6"/>
    <s v="YE182021"/>
    <s v="Alkhawkhuh"/>
    <s v="الخوخة"/>
    <s v="YE18202100101"/>
    <s v="Al-Khokha"/>
    <s v="الخوخه"/>
    <s v="IDPs"/>
    <s v="Rapid Tracking"/>
    <x v="59"/>
    <s v="YE18"/>
    <x v="0"/>
    <x v="0"/>
    <s v="YE1815"/>
    <x v="98"/>
    <s v="السخنة"/>
    <x v="1"/>
    <x v="4"/>
    <x v="0"/>
    <m/>
    <m/>
    <n v="1"/>
    <n v="0"/>
    <n v="0"/>
    <n v="0"/>
    <n v="0"/>
    <n v="0"/>
    <n v="0"/>
    <n v="0"/>
    <n v="0"/>
    <n v="1"/>
    <n v="0"/>
    <x v="230"/>
    <x v="0"/>
    <x v="1"/>
    <x v="1"/>
    <x v="0"/>
  </r>
  <r>
    <d v="2024-03-04T00:00:00"/>
    <x v="58"/>
    <s v="YE18"/>
    <x v="2"/>
    <x v="2"/>
    <s v="YE1820"/>
    <x v="6"/>
    <x v="6"/>
    <s v="YE182021"/>
    <s v="Alkhawkhuh"/>
    <s v="الخوخة"/>
    <s v="YE18202100101"/>
    <s v="Al-Khokha"/>
    <s v="الخوخه"/>
    <s v="IDPs"/>
    <s v="Rapid Tracking"/>
    <x v="60"/>
    <s v="YE18"/>
    <x v="0"/>
    <x v="0"/>
    <s v="YE1814"/>
    <x v="7"/>
    <s v="الدريهمي"/>
    <x v="1"/>
    <x v="4"/>
    <x v="0"/>
    <m/>
    <m/>
    <n v="1"/>
    <n v="0"/>
    <n v="0"/>
    <n v="0"/>
    <n v="0"/>
    <n v="0"/>
    <n v="0"/>
    <n v="0"/>
    <n v="0"/>
    <n v="1"/>
    <n v="0"/>
    <x v="231"/>
    <x v="0"/>
    <x v="1"/>
    <x v="1"/>
    <x v="0"/>
  </r>
  <r>
    <d v="2024-03-04T00:00:00"/>
    <x v="58"/>
    <s v="YE18"/>
    <x v="2"/>
    <x v="2"/>
    <s v="YE1820"/>
    <x v="6"/>
    <x v="6"/>
    <s v="YE182021"/>
    <s v="Alkhawkhuh"/>
    <s v="الخوخة"/>
    <s v="YE18202100101"/>
    <s v="Al-Khokha"/>
    <s v="الخوخه"/>
    <s v="IDPs"/>
    <s v="Rapid Tracking"/>
    <x v="60"/>
    <s v="YE18"/>
    <x v="0"/>
    <x v="0"/>
    <s v="YE1819"/>
    <x v="0"/>
    <s v="حيس"/>
    <x v="0"/>
    <x v="3"/>
    <x v="0"/>
    <m/>
    <m/>
    <n v="1"/>
    <n v="0"/>
    <n v="1"/>
    <n v="0"/>
    <n v="0"/>
    <n v="0"/>
    <n v="0"/>
    <n v="0"/>
    <n v="0"/>
    <n v="0"/>
    <n v="0"/>
    <x v="231"/>
    <x v="0"/>
    <x v="1"/>
    <x v="1"/>
    <x v="0"/>
  </r>
  <r>
    <d v="2024-03-09T00:00:00"/>
    <x v="59"/>
    <s v="YE15"/>
    <x v="0"/>
    <x v="0"/>
    <s v="YE1508"/>
    <x v="9"/>
    <x v="9"/>
    <s v="YE150831"/>
    <s v="Alshshirajuh"/>
    <s v="الشراجــه"/>
    <s v="YE15083110900"/>
    <s v="Al-Dhabat"/>
    <s v="الضبات"/>
    <s v="IDPs"/>
    <s v="Rapid Tracking"/>
    <x v="60"/>
    <s v="YE15"/>
    <x v="5"/>
    <x v="5"/>
    <s v="YE1521"/>
    <x v="53"/>
    <s v="المعافر"/>
    <x v="0"/>
    <x v="0"/>
    <x v="1"/>
    <s v="Yes"/>
    <s v="No"/>
    <n v="38"/>
    <n v="0"/>
    <n v="0"/>
    <n v="0"/>
    <n v="38"/>
    <n v="0"/>
    <n v="0"/>
    <n v="0"/>
    <n v="0"/>
    <n v="0"/>
    <n v="0"/>
    <x v="232"/>
    <x v="0"/>
    <x v="0"/>
    <x v="1"/>
    <x v="0"/>
  </r>
  <r>
    <d v="2024-03-09T00:00:00"/>
    <x v="59"/>
    <s v="YE15"/>
    <x v="0"/>
    <x v="0"/>
    <s v="YE1508"/>
    <x v="9"/>
    <x v="9"/>
    <s v="YE150831"/>
    <s v="Alshshirajuh"/>
    <s v="الشراجــه"/>
    <s v="YE15083110600"/>
    <s v="Ocad"/>
    <s v="عكاد"/>
    <s v="IDPs"/>
    <s v="Rapid Tracking"/>
    <x v="60"/>
    <s v="YE15"/>
    <x v="5"/>
    <x v="5"/>
    <s v="YE1521"/>
    <x v="53"/>
    <s v="المعافر"/>
    <x v="0"/>
    <x v="0"/>
    <x v="1"/>
    <s v="Yes"/>
    <s v="No"/>
    <n v="58"/>
    <n v="0"/>
    <n v="0"/>
    <n v="0"/>
    <n v="58"/>
    <n v="0"/>
    <n v="0"/>
    <n v="0"/>
    <n v="0"/>
    <n v="0"/>
    <n v="0"/>
    <x v="232"/>
    <x v="0"/>
    <x v="0"/>
    <x v="1"/>
    <x v="0"/>
  </r>
  <r>
    <d v="2024-03-03T00:00:00"/>
    <x v="58"/>
    <s v="YE18"/>
    <x v="2"/>
    <x v="2"/>
    <s v="YE1819"/>
    <x v="5"/>
    <x v="5"/>
    <s v="YE181924"/>
    <s v="Rubue Almahall"/>
    <s v="ربع المحل"/>
    <s v="YE18192410100"/>
    <s v="Al-Sabah Al-Olya"/>
    <s v="السبعة العليا"/>
    <s v="IDPs"/>
    <s v="Rapid Tracking"/>
    <x v="61"/>
    <s v="YE15"/>
    <x v="5"/>
    <x v="5"/>
    <s v="YE1504"/>
    <x v="11"/>
    <s v="مقبنة"/>
    <x v="0"/>
    <x v="3"/>
    <x v="0"/>
    <m/>
    <m/>
    <n v="1"/>
    <n v="0"/>
    <n v="0"/>
    <n v="0"/>
    <n v="0"/>
    <n v="0"/>
    <n v="0"/>
    <n v="1"/>
    <n v="0"/>
    <n v="0"/>
    <n v="0"/>
    <x v="233"/>
    <x v="0"/>
    <x v="1"/>
    <x v="0"/>
    <x v="0"/>
  </r>
  <r>
    <d v="2024-03-03T00:00:00"/>
    <x v="57"/>
    <s v="YE18"/>
    <x v="2"/>
    <x v="2"/>
    <s v="YE1819"/>
    <x v="5"/>
    <x v="5"/>
    <s v="YE181921"/>
    <s v="His"/>
    <s v="حيـــس"/>
    <s v="YE18192100101"/>
    <s v="Heis"/>
    <s v="حيس"/>
    <s v="IDPs"/>
    <s v="Rapid Tracking"/>
    <x v="61"/>
    <s v="YE18"/>
    <x v="0"/>
    <x v="0"/>
    <s v="YE1823"/>
    <x v="42"/>
    <s v="الحالي"/>
    <x v="0"/>
    <x v="3"/>
    <x v="0"/>
    <m/>
    <m/>
    <n v="1"/>
    <n v="0"/>
    <n v="0"/>
    <n v="0"/>
    <n v="0"/>
    <n v="0"/>
    <n v="0"/>
    <n v="1"/>
    <n v="0"/>
    <n v="0"/>
    <n v="0"/>
    <x v="234"/>
    <x v="0"/>
    <x v="1"/>
    <x v="1"/>
    <x v="0"/>
  </r>
  <r>
    <d v="2024-03-06T00:00:00"/>
    <x v="60"/>
    <s v="YE30"/>
    <x v="4"/>
    <x v="4"/>
    <s v="YE3006"/>
    <x v="11"/>
    <x v="11"/>
    <s v="YE300621"/>
    <s v="Ad Dhale'e_1"/>
    <s v="الضالع_1"/>
    <s v="YE30062117100"/>
    <s v="Al-Hazah"/>
    <s v="الحازه"/>
    <s v="IDPs"/>
    <s v="Rapid Tracking"/>
    <x v="61"/>
    <s v="YE30"/>
    <x v="13"/>
    <x v="13"/>
    <s v="YE3003"/>
    <x v="115"/>
    <s v="قعطبة"/>
    <x v="0"/>
    <x v="3"/>
    <x v="0"/>
    <m/>
    <m/>
    <n v="1"/>
    <n v="0"/>
    <n v="0"/>
    <n v="0"/>
    <n v="0"/>
    <n v="0"/>
    <n v="0"/>
    <n v="1"/>
    <n v="0"/>
    <n v="0"/>
    <n v="0"/>
    <x v="235"/>
    <x v="0"/>
    <x v="0"/>
    <x v="1"/>
    <x v="0"/>
  </r>
  <r>
    <d v="2024-03-09T00:00:00"/>
    <x v="58"/>
    <s v="YE26"/>
    <x v="1"/>
    <x v="1"/>
    <s v="YE2612"/>
    <x v="2"/>
    <x v="2"/>
    <s v="YE261208"/>
    <s v="Al Matar"/>
    <s v="المطار"/>
    <s v="YE26120800801"/>
    <s v="Al Matar"/>
    <s v="المطار"/>
    <s v="IDPs"/>
    <s v="Rapid Tracking"/>
    <x v="61"/>
    <s v="YE18"/>
    <x v="0"/>
    <x v="0"/>
    <s v="YE1823"/>
    <x v="42"/>
    <s v="الحالي"/>
    <x v="1"/>
    <x v="1"/>
    <x v="0"/>
    <m/>
    <m/>
    <n v="2"/>
    <n v="0"/>
    <n v="0"/>
    <n v="0"/>
    <n v="0"/>
    <n v="0"/>
    <n v="0"/>
    <n v="0"/>
    <n v="0"/>
    <n v="2"/>
    <n v="0"/>
    <x v="236"/>
    <x v="0"/>
    <x v="0"/>
    <x v="0"/>
    <x v="0"/>
  </r>
  <r>
    <d v="2024-03-09T00:00:00"/>
    <x v="59"/>
    <s v="YE15"/>
    <x v="0"/>
    <x v="0"/>
    <s v="YE1504"/>
    <x v="16"/>
    <x v="16"/>
    <s v="YE150424"/>
    <s v="Alfakika"/>
    <s v="الفكيكه"/>
    <s v="YE15042410300"/>
    <s v="Wadi Al-Shat"/>
    <s v="وادي الشط"/>
    <s v="IDPs"/>
    <s v="Rapid Tracking"/>
    <x v="61"/>
    <s v="YE15"/>
    <x v="5"/>
    <x v="5"/>
    <s v="YE1504"/>
    <x v="11"/>
    <s v="مقبنة"/>
    <x v="0"/>
    <x v="0"/>
    <x v="0"/>
    <m/>
    <m/>
    <n v="2"/>
    <n v="0"/>
    <n v="0"/>
    <n v="0"/>
    <n v="2"/>
    <n v="0"/>
    <n v="0"/>
    <n v="0"/>
    <n v="0"/>
    <n v="0"/>
    <n v="0"/>
    <x v="237"/>
    <x v="0"/>
    <x v="0"/>
    <x v="1"/>
    <x v="1"/>
  </r>
  <r>
    <d v="2024-03-06T00:00:00"/>
    <x v="60"/>
    <s v="YE30"/>
    <x v="4"/>
    <x v="4"/>
    <s v="YE3008"/>
    <x v="15"/>
    <x v="15"/>
    <s v="YE300822"/>
    <s v="Al Azariq_2"/>
    <s v="الازارق_2"/>
    <s v="YE30082210100"/>
    <s v="Walan"/>
    <s v="وعلان"/>
    <s v="IDPs"/>
    <s v="Rapid Tracking"/>
    <x v="62"/>
    <s v="YE18"/>
    <x v="0"/>
    <x v="0"/>
    <s v="YE1825"/>
    <x v="6"/>
    <s v="الجراحي"/>
    <x v="0"/>
    <x v="0"/>
    <x v="0"/>
    <m/>
    <m/>
    <n v="1"/>
    <n v="0"/>
    <n v="0"/>
    <n v="0"/>
    <n v="0"/>
    <n v="0"/>
    <n v="0"/>
    <n v="1"/>
    <n v="0"/>
    <n v="0"/>
    <n v="0"/>
    <x v="238"/>
    <x v="0"/>
    <x v="0"/>
    <x v="0"/>
    <x v="0"/>
  </r>
  <r>
    <d v="2024-03-09T00:00:00"/>
    <x v="61"/>
    <s v="YE26"/>
    <x v="1"/>
    <x v="1"/>
    <s v="YE2613"/>
    <x v="3"/>
    <x v="3"/>
    <s v="YE261321"/>
    <s v="Al Jalla L"/>
    <s v="ال جلال"/>
    <s v="YE26132110200"/>
    <s v="Wadi Al-Meel"/>
    <s v="وادي الميل"/>
    <s v="IDPs"/>
    <s v="Rapid Tracking"/>
    <x v="62"/>
    <s v="YE26"/>
    <x v="1"/>
    <x v="1"/>
    <s v="YE2601"/>
    <x v="17"/>
    <s v="مجزر"/>
    <x v="0"/>
    <x v="0"/>
    <x v="2"/>
    <m/>
    <m/>
    <n v="1"/>
    <n v="0"/>
    <n v="0"/>
    <n v="0"/>
    <n v="0"/>
    <n v="0"/>
    <n v="0"/>
    <n v="1"/>
    <n v="0"/>
    <n v="0"/>
    <n v="0"/>
    <x v="239"/>
    <x v="0"/>
    <x v="0"/>
    <x v="1"/>
    <x v="0"/>
  </r>
  <r>
    <d v="2024-03-09T00:00:00"/>
    <x v="60"/>
    <s v="YE26"/>
    <x v="1"/>
    <x v="1"/>
    <s v="YE2612"/>
    <x v="2"/>
    <x v="2"/>
    <s v="YE261210"/>
    <s v="Al Jufainah"/>
    <s v="الجفينة"/>
    <s v="YE26121001001"/>
    <s v="Al Jufainah"/>
    <s v="الجفينة"/>
    <s v="IDPs"/>
    <s v="Rapid Tracking"/>
    <x v="62"/>
    <s v="YE26"/>
    <x v="1"/>
    <x v="1"/>
    <s v="YE2609"/>
    <x v="10"/>
    <s v="حريب"/>
    <x v="0"/>
    <x v="0"/>
    <x v="0"/>
    <m/>
    <m/>
    <n v="1"/>
    <n v="0"/>
    <n v="0"/>
    <n v="0"/>
    <n v="0"/>
    <n v="0"/>
    <n v="0"/>
    <n v="1"/>
    <n v="0"/>
    <n v="0"/>
    <n v="0"/>
    <x v="240"/>
    <x v="0"/>
    <x v="0"/>
    <x v="1"/>
    <x v="0"/>
  </r>
  <r>
    <d v="2024-03-09T00:00:00"/>
    <x v="62"/>
    <s v="YE26"/>
    <x v="1"/>
    <x v="1"/>
    <s v="YE2612"/>
    <x v="2"/>
    <x v="2"/>
    <s v="YE261211"/>
    <s v="Al Kharaz"/>
    <s v="الخراز"/>
    <s v="YE26121101001"/>
    <s v="Al Kharaz"/>
    <s v="الخراز"/>
    <s v="IDPs"/>
    <s v="Rapid Tracking"/>
    <x v="62"/>
    <s v="YE14"/>
    <x v="9"/>
    <x v="9"/>
    <s v="YE1413"/>
    <x v="104"/>
    <s v="رداع"/>
    <x v="0"/>
    <x v="0"/>
    <x v="0"/>
    <m/>
    <m/>
    <n v="1"/>
    <n v="0"/>
    <n v="0"/>
    <n v="0"/>
    <n v="1"/>
    <n v="0"/>
    <n v="0"/>
    <n v="0"/>
    <n v="0"/>
    <n v="0"/>
    <n v="0"/>
    <x v="241"/>
    <x v="0"/>
    <x v="0"/>
    <x v="0"/>
    <x v="0"/>
  </r>
  <r>
    <d v="2024-03-05T00:00:00"/>
    <x v="61"/>
    <s v="YE18"/>
    <x v="2"/>
    <x v="2"/>
    <s v="YE1819"/>
    <x v="5"/>
    <x v="5"/>
    <s v="YE181924"/>
    <s v="Rubue Almahall"/>
    <s v="ربع المحل"/>
    <s v="YE18192410800"/>
    <s v="Al-Rawn"/>
    <s v="الرون"/>
    <s v="IDPs"/>
    <s v="Rapid Tracking"/>
    <x v="63"/>
    <s v="YE18"/>
    <x v="0"/>
    <x v="0"/>
    <s v="YE1822"/>
    <x v="45"/>
    <s v="الميناء"/>
    <x v="0"/>
    <x v="3"/>
    <x v="0"/>
    <m/>
    <m/>
    <n v="2"/>
    <n v="0"/>
    <n v="0"/>
    <n v="0"/>
    <n v="0"/>
    <n v="0"/>
    <n v="0"/>
    <n v="2"/>
    <n v="0"/>
    <n v="0"/>
    <n v="0"/>
    <x v="242"/>
    <x v="0"/>
    <x v="1"/>
    <x v="1"/>
    <x v="0"/>
  </r>
  <r>
    <d v="2024-03-05T00:00:00"/>
    <x v="61"/>
    <s v="YE18"/>
    <x v="2"/>
    <x v="2"/>
    <s v="YE1819"/>
    <x v="5"/>
    <x v="5"/>
    <s v="YE181922"/>
    <s v="Rubue Alssuq"/>
    <s v="ربع السوق"/>
    <s v="YE18192210100"/>
    <s v="Al-Shoub"/>
    <s v="الشعوب"/>
    <s v="IDPs"/>
    <s v="Rapid Tracking"/>
    <x v="63"/>
    <s v="YE18"/>
    <x v="0"/>
    <x v="0"/>
    <s v="YE1825"/>
    <x v="6"/>
    <s v="الجراحي"/>
    <x v="0"/>
    <x v="3"/>
    <x v="0"/>
    <m/>
    <m/>
    <n v="1"/>
    <n v="0"/>
    <n v="0"/>
    <n v="0"/>
    <n v="0"/>
    <n v="0"/>
    <n v="0"/>
    <n v="1"/>
    <n v="0"/>
    <n v="0"/>
    <n v="0"/>
    <x v="243"/>
    <x v="0"/>
    <x v="1"/>
    <x v="1"/>
    <x v="0"/>
  </r>
  <r>
    <d v="2024-03-07T00:00:00"/>
    <x v="63"/>
    <s v="YE15"/>
    <x v="0"/>
    <x v="0"/>
    <s v="YE1505"/>
    <x v="4"/>
    <x v="4"/>
    <s v="YE150521"/>
    <s v="Almakha'"/>
    <s v="المخاء"/>
    <s v="YE15052100101"/>
    <s v="Al-Makha"/>
    <s v="المخاء"/>
    <s v="IDPs"/>
    <s v="Rapid Tracking"/>
    <x v="63"/>
    <s v="YE15"/>
    <x v="5"/>
    <x v="5"/>
    <s v="YE1520"/>
    <x v="38"/>
    <s v="التعزية"/>
    <x v="0"/>
    <x v="0"/>
    <x v="0"/>
    <m/>
    <m/>
    <n v="2"/>
    <n v="0"/>
    <n v="0"/>
    <n v="0"/>
    <n v="2"/>
    <n v="0"/>
    <n v="0"/>
    <n v="0"/>
    <n v="0"/>
    <n v="0"/>
    <n v="0"/>
    <x v="244"/>
    <x v="0"/>
    <x v="1"/>
    <x v="1"/>
    <x v="0"/>
  </r>
  <r>
    <d v="2024-03-09T00:00:00"/>
    <x v="59"/>
    <s v="YE30"/>
    <x v="4"/>
    <x v="4"/>
    <s v="YE3005"/>
    <x v="18"/>
    <x v="18"/>
    <s v="YE300522"/>
    <s v="Al Hussein_2"/>
    <s v="الحصين_2"/>
    <s v="YE30052220200"/>
    <s v="Ghoal Salem"/>
    <s v="غول سالم"/>
    <s v="IDPs"/>
    <s v="Rapid Tracking"/>
    <x v="63"/>
    <s v="YE30"/>
    <x v="13"/>
    <x v="13"/>
    <s v="YE3008"/>
    <x v="119"/>
    <s v="الأزارق"/>
    <x v="1"/>
    <x v="4"/>
    <x v="0"/>
    <m/>
    <m/>
    <n v="1"/>
    <n v="0"/>
    <n v="0"/>
    <n v="0"/>
    <n v="0"/>
    <n v="0"/>
    <n v="0"/>
    <n v="1"/>
    <n v="0"/>
    <n v="0"/>
    <n v="0"/>
    <x v="245"/>
    <x v="0"/>
    <x v="0"/>
    <x v="1"/>
    <x v="0"/>
  </r>
  <r>
    <d v="2024-03-09T00:00:00"/>
    <x v="60"/>
    <s v="YE26"/>
    <x v="1"/>
    <x v="1"/>
    <s v="YE2612"/>
    <x v="2"/>
    <x v="2"/>
    <s v="YE261203"/>
    <s v="Al Ruwdah"/>
    <s v="الروضة"/>
    <s v="YE26120300301"/>
    <s v="Al Ruwdah"/>
    <s v="الروضة"/>
    <s v="IDPs"/>
    <s v="Rapid Tracking"/>
    <x v="63"/>
    <s v="YE26"/>
    <x v="1"/>
    <x v="1"/>
    <s v="YE2609"/>
    <x v="10"/>
    <s v="حريب"/>
    <x v="0"/>
    <x v="0"/>
    <x v="0"/>
    <m/>
    <m/>
    <n v="1"/>
    <n v="0"/>
    <n v="0"/>
    <n v="0"/>
    <n v="1"/>
    <n v="0"/>
    <n v="0"/>
    <n v="0"/>
    <n v="0"/>
    <n v="0"/>
    <n v="0"/>
    <x v="246"/>
    <x v="0"/>
    <x v="0"/>
    <x v="1"/>
    <x v="0"/>
  </r>
  <r>
    <d v="2024-03-09T00:00:00"/>
    <x v="60"/>
    <s v="YE26"/>
    <x v="1"/>
    <x v="1"/>
    <s v="YE2612"/>
    <x v="2"/>
    <x v="2"/>
    <s v="YE261210"/>
    <s v="Al Jufainah"/>
    <s v="الجفينة"/>
    <s v="YE26121001001"/>
    <s v="Al Jufainah"/>
    <s v="الجفينة"/>
    <s v="IDPs"/>
    <s v="Rapid Tracking"/>
    <x v="63"/>
    <s v="YE15"/>
    <x v="5"/>
    <x v="5"/>
    <s v="YE1517"/>
    <x v="32"/>
    <s v="المظفر"/>
    <x v="1"/>
    <x v="2"/>
    <x v="0"/>
    <m/>
    <m/>
    <n v="1"/>
    <n v="0"/>
    <n v="0"/>
    <n v="0"/>
    <n v="1"/>
    <n v="0"/>
    <n v="0"/>
    <n v="0"/>
    <n v="0"/>
    <n v="0"/>
    <n v="0"/>
    <x v="240"/>
    <x v="0"/>
    <x v="0"/>
    <x v="0"/>
    <x v="0"/>
  </r>
  <r>
    <d v="2024-03-06T00:00:00"/>
    <x v="61"/>
    <s v="YE18"/>
    <x v="2"/>
    <x v="2"/>
    <s v="YE1819"/>
    <x v="5"/>
    <x v="5"/>
    <s v="YE181922"/>
    <s v="Rubue Alssuq"/>
    <s v="ربع السوق"/>
    <s v="YE18192210100"/>
    <s v="Al-Shoub"/>
    <s v="الشعوب"/>
    <s v="IDPs"/>
    <s v="Rapid Tracking"/>
    <x v="64"/>
    <s v="YE18"/>
    <x v="0"/>
    <x v="0"/>
    <s v="YE1825"/>
    <x v="6"/>
    <s v="الجراحي"/>
    <x v="0"/>
    <x v="3"/>
    <x v="0"/>
    <m/>
    <m/>
    <n v="2"/>
    <n v="0"/>
    <n v="0"/>
    <n v="0"/>
    <n v="0"/>
    <n v="0"/>
    <n v="0"/>
    <n v="2"/>
    <n v="0"/>
    <n v="0"/>
    <n v="0"/>
    <x v="247"/>
    <x v="0"/>
    <x v="1"/>
    <x v="1"/>
    <x v="0"/>
  </r>
  <r>
    <d v="2024-03-07T00:00:00"/>
    <x v="63"/>
    <s v="YE18"/>
    <x v="2"/>
    <x v="2"/>
    <s v="YE1819"/>
    <x v="5"/>
    <x v="5"/>
    <s v="YE181921"/>
    <s v="His"/>
    <s v="حيـــس"/>
    <s v="YE18192100101"/>
    <s v="Heis"/>
    <s v="حيس"/>
    <s v="IDPs"/>
    <s v="Rapid Tracking"/>
    <x v="64"/>
    <s v="YE15"/>
    <x v="5"/>
    <x v="5"/>
    <s v="YE1504"/>
    <x v="11"/>
    <s v="مقبنة"/>
    <x v="0"/>
    <x v="3"/>
    <x v="0"/>
    <m/>
    <m/>
    <n v="1"/>
    <n v="0"/>
    <n v="0"/>
    <n v="0"/>
    <n v="0"/>
    <n v="0"/>
    <n v="0"/>
    <n v="1"/>
    <n v="0"/>
    <n v="0"/>
    <n v="0"/>
    <x v="248"/>
    <x v="0"/>
    <x v="1"/>
    <x v="0"/>
    <x v="0"/>
  </r>
  <r>
    <d v="2024-03-07T00:00:00"/>
    <x v="63"/>
    <s v="YE15"/>
    <x v="0"/>
    <x v="0"/>
    <s v="YE1505"/>
    <x v="4"/>
    <x v="4"/>
    <s v="YE150521"/>
    <s v="Almakha'"/>
    <s v="المخاء"/>
    <s v="YE15052100101"/>
    <s v="Al-Makha"/>
    <s v="المخاء"/>
    <s v="IDPs"/>
    <s v="Rapid Tracking"/>
    <x v="64"/>
    <s v="YE15"/>
    <x v="5"/>
    <x v="5"/>
    <s v="YE1504"/>
    <x v="11"/>
    <s v="مقبنة"/>
    <x v="0"/>
    <x v="0"/>
    <x v="0"/>
    <m/>
    <m/>
    <n v="1"/>
    <n v="0"/>
    <n v="0"/>
    <n v="0"/>
    <n v="1"/>
    <n v="0"/>
    <n v="0"/>
    <n v="0"/>
    <n v="0"/>
    <n v="0"/>
    <n v="0"/>
    <x v="244"/>
    <x v="0"/>
    <x v="1"/>
    <x v="1"/>
    <x v="0"/>
  </r>
  <r>
    <d v="2024-03-09T00:00:00"/>
    <x v="63"/>
    <s v="YE26"/>
    <x v="1"/>
    <x v="1"/>
    <s v="YE2613"/>
    <x v="3"/>
    <x v="3"/>
    <s v="YE261322"/>
    <s v="Al Fajih"/>
    <s v="ال فجيح"/>
    <s v="YE26132210800"/>
    <s v="Jaw Al-Abr"/>
    <s v="جو العبر"/>
    <s v="IDPs"/>
    <s v="Rapid Tracking"/>
    <x v="64"/>
    <s v="YE26"/>
    <x v="1"/>
    <x v="1"/>
    <s v="YE2607"/>
    <x v="5"/>
    <s v="الجوبة"/>
    <x v="1"/>
    <x v="4"/>
    <x v="0"/>
    <m/>
    <m/>
    <n v="1"/>
    <n v="0"/>
    <n v="0"/>
    <n v="0"/>
    <n v="0"/>
    <n v="0"/>
    <n v="0"/>
    <n v="1"/>
    <n v="0"/>
    <n v="0"/>
    <n v="0"/>
    <x v="249"/>
    <x v="0"/>
    <x v="0"/>
    <x v="1"/>
    <x v="0"/>
  </r>
  <r>
    <d v="2024-03-09T00:00:00"/>
    <x v="63"/>
    <s v="YE26"/>
    <x v="1"/>
    <x v="1"/>
    <s v="YE2613"/>
    <x v="3"/>
    <x v="3"/>
    <s v="YE261323"/>
    <s v="Al Rashid Munif"/>
    <s v="ال راشد منيف"/>
    <s v="YE26132311400"/>
    <s v="Al Wahshan"/>
    <s v="ال وحشان"/>
    <s v="IDPs"/>
    <s v="Rapid Tracking"/>
    <x v="64"/>
    <s v="YE26"/>
    <x v="1"/>
    <x v="1"/>
    <s v="YE2607"/>
    <x v="5"/>
    <s v="الجوبة"/>
    <x v="0"/>
    <x v="0"/>
    <x v="0"/>
    <m/>
    <m/>
    <n v="1"/>
    <n v="0"/>
    <n v="0"/>
    <n v="0"/>
    <n v="0"/>
    <n v="0"/>
    <n v="0"/>
    <n v="1"/>
    <n v="0"/>
    <n v="0"/>
    <n v="0"/>
    <x v="250"/>
    <x v="0"/>
    <x v="0"/>
    <x v="1"/>
    <x v="0"/>
  </r>
  <r>
    <d v="2024-03-09T00:00:00"/>
    <x v="63"/>
    <s v="YE26"/>
    <x v="1"/>
    <x v="1"/>
    <s v="YE2613"/>
    <x v="3"/>
    <x v="3"/>
    <s v="YE261326"/>
    <s v="Al Shabwan"/>
    <s v="ال شبوان"/>
    <s v="YE26132610200"/>
    <s v="Al-Maraf"/>
    <s v="المعرف"/>
    <s v="IDPs"/>
    <s v="Rapid Tracking"/>
    <x v="64"/>
    <s v="YE20"/>
    <x v="6"/>
    <x v="6"/>
    <s v="YE2009"/>
    <x v="120"/>
    <s v="ميفعة عنس"/>
    <x v="1"/>
    <x v="4"/>
    <x v="0"/>
    <m/>
    <m/>
    <n v="1"/>
    <n v="0"/>
    <n v="0"/>
    <n v="0"/>
    <n v="1"/>
    <n v="0"/>
    <n v="0"/>
    <n v="0"/>
    <n v="0"/>
    <n v="0"/>
    <n v="0"/>
    <x v="251"/>
    <x v="0"/>
    <x v="0"/>
    <x v="0"/>
    <x v="0"/>
  </r>
  <r>
    <d v="2024-03-09T00:00:00"/>
    <x v="63"/>
    <s v="YE26"/>
    <x v="1"/>
    <x v="1"/>
    <s v="YE2613"/>
    <x v="3"/>
    <x v="3"/>
    <s v="YE261326"/>
    <s v="Al Shabwan"/>
    <s v="ال شبوان"/>
    <s v="YE26132610100"/>
    <s v="Al-Khashah"/>
    <s v="الخشعه"/>
    <s v="IDPs"/>
    <s v="Rapid Tracking"/>
    <x v="64"/>
    <s v="YE17"/>
    <x v="2"/>
    <x v="2"/>
    <s v="YE1715"/>
    <x v="121"/>
    <s v="المحابشة"/>
    <x v="1"/>
    <x v="4"/>
    <x v="0"/>
    <m/>
    <m/>
    <n v="1"/>
    <n v="0"/>
    <n v="0"/>
    <n v="0"/>
    <n v="0"/>
    <n v="0"/>
    <n v="0"/>
    <n v="0"/>
    <n v="0"/>
    <n v="1"/>
    <n v="0"/>
    <x v="251"/>
    <x v="0"/>
    <x v="0"/>
    <x v="0"/>
    <x v="0"/>
  </r>
  <r>
    <d v="2024-03-09T00:00:00"/>
    <x v="62"/>
    <s v="YE26"/>
    <x v="1"/>
    <x v="1"/>
    <s v="YE2612"/>
    <x v="2"/>
    <x v="2"/>
    <s v="YE261204"/>
    <s v="Sahn Al Jin"/>
    <s v="صحن الجن"/>
    <s v="YE26120400401"/>
    <s v="Sahn Al Jin"/>
    <s v="صحن الجن"/>
    <s v="IDPs"/>
    <s v="Rapid Tracking"/>
    <x v="64"/>
    <s v="YE16"/>
    <x v="8"/>
    <x v="8"/>
    <s v="YE1605"/>
    <x v="24"/>
    <s v="الحزم"/>
    <x v="1"/>
    <x v="4"/>
    <x v="0"/>
    <m/>
    <m/>
    <n v="1"/>
    <n v="0"/>
    <n v="0"/>
    <n v="0"/>
    <n v="0"/>
    <n v="0"/>
    <n v="0"/>
    <n v="1"/>
    <n v="0"/>
    <n v="0"/>
    <n v="0"/>
    <x v="252"/>
    <x v="0"/>
    <x v="0"/>
    <x v="0"/>
    <x v="0"/>
  </r>
  <r>
    <d v="2024-03-07T00:00:00"/>
    <x v="60"/>
    <s v="YE18"/>
    <x v="2"/>
    <x v="2"/>
    <s v="YE1819"/>
    <x v="5"/>
    <x v="5"/>
    <s v="YE181922"/>
    <s v="Rubue Alssuq"/>
    <s v="ربع السوق"/>
    <s v="YE18192210100"/>
    <s v="Al-Shoub"/>
    <s v="الشعوب"/>
    <s v="IDPs"/>
    <s v="Rapid Tracking"/>
    <x v="65"/>
    <s v="YE18"/>
    <x v="0"/>
    <x v="0"/>
    <s v="YE1819"/>
    <x v="0"/>
    <s v="حيس"/>
    <x v="0"/>
    <x v="3"/>
    <x v="0"/>
    <m/>
    <m/>
    <n v="1"/>
    <n v="0"/>
    <n v="0"/>
    <n v="0"/>
    <n v="0"/>
    <n v="0"/>
    <n v="0"/>
    <n v="1"/>
    <n v="0"/>
    <n v="0"/>
    <n v="0"/>
    <x v="253"/>
    <x v="0"/>
    <x v="1"/>
    <x v="1"/>
    <x v="1"/>
  </r>
  <r>
    <d v="2024-03-09T00:00:00"/>
    <x v="60"/>
    <s v="YE26"/>
    <x v="1"/>
    <x v="1"/>
    <s v="YE2612"/>
    <x v="2"/>
    <x v="2"/>
    <s v="YE261210"/>
    <s v="Al Jufainah"/>
    <s v="الجفينة"/>
    <s v="YE26121001001"/>
    <s v="Al Jufainah"/>
    <s v="الجفينة"/>
    <s v="IDPs"/>
    <s v="Rapid Tracking"/>
    <x v="65"/>
    <s v="YE26"/>
    <x v="1"/>
    <x v="1"/>
    <s v="YE2610"/>
    <x v="122"/>
    <s v="ماهلية"/>
    <x v="1"/>
    <x v="1"/>
    <x v="0"/>
    <m/>
    <m/>
    <n v="1"/>
    <n v="0"/>
    <n v="0"/>
    <n v="0"/>
    <n v="0"/>
    <n v="0"/>
    <n v="0"/>
    <n v="1"/>
    <n v="0"/>
    <n v="0"/>
    <n v="0"/>
    <x v="240"/>
    <x v="0"/>
    <x v="0"/>
    <x v="1"/>
    <x v="0"/>
  </r>
  <r>
    <d v="2024-03-09T00:00:00"/>
    <x v="63"/>
    <s v="YE26"/>
    <x v="1"/>
    <x v="1"/>
    <s v="YE2613"/>
    <x v="3"/>
    <x v="3"/>
    <s v="YE261323"/>
    <s v="Al Rashid Munif"/>
    <s v="ال راشد منيف"/>
    <s v="YE26132313100"/>
    <s v="Hudhn Al-Maseili"/>
    <s v="حضن المصيلى"/>
    <s v="IDPs"/>
    <s v="Rapid Tracking"/>
    <x v="65"/>
    <s v="YE15"/>
    <x v="5"/>
    <x v="5"/>
    <s v="YE1510"/>
    <x v="96"/>
    <s v="صبر الموادم"/>
    <x v="1"/>
    <x v="4"/>
    <x v="0"/>
    <m/>
    <m/>
    <n v="2"/>
    <n v="0"/>
    <n v="0"/>
    <n v="0"/>
    <n v="0"/>
    <n v="0"/>
    <n v="0"/>
    <n v="2"/>
    <n v="0"/>
    <n v="0"/>
    <n v="0"/>
    <x v="250"/>
    <x v="0"/>
    <x v="0"/>
    <x v="0"/>
    <x v="0"/>
  </r>
  <r>
    <d v="2024-03-09T00:00:00"/>
    <x v="63"/>
    <s v="YE26"/>
    <x v="1"/>
    <x v="1"/>
    <s v="YE2613"/>
    <x v="3"/>
    <x v="3"/>
    <s v="YE261323"/>
    <s v="Al Rashid Munif"/>
    <s v="ال راشد منيف"/>
    <s v="YE26132313100"/>
    <s v="Hudhn Al-Maseili"/>
    <s v="حضن المصيلى"/>
    <s v="IDPs"/>
    <s v="Rapid Tracking"/>
    <x v="65"/>
    <s v="YE18"/>
    <x v="0"/>
    <x v="0"/>
    <s v="YE1810"/>
    <x v="26"/>
    <s v="باجل"/>
    <x v="1"/>
    <x v="4"/>
    <x v="0"/>
    <m/>
    <m/>
    <n v="1"/>
    <n v="0"/>
    <n v="0"/>
    <n v="0"/>
    <n v="0"/>
    <n v="0"/>
    <n v="0"/>
    <n v="1"/>
    <n v="0"/>
    <n v="0"/>
    <n v="0"/>
    <x v="250"/>
    <x v="0"/>
    <x v="0"/>
    <x v="0"/>
    <x v="0"/>
  </r>
  <r>
    <d v="2024-03-09T00:00:00"/>
    <x v="63"/>
    <s v="YE26"/>
    <x v="1"/>
    <x v="1"/>
    <s v="YE2613"/>
    <x v="3"/>
    <x v="3"/>
    <s v="YE261326"/>
    <s v="Al Shabwan"/>
    <s v="ال شبوان"/>
    <s v="YE26132610100"/>
    <s v="Al-Khashah"/>
    <s v="الخشعه"/>
    <s v="IDPs"/>
    <s v="Rapid Tracking"/>
    <x v="65"/>
    <s v="YE29"/>
    <x v="4"/>
    <x v="4"/>
    <s v="YE2904"/>
    <x v="123"/>
    <s v="قفلة عذر"/>
    <x v="1"/>
    <x v="1"/>
    <x v="0"/>
    <m/>
    <m/>
    <n v="1"/>
    <n v="0"/>
    <n v="0"/>
    <n v="0"/>
    <n v="0"/>
    <n v="0"/>
    <n v="0"/>
    <n v="0"/>
    <n v="0"/>
    <n v="1"/>
    <n v="0"/>
    <x v="251"/>
    <x v="0"/>
    <x v="0"/>
    <x v="0"/>
    <x v="0"/>
  </r>
  <r>
    <d v="2024-03-09T00:00:00"/>
    <x v="62"/>
    <s v="YE26"/>
    <x v="1"/>
    <x v="1"/>
    <s v="YE2612"/>
    <x v="2"/>
    <x v="2"/>
    <s v="YE261211"/>
    <s v="Al Kharaz"/>
    <s v="الخراز"/>
    <s v="YE26121101001"/>
    <s v="Al Kharaz"/>
    <s v="الخراز"/>
    <s v="IDPs"/>
    <s v="Rapid Tracking"/>
    <x v="65"/>
    <s v="YE15"/>
    <x v="5"/>
    <x v="5"/>
    <s v="YE1510"/>
    <x v="96"/>
    <s v="صبر الموادم"/>
    <x v="1"/>
    <x v="1"/>
    <x v="0"/>
    <m/>
    <m/>
    <n v="2"/>
    <n v="0"/>
    <n v="0"/>
    <n v="0"/>
    <n v="1"/>
    <n v="0"/>
    <n v="0"/>
    <n v="1"/>
    <n v="0"/>
    <n v="0"/>
    <n v="0"/>
    <x v="241"/>
    <x v="0"/>
    <x v="0"/>
    <x v="0"/>
    <x v="0"/>
  </r>
  <r>
    <d v="2024-03-09T00:00:00"/>
    <x v="59"/>
    <s v="YE18"/>
    <x v="2"/>
    <x v="2"/>
    <s v="YE1819"/>
    <x v="5"/>
    <x v="5"/>
    <s v="YE181924"/>
    <s v="Rubue Almahall"/>
    <s v="ربع المحل"/>
    <s v="YE18192411100"/>
    <s v="Al-Mukhtaref"/>
    <s v="المخترف"/>
    <s v="IDPs"/>
    <s v="Rapid Tracking"/>
    <x v="66"/>
    <s v="YE18"/>
    <x v="0"/>
    <x v="0"/>
    <s v="YE1819"/>
    <x v="0"/>
    <s v="حيس"/>
    <x v="0"/>
    <x v="3"/>
    <x v="0"/>
    <m/>
    <m/>
    <n v="1"/>
    <n v="0"/>
    <n v="0"/>
    <n v="0"/>
    <n v="0"/>
    <n v="0"/>
    <n v="0"/>
    <n v="1"/>
    <n v="0"/>
    <n v="0"/>
    <n v="0"/>
    <x v="254"/>
    <x v="0"/>
    <x v="1"/>
    <x v="1"/>
    <x v="1"/>
  </r>
  <r>
    <d v="2024-03-09T00:00:00"/>
    <x v="59"/>
    <s v="YE18"/>
    <x v="2"/>
    <x v="2"/>
    <s v="YE1819"/>
    <x v="5"/>
    <x v="5"/>
    <s v="YE181922"/>
    <s v="Rubue Alssuq"/>
    <s v="ربع السوق"/>
    <s v="YE18192210100"/>
    <s v="Al-Shoub"/>
    <s v="الشعوب"/>
    <s v="IDPs"/>
    <s v="Rapid Tracking"/>
    <x v="67"/>
    <s v="YE18"/>
    <x v="0"/>
    <x v="0"/>
    <s v="YE1819"/>
    <x v="0"/>
    <s v="حيس"/>
    <x v="0"/>
    <x v="3"/>
    <x v="0"/>
    <m/>
    <m/>
    <n v="1"/>
    <n v="0"/>
    <n v="0"/>
    <n v="0"/>
    <n v="0"/>
    <n v="0"/>
    <n v="0"/>
    <n v="1"/>
    <n v="0"/>
    <n v="0"/>
    <n v="0"/>
    <x v="255"/>
    <x v="0"/>
    <x v="1"/>
    <x v="1"/>
    <x v="1"/>
  </r>
  <r>
    <d v="2024-03-11T00:00:00"/>
    <x v="64"/>
    <s v="YE18"/>
    <x v="2"/>
    <x v="2"/>
    <s v="YE1820"/>
    <x v="6"/>
    <x v="6"/>
    <s v="YE182022"/>
    <s v="Dublh"/>
    <s v="دوبلة"/>
    <s v="YE18202211300"/>
    <s v="Cadah Al-Nakheil"/>
    <s v="كدح النخيل"/>
    <s v="IDPs"/>
    <s v="Rapid Tracking"/>
    <x v="61"/>
    <s v="YE15"/>
    <x v="5"/>
    <x v="5"/>
    <s v="YE1504"/>
    <x v="11"/>
    <s v="مقبنة"/>
    <x v="0"/>
    <x v="3"/>
    <x v="0"/>
    <m/>
    <m/>
    <n v="2"/>
    <n v="0"/>
    <n v="1"/>
    <n v="0"/>
    <n v="0"/>
    <n v="0"/>
    <n v="0"/>
    <n v="1"/>
    <n v="0"/>
    <n v="0"/>
    <n v="0"/>
    <x v="256"/>
    <x v="0"/>
    <x v="1"/>
    <x v="0"/>
    <x v="0"/>
  </r>
  <r>
    <d v="2024-03-11T00:00:00"/>
    <x v="64"/>
    <s v="YE18"/>
    <x v="2"/>
    <x v="2"/>
    <s v="YE1820"/>
    <x v="6"/>
    <x v="6"/>
    <s v="YE182022"/>
    <s v="Dublh"/>
    <s v="دوبلة"/>
    <s v="YE18202210600"/>
    <s v="Al-Daneen"/>
    <s v="الدنين"/>
    <s v="IDPs"/>
    <s v="Rapid Tracking"/>
    <x v="66"/>
    <s v="YE18"/>
    <x v="0"/>
    <x v="0"/>
    <s v="YE1825"/>
    <x v="6"/>
    <s v="الجراحي"/>
    <x v="0"/>
    <x v="3"/>
    <x v="0"/>
    <m/>
    <m/>
    <n v="1"/>
    <n v="0"/>
    <n v="0"/>
    <n v="0"/>
    <n v="0"/>
    <n v="0"/>
    <n v="0"/>
    <n v="1"/>
    <n v="0"/>
    <n v="0"/>
    <n v="0"/>
    <x v="257"/>
    <x v="0"/>
    <x v="1"/>
    <x v="1"/>
    <x v="0"/>
  </r>
  <r>
    <d v="2024-03-14T00:00:00"/>
    <x v="65"/>
    <s v="YE18"/>
    <x v="2"/>
    <x v="2"/>
    <s v="YE1819"/>
    <x v="5"/>
    <x v="5"/>
    <s v="YE181921"/>
    <s v="His"/>
    <s v="حيـــس"/>
    <s v="YE18192100101"/>
    <s v="Heis"/>
    <s v="حيس"/>
    <s v="IDPs"/>
    <s v="Rapid Tracking"/>
    <x v="67"/>
    <s v="YE15"/>
    <x v="5"/>
    <x v="5"/>
    <s v="YE1504"/>
    <x v="11"/>
    <s v="مقبنة"/>
    <x v="0"/>
    <x v="3"/>
    <x v="0"/>
    <m/>
    <m/>
    <n v="8"/>
    <n v="0"/>
    <n v="2"/>
    <n v="0"/>
    <n v="0"/>
    <n v="2"/>
    <n v="0"/>
    <n v="4"/>
    <n v="0"/>
    <n v="0"/>
    <n v="0"/>
    <x v="258"/>
    <x v="0"/>
    <x v="1"/>
    <x v="0"/>
    <x v="0"/>
  </r>
  <r>
    <d v="2024-03-14T00:00:00"/>
    <x v="66"/>
    <s v="YE15"/>
    <x v="0"/>
    <x v="0"/>
    <s v="YE1510"/>
    <x v="19"/>
    <x v="19"/>
    <s v="YE151021"/>
    <s v="Alddabab"/>
    <s v="الضباب"/>
    <s v="YE15102110500"/>
    <s v="Al-Dhabab"/>
    <s v="الضباب"/>
    <s v="IDPs"/>
    <s v="Rapid Tracking"/>
    <x v="67"/>
    <s v="YE31"/>
    <x v="10"/>
    <x v="10"/>
    <s v="YE3106"/>
    <x v="124"/>
    <s v="الجعفرية"/>
    <x v="0"/>
    <x v="0"/>
    <x v="0"/>
    <m/>
    <m/>
    <n v="1"/>
    <n v="0"/>
    <n v="0"/>
    <n v="0"/>
    <n v="1"/>
    <n v="0"/>
    <n v="0"/>
    <n v="0"/>
    <n v="0"/>
    <n v="0"/>
    <n v="0"/>
    <x v="259"/>
    <x v="0"/>
    <x v="0"/>
    <x v="0"/>
    <x v="0"/>
  </r>
  <r>
    <d v="2024-03-16T00:00:00"/>
    <x v="67"/>
    <s v="YE26"/>
    <x v="1"/>
    <x v="1"/>
    <s v="YE2612"/>
    <x v="2"/>
    <x v="2"/>
    <s v="YE261206"/>
    <s v="Jaw Al Nasim"/>
    <s v="جو النسيم"/>
    <s v="YE26120600601"/>
    <s v="Jaw Al Nasim"/>
    <s v="جو النسيم"/>
    <s v="IDPs"/>
    <s v="Rapid Tracking"/>
    <x v="67"/>
    <s v="YE18"/>
    <x v="0"/>
    <x v="0"/>
    <s v="YE1811"/>
    <x v="125"/>
    <s v="الحجيلة"/>
    <x v="1"/>
    <x v="1"/>
    <x v="0"/>
    <m/>
    <m/>
    <n v="1"/>
    <n v="0"/>
    <n v="0"/>
    <n v="0"/>
    <n v="0"/>
    <n v="0"/>
    <n v="0"/>
    <n v="0"/>
    <n v="0"/>
    <n v="1"/>
    <n v="0"/>
    <x v="260"/>
    <x v="0"/>
    <x v="0"/>
    <x v="0"/>
    <x v="0"/>
  </r>
  <r>
    <d v="2024-03-16T00:00:00"/>
    <x v="65"/>
    <s v="YE26"/>
    <x v="1"/>
    <x v="1"/>
    <s v="YE2612"/>
    <x v="2"/>
    <x v="2"/>
    <s v="YE261221"/>
    <s v="Al'Iishraf"/>
    <s v="الاشراف"/>
    <s v="YE26122110600"/>
    <s v="Al-Fow"/>
    <s v="الفاو"/>
    <s v="IDPs"/>
    <s v="Rapid Tracking"/>
    <x v="67"/>
    <s v="YE18"/>
    <x v="0"/>
    <x v="0"/>
    <s v="YE1810"/>
    <x v="26"/>
    <s v="باجل"/>
    <x v="0"/>
    <x v="0"/>
    <x v="0"/>
    <m/>
    <m/>
    <n v="1"/>
    <n v="0"/>
    <n v="1"/>
    <n v="0"/>
    <n v="0"/>
    <n v="0"/>
    <n v="0"/>
    <n v="0"/>
    <n v="0"/>
    <n v="0"/>
    <n v="0"/>
    <x v="261"/>
    <x v="0"/>
    <x v="0"/>
    <x v="0"/>
    <x v="0"/>
  </r>
  <r>
    <d v="2024-03-16T00:00:00"/>
    <x v="65"/>
    <s v="YE26"/>
    <x v="1"/>
    <x v="1"/>
    <s v="YE2613"/>
    <x v="3"/>
    <x v="3"/>
    <s v="YE261323"/>
    <s v="Al Rashid Munif"/>
    <s v="ال راشد منيف"/>
    <s v="YE26132311000"/>
    <s v="Salwah"/>
    <s v="سلوه"/>
    <s v="IDPs"/>
    <s v="Rapid Tracking"/>
    <x v="68"/>
    <s v="YE20"/>
    <x v="6"/>
    <x v="6"/>
    <s v="YE2005"/>
    <x v="41"/>
    <s v="عتمة"/>
    <x v="1"/>
    <x v="2"/>
    <x v="0"/>
    <m/>
    <m/>
    <n v="1"/>
    <n v="0"/>
    <n v="0"/>
    <n v="0"/>
    <n v="0"/>
    <n v="0"/>
    <n v="0"/>
    <n v="1"/>
    <n v="0"/>
    <n v="0"/>
    <n v="0"/>
    <x v="262"/>
    <x v="0"/>
    <x v="0"/>
    <x v="0"/>
    <x v="0"/>
  </r>
  <r>
    <d v="2024-03-16T00:00:00"/>
    <x v="67"/>
    <s v="YE26"/>
    <x v="1"/>
    <x v="1"/>
    <s v="YE2612"/>
    <x v="2"/>
    <x v="2"/>
    <s v="YE261203"/>
    <s v="Al Ruwdah"/>
    <s v="الروضة"/>
    <s v="YE26120300301"/>
    <s v="Al Ruwdah"/>
    <s v="الروضة"/>
    <s v="IDPs"/>
    <s v="Rapid Tracking"/>
    <x v="68"/>
    <s v="YE20"/>
    <x v="6"/>
    <x v="6"/>
    <s v="YE2006"/>
    <x v="126"/>
    <s v="وصاب العالي"/>
    <x v="1"/>
    <x v="2"/>
    <x v="0"/>
    <m/>
    <m/>
    <n v="1"/>
    <n v="0"/>
    <n v="1"/>
    <n v="0"/>
    <n v="0"/>
    <n v="0"/>
    <n v="0"/>
    <n v="0"/>
    <n v="0"/>
    <n v="0"/>
    <n v="0"/>
    <x v="263"/>
    <x v="0"/>
    <x v="0"/>
    <x v="0"/>
    <x v="0"/>
  </r>
  <r>
    <d v="2024-03-11T00:00:00"/>
    <x v="64"/>
    <s v="YE18"/>
    <x v="2"/>
    <x v="2"/>
    <s v="YE1819"/>
    <x v="5"/>
    <x v="5"/>
    <s v="YE181922"/>
    <s v="Rubue Alssuq"/>
    <s v="ربع السوق"/>
    <s v="YE18192210100"/>
    <s v="Al-Shoub"/>
    <s v="الشعوب"/>
    <s v="IDPs"/>
    <s v="Rapid Tracking"/>
    <x v="69"/>
    <s v="YE18"/>
    <x v="0"/>
    <x v="0"/>
    <s v="YE1825"/>
    <x v="6"/>
    <s v="الجراحي"/>
    <x v="0"/>
    <x v="3"/>
    <x v="0"/>
    <m/>
    <m/>
    <n v="3"/>
    <n v="0"/>
    <n v="1"/>
    <n v="0"/>
    <n v="0"/>
    <n v="0"/>
    <n v="0"/>
    <n v="2"/>
    <n v="0"/>
    <n v="0"/>
    <n v="0"/>
    <x v="264"/>
    <x v="0"/>
    <x v="1"/>
    <x v="1"/>
    <x v="0"/>
  </r>
  <r>
    <d v="2024-03-16T00:00:00"/>
    <x v="68"/>
    <s v="YE26"/>
    <x v="1"/>
    <x v="1"/>
    <s v="YE2612"/>
    <x v="2"/>
    <x v="2"/>
    <s v="YE261205"/>
    <s v="Hai Al Sharikah"/>
    <s v="حي الشركة"/>
    <s v="YE26120500501"/>
    <s v="Hai Al Sharikah"/>
    <s v="حي الشركة"/>
    <s v="IDPs"/>
    <s v="Rapid Tracking"/>
    <x v="69"/>
    <s v="YE17"/>
    <x v="2"/>
    <x v="2"/>
    <s v="YE1731"/>
    <x v="127"/>
    <s v="قارة"/>
    <x v="1"/>
    <x v="1"/>
    <x v="0"/>
    <m/>
    <m/>
    <n v="1"/>
    <n v="0"/>
    <n v="0"/>
    <n v="0"/>
    <n v="0"/>
    <n v="0"/>
    <n v="0"/>
    <n v="0"/>
    <n v="0"/>
    <n v="1"/>
    <n v="0"/>
    <x v="265"/>
    <x v="0"/>
    <x v="0"/>
    <x v="0"/>
    <x v="0"/>
  </r>
  <r>
    <d v="2024-03-16T00:00:00"/>
    <x v="65"/>
    <s v="YE26"/>
    <x v="1"/>
    <x v="1"/>
    <s v="YE2612"/>
    <x v="2"/>
    <x v="2"/>
    <s v="YE261221"/>
    <s v="Al'Iishraf"/>
    <s v="الاشراف"/>
    <s v="YE26122110600"/>
    <s v="Al-Fow"/>
    <s v="الفاو"/>
    <s v="IDPs"/>
    <s v="Rapid Tracking"/>
    <x v="69"/>
    <s v="YE29"/>
    <x v="4"/>
    <x v="4"/>
    <s v="YE2915"/>
    <x v="128"/>
    <s v="عمران"/>
    <x v="1"/>
    <x v="1"/>
    <x v="0"/>
    <m/>
    <m/>
    <n v="1"/>
    <n v="0"/>
    <n v="0"/>
    <n v="0"/>
    <n v="1"/>
    <n v="0"/>
    <n v="0"/>
    <n v="0"/>
    <n v="0"/>
    <n v="0"/>
    <n v="0"/>
    <x v="261"/>
    <x v="0"/>
    <x v="0"/>
    <x v="0"/>
    <x v="0"/>
  </r>
  <r>
    <d v="2024-03-16T00:00:00"/>
    <x v="65"/>
    <s v="YE26"/>
    <x v="1"/>
    <x v="1"/>
    <s v="YE2613"/>
    <x v="3"/>
    <x v="3"/>
    <s v="YE261323"/>
    <s v="Al Rashid Munif"/>
    <s v="ال راشد منيف"/>
    <s v="YE26132313100"/>
    <s v="Hudhn Al-Maseili"/>
    <s v="حضن المصيلى"/>
    <s v="IDPs"/>
    <s v="Rapid Tracking"/>
    <x v="69"/>
    <s v="YE18"/>
    <x v="0"/>
    <x v="0"/>
    <s v="YE1813"/>
    <x v="3"/>
    <s v="المراوعة"/>
    <x v="1"/>
    <x v="4"/>
    <x v="0"/>
    <m/>
    <m/>
    <n v="1"/>
    <n v="0"/>
    <n v="0"/>
    <n v="0"/>
    <n v="0"/>
    <n v="0"/>
    <n v="0"/>
    <n v="1"/>
    <n v="0"/>
    <n v="0"/>
    <n v="0"/>
    <x v="262"/>
    <x v="0"/>
    <x v="0"/>
    <x v="0"/>
    <x v="0"/>
  </r>
  <r>
    <d v="2024-03-16T00:00:00"/>
    <x v="65"/>
    <s v="YE26"/>
    <x v="1"/>
    <x v="1"/>
    <s v="YE2613"/>
    <x v="3"/>
    <x v="3"/>
    <s v="YE261323"/>
    <s v="Al Rashid Munif"/>
    <s v="ال راشد منيف"/>
    <s v="YE26132313100"/>
    <s v="Hudhn Al-Maseili"/>
    <s v="حضن المصيلى"/>
    <s v="IDPs"/>
    <s v="Rapid Tracking"/>
    <x v="69"/>
    <s v="YE26"/>
    <x v="1"/>
    <x v="1"/>
    <s v="YE2609"/>
    <x v="10"/>
    <s v="حريب"/>
    <x v="1"/>
    <x v="2"/>
    <x v="0"/>
    <m/>
    <m/>
    <n v="1"/>
    <n v="0"/>
    <n v="0"/>
    <n v="0"/>
    <n v="0"/>
    <n v="0"/>
    <n v="0"/>
    <n v="1"/>
    <n v="0"/>
    <n v="0"/>
    <n v="0"/>
    <x v="262"/>
    <x v="0"/>
    <x v="0"/>
    <x v="1"/>
    <x v="0"/>
  </r>
  <r>
    <d v="2024-03-16T00:00:00"/>
    <x v="69"/>
    <s v="YE26"/>
    <x v="1"/>
    <x v="1"/>
    <s v="YE2612"/>
    <x v="2"/>
    <x v="2"/>
    <s v="YE261209"/>
    <s v="Al Rumaylah"/>
    <s v="الرميلة"/>
    <s v="YE26120900901"/>
    <s v="Al Rumaylah"/>
    <s v="الرميله"/>
    <s v="IDPs"/>
    <s v="Rapid Tracking"/>
    <x v="69"/>
    <s v="YE13"/>
    <x v="11"/>
    <x v="11"/>
    <s v="YE1308"/>
    <x v="29"/>
    <s v="معين"/>
    <x v="1"/>
    <x v="1"/>
    <x v="0"/>
    <m/>
    <m/>
    <n v="1"/>
    <n v="0"/>
    <n v="0"/>
    <n v="0"/>
    <n v="0"/>
    <n v="0"/>
    <n v="0"/>
    <n v="1"/>
    <n v="0"/>
    <n v="0"/>
    <n v="0"/>
    <x v="266"/>
    <x v="0"/>
    <x v="0"/>
    <x v="0"/>
    <x v="0"/>
  </r>
  <r>
    <d v="2024-03-17T00:00:00"/>
    <x v="69"/>
    <s v="YE15"/>
    <x v="0"/>
    <x v="0"/>
    <s v="YE1522"/>
    <x v="17"/>
    <x v="17"/>
    <s v="YE152227"/>
    <s v="Alayfue"/>
    <s v="الايفوع"/>
    <s v="YE15222710800"/>
    <s v="Al-Fawadae"/>
    <s v="الفوادع"/>
    <s v="IDPs"/>
    <s v="Rapid Tracking"/>
    <x v="69"/>
    <s v="YE18"/>
    <x v="0"/>
    <x v="0"/>
    <s v="YE1821"/>
    <x v="46"/>
    <s v="الحوك"/>
    <x v="1"/>
    <x v="4"/>
    <x v="0"/>
    <m/>
    <m/>
    <n v="1"/>
    <n v="0"/>
    <n v="1"/>
    <n v="0"/>
    <n v="0"/>
    <n v="0"/>
    <n v="0"/>
    <n v="0"/>
    <n v="0"/>
    <n v="0"/>
    <n v="0"/>
    <x v="267"/>
    <x v="0"/>
    <x v="0"/>
    <x v="0"/>
    <x v="0"/>
  </r>
  <r>
    <d v="2024-03-16T00:00:00"/>
    <x v="64"/>
    <s v="YE26"/>
    <x v="1"/>
    <x v="1"/>
    <s v="YE2612"/>
    <x v="2"/>
    <x v="2"/>
    <s v="YE261208"/>
    <s v="Al Matar"/>
    <s v="المطار"/>
    <s v="YE26120800801"/>
    <s v="Al Matar"/>
    <s v="المطار"/>
    <s v="IDPs"/>
    <s v="Rapid Tracking"/>
    <x v="70"/>
    <s v="YE15"/>
    <x v="5"/>
    <x v="5"/>
    <s v="YE1509"/>
    <x v="129"/>
    <s v="مشرعة وحدنان"/>
    <x v="1"/>
    <x v="1"/>
    <x v="0"/>
    <m/>
    <m/>
    <n v="1"/>
    <n v="0"/>
    <n v="0"/>
    <n v="0"/>
    <n v="1"/>
    <n v="0"/>
    <n v="0"/>
    <n v="0"/>
    <n v="0"/>
    <n v="0"/>
    <n v="0"/>
    <x v="268"/>
    <x v="0"/>
    <x v="0"/>
    <x v="0"/>
    <x v="0"/>
  </r>
  <r>
    <d v="2024-03-16T00:00:00"/>
    <x v="70"/>
    <s v="YE26"/>
    <x v="1"/>
    <x v="1"/>
    <s v="YE2613"/>
    <x v="3"/>
    <x v="3"/>
    <s v="YE261326"/>
    <s v="Al Shabwan"/>
    <s v="ال شبوان"/>
    <s v="YE26132610300"/>
    <s v="Al-Hani"/>
    <s v="الحاني"/>
    <s v="IDPs"/>
    <s v="Rapid Tracking"/>
    <x v="70"/>
    <s v="YE11"/>
    <x v="3"/>
    <x v="3"/>
    <s v="YE1108"/>
    <x v="109"/>
    <s v="حبيش"/>
    <x v="1"/>
    <x v="4"/>
    <x v="0"/>
    <m/>
    <m/>
    <n v="1"/>
    <n v="0"/>
    <n v="0"/>
    <n v="0"/>
    <n v="1"/>
    <n v="0"/>
    <n v="0"/>
    <n v="0"/>
    <n v="0"/>
    <n v="0"/>
    <n v="0"/>
    <x v="269"/>
    <x v="0"/>
    <x v="0"/>
    <x v="0"/>
    <x v="0"/>
  </r>
  <r>
    <d v="2024-03-16T00:00:00"/>
    <x v="70"/>
    <s v="YE26"/>
    <x v="1"/>
    <x v="1"/>
    <s v="YE2613"/>
    <x v="3"/>
    <x v="3"/>
    <s v="YE261326"/>
    <s v="Al Shabwan"/>
    <s v="ال شبوان"/>
    <s v="YE26132610200"/>
    <s v="Al-Maraf"/>
    <s v="المعرف"/>
    <s v="IDPs"/>
    <s v="Rapid Tracking"/>
    <x v="70"/>
    <s v="YE17"/>
    <x v="2"/>
    <x v="2"/>
    <s v="YE1708"/>
    <x v="130"/>
    <s v="الجميمة"/>
    <x v="1"/>
    <x v="4"/>
    <x v="0"/>
    <m/>
    <m/>
    <n v="1"/>
    <n v="0"/>
    <n v="0"/>
    <n v="0"/>
    <n v="0"/>
    <n v="0"/>
    <n v="0"/>
    <n v="0"/>
    <n v="0"/>
    <n v="1"/>
    <n v="0"/>
    <x v="269"/>
    <x v="0"/>
    <x v="0"/>
    <x v="0"/>
    <x v="0"/>
  </r>
  <r>
    <d v="2024-03-16T00:00:00"/>
    <x v="65"/>
    <s v="YE26"/>
    <x v="1"/>
    <x v="1"/>
    <s v="YE2613"/>
    <x v="3"/>
    <x v="3"/>
    <s v="YE261323"/>
    <s v="Al Rashid Munif"/>
    <s v="ال راشد منيف"/>
    <s v="YE26132311400"/>
    <s v="Al Wahshan"/>
    <s v="ال وحشان"/>
    <s v="IDPs"/>
    <s v="Rapid Tracking"/>
    <x v="70"/>
    <s v="YE16"/>
    <x v="8"/>
    <x v="8"/>
    <s v="YE1601"/>
    <x v="47"/>
    <s v="خب و الشعف"/>
    <x v="1"/>
    <x v="2"/>
    <x v="0"/>
    <m/>
    <m/>
    <n v="1"/>
    <n v="0"/>
    <n v="0"/>
    <n v="0"/>
    <n v="0"/>
    <n v="0"/>
    <n v="0"/>
    <n v="1"/>
    <n v="0"/>
    <n v="0"/>
    <n v="0"/>
    <x v="262"/>
    <x v="0"/>
    <x v="0"/>
    <x v="0"/>
    <x v="0"/>
  </r>
  <r>
    <d v="2024-03-16T00:00:00"/>
    <x v="69"/>
    <s v="YE26"/>
    <x v="1"/>
    <x v="1"/>
    <s v="YE2612"/>
    <x v="2"/>
    <x v="2"/>
    <s v="YE261212"/>
    <s v="Al Jamiah"/>
    <s v="الجامعة"/>
    <s v="YE26121201201"/>
    <s v="Al Jamiah"/>
    <s v="الجامعة"/>
    <s v="IDPs"/>
    <s v="Rapid Tracking"/>
    <x v="70"/>
    <s v="YE26"/>
    <x v="1"/>
    <x v="1"/>
    <s v="YE2607"/>
    <x v="5"/>
    <s v="الجوبة"/>
    <x v="0"/>
    <x v="0"/>
    <x v="0"/>
    <m/>
    <m/>
    <n v="2"/>
    <n v="0"/>
    <n v="0"/>
    <n v="0"/>
    <n v="2"/>
    <n v="0"/>
    <n v="0"/>
    <n v="0"/>
    <n v="0"/>
    <n v="0"/>
    <n v="0"/>
    <x v="270"/>
    <x v="0"/>
    <x v="0"/>
    <x v="1"/>
    <x v="0"/>
  </r>
  <r>
    <d v="2024-03-14T00:00:00"/>
    <x v="66"/>
    <s v="YE15"/>
    <x v="0"/>
    <x v="0"/>
    <s v="YE1507"/>
    <x v="20"/>
    <x v="20"/>
    <s v="YE150723"/>
    <s v="Aleawashiquh"/>
    <s v="العواشقه"/>
    <s v="YE15072310100"/>
    <s v="Al-Areish"/>
    <s v="العريش"/>
    <s v="IDPs"/>
    <s v="Rapid Tracking"/>
    <x v="71"/>
    <s v="YE15"/>
    <x v="5"/>
    <x v="5"/>
    <s v="YE1505"/>
    <x v="90"/>
    <s v="المخا"/>
    <x v="1"/>
    <x v="4"/>
    <x v="1"/>
    <s v="No"/>
    <m/>
    <n v="1"/>
    <n v="0"/>
    <n v="0"/>
    <n v="0"/>
    <n v="1"/>
    <n v="0"/>
    <n v="0"/>
    <n v="0"/>
    <n v="0"/>
    <n v="0"/>
    <n v="0"/>
    <x v="271"/>
    <x v="0"/>
    <x v="1"/>
    <x v="1"/>
    <x v="0"/>
  </r>
  <r>
    <d v="2024-03-14T00:00:00"/>
    <x v="66"/>
    <s v="YE15"/>
    <x v="0"/>
    <x v="0"/>
    <s v="YE1507"/>
    <x v="20"/>
    <x v="20"/>
    <s v="YE150723"/>
    <s v="Aleawashiquh"/>
    <s v="العواشقه"/>
    <s v="YE15072310100"/>
    <s v="Al-Areish"/>
    <s v="العريش"/>
    <s v="IDPs"/>
    <s v="Rapid Tracking"/>
    <x v="71"/>
    <s v="YE15"/>
    <x v="5"/>
    <x v="5"/>
    <s v="YE1507"/>
    <x v="83"/>
    <s v="موزع"/>
    <x v="1"/>
    <x v="4"/>
    <x v="1"/>
    <s v="No"/>
    <m/>
    <n v="3"/>
    <n v="0"/>
    <n v="0"/>
    <n v="0"/>
    <n v="3"/>
    <n v="0"/>
    <n v="0"/>
    <n v="0"/>
    <n v="0"/>
    <n v="0"/>
    <n v="0"/>
    <x v="271"/>
    <x v="0"/>
    <x v="1"/>
    <x v="1"/>
    <x v="1"/>
  </r>
  <r>
    <d v="2024-03-14T00:00:00"/>
    <x v="66"/>
    <s v="YE15"/>
    <x v="0"/>
    <x v="0"/>
    <s v="YE1507"/>
    <x v="20"/>
    <x v="20"/>
    <s v="YE150723"/>
    <s v="Aleawashiquh"/>
    <s v="العواشقه"/>
    <s v="YE15072310100"/>
    <s v="Al-Areish"/>
    <s v="العريش"/>
    <s v="IDPs"/>
    <s v="Rapid Tracking"/>
    <x v="71"/>
    <s v="YE15"/>
    <x v="5"/>
    <x v="5"/>
    <s v="YE1504"/>
    <x v="11"/>
    <s v="مقبنة"/>
    <x v="1"/>
    <x v="4"/>
    <x v="1"/>
    <s v="No"/>
    <m/>
    <n v="7"/>
    <n v="0"/>
    <n v="0"/>
    <n v="0"/>
    <n v="7"/>
    <n v="0"/>
    <n v="0"/>
    <n v="0"/>
    <n v="0"/>
    <n v="0"/>
    <n v="0"/>
    <x v="271"/>
    <x v="0"/>
    <x v="1"/>
    <x v="1"/>
    <x v="0"/>
  </r>
  <r>
    <d v="2024-03-16T00:00:00"/>
    <x v="70"/>
    <s v="YE26"/>
    <x v="1"/>
    <x v="1"/>
    <s v="YE2613"/>
    <x v="3"/>
    <x v="3"/>
    <s v="YE261326"/>
    <s v="Al Shabwan"/>
    <s v="ال شبوان"/>
    <s v="YE26132610100"/>
    <s v="Al-Khashah"/>
    <s v="الخشعه"/>
    <s v="IDPs"/>
    <s v="Rapid Tracking"/>
    <x v="71"/>
    <s v="YE18"/>
    <x v="0"/>
    <x v="0"/>
    <s v="YE1813"/>
    <x v="3"/>
    <s v="المراوعة"/>
    <x v="1"/>
    <x v="1"/>
    <x v="0"/>
    <m/>
    <m/>
    <n v="1"/>
    <n v="0"/>
    <n v="0"/>
    <n v="0"/>
    <n v="0"/>
    <n v="0"/>
    <n v="0"/>
    <n v="1"/>
    <n v="0"/>
    <n v="0"/>
    <n v="0"/>
    <x v="269"/>
    <x v="0"/>
    <x v="0"/>
    <x v="0"/>
    <x v="0"/>
  </r>
  <r>
    <d v="2024-03-16T00:00:00"/>
    <x v="65"/>
    <s v="YE26"/>
    <x v="1"/>
    <x v="1"/>
    <s v="YE2613"/>
    <x v="3"/>
    <x v="3"/>
    <s v="YE261321"/>
    <s v="Al Jalla L"/>
    <s v="ال جلال"/>
    <s v="YE26132100101"/>
    <s v="Aal Jalal"/>
    <s v="ال جلال"/>
    <s v="IDPs"/>
    <s v="Rapid Tracking"/>
    <x v="71"/>
    <s v="YE26"/>
    <x v="1"/>
    <x v="1"/>
    <s v="YE2609"/>
    <x v="10"/>
    <s v="حريب"/>
    <x v="1"/>
    <x v="1"/>
    <x v="0"/>
    <m/>
    <m/>
    <n v="1"/>
    <n v="0"/>
    <n v="0"/>
    <n v="0"/>
    <n v="0"/>
    <n v="1"/>
    <n v="0"/>
    <n v="0"/>
    <n v="0"/>
    <n v="0"/>
    <n v="0"/>
    <x v="272"/>
    <x v="0"/>
    <x v="0"/>
    <x v="1"/>
    <x v="0"/>
  </r>
  <r>
    <d v="2024-03-16T00:00:00"/>
    <x v="69"/>
    <s v="YE26"/>
    <x v="1"/>
    <x v="1"/>
    <s v="YE2612"/>
    <x v="2"/>
    <x v="2"/>
    <s v="YE261212"/>
    <s v="Al Jamiah"/>
    <s v="الجامعة"/>
    <s v="YE26121201201"/>
    <s v="Al Jamiah"/>
    <s v="الجامعة"/>
    <s v="IDPs"/>
    <s v="Rapid Tracking"/>
    <x v="71"/>
    <s v="YE29"/>
    <x v="4"/>
    <x v="4"/>
    <s v="YE2903"/>
    <x v="131"/>
    <s v="العشة"/>
    <x v="0"/>
    <x v="0"/>
    <x v="0"/>
    <m/>
    <m/>
    <n v="1"/>
    <n v="0"/>
    <n v="0"/>
    <n v="0"/>
    <n v="0"/>
    <n v="0"/>
    <n v="0"/>
    <n v="1"/>
    <n v="0"/>
    <n v="0"/>
    <n v="0"/>
    <x v="270"/>
    <x v="0"/>
    <x v="0"/>
    <x v="0"/>
    <x v="0"/>
  </r>
  <r>
    <d v="2024-03-16T00:00:00"/>
    <x v="65"/>
    <s v="YE26"/>
    <x v="1"/>
    <x v="1"/>
    <s v="YE2612"/>
    <x v="2"/>
    <x v="2"/>
    <s v="YE261207"/>
    <s v="Al Siyanah"/>
    <s v="الصيانة"/>
    <s v="YE26120700701"/>
    <s v="Al Siyanah"/>
    <s v="الصيانة"/>
    <s v="IDPs"/>
    <s v="Rapid Tracking"/>
    <x v="72"/>
    <s v="YE18"/>
    <x v="0"/>
    <x v="0"/>
    <s v="YE1824"/>
    <x v="55"/>
    <s v="زبيد"/>
    <x v="1"/>
    <x v="1"/>
    <x v="0"/>
    <m/>
    <m/>
    <n v="1"/>
    <n v="0"/>
    <n v="1"/>
    <n v="0"/>
    <n v="0"/>
    <n v="0"/>
    <n v="0"/>
    <n v="0"/>
    <n v="0"/>
    <n v="0"/>
    <n v="0"/>
    <x v="273"/>
    <x v="0"/>
    <x v="0"/>
    <x v="0"/>
    <x v="0"/>
  </r>
  <r>
    <d v="2024-03-16T00:00:00"/>
    <x v="65"/>
    <s v="YE26"/>
    <x v="1"/>
    <x v="1"/>
    <s v="YE2613"/>
    <x v="3"/>
    <x v="3"/>
    <s v="YE261321"/>
    <s v="Al Jalla L"/>
    <s v="ال جلال"/>
    <s v="YE26132110400"/>
    <s v="Al-Erq"/>
    <s v="العرق"/>
    <s v="IDPs"/>
    <s v="Rapid Tracking"/>
    <x v="72"/>
    <s v="YE20"/>
    <x v="6"/>
    <x v="6"/>
    <s v="YE2008"/>
    <x v="54"/>
    <s v="مدينة ذمار"/>
    <x v="1"/>
    <x v="4"/>
    <x v="0"/>
    <m/>
    <m/>
    <n v="1"/>
    <n v="0"/>
    <n v="0"/>
    <n v="0"/>
    <n v="0"/>
    <n v="0"/>
    <n v="0"/>
    <n v="1"/>
    <n v="0"/>
    <n v="0"/>
    <n v="0"/>
    <x v="272"/>
    <x v="0"/>
    <x v="0"/>
    <x v="0"/>
    <x v="0"/>
  </r>
  <r>
    <d v="2024-03-16T00:00:00"/>
    <x v="69"/>
    <s v="YE26"/>
    <x v="1"/>
    <x v="1"/>
    <s v="YE2612"/>
    <x v="2"/>
    <x v="2"/>
    <s v="YE261209"/>
    <s v="Al Rumaylah"/>
    <s v="الرميلة"/>
    <s v="YE26120900901"/>
    <s v="Al Rumaylah"/>
    <s v="الرميله"/>
    <s v="IDPs"/>
    <s v="Rapid Tracking"/>
    <x v="72"/>
    <s v="YE23"/>
    <x v="7"/>
    <x v="7"/>
    <s v="YE2312"/>
    <x v="69"/>
    <s v="خولان"/>
    <x v="0"/>
    <x v="0"/>
    <x v="0"/>
    <m/>
    <m/>
    <n v="1"/>
    <n v="0"/>
    <n v="0"/>
    <n v="0"/>
    <n v="1"/>
    <n v="0"/>
    <n v="0"/>
    <n v="0"/>
    <n v="0"/>
    <n v="0"/>
    <n v="0"/>
    <x v="266"/>
    <x v="0"/>
    <x v="0"/>
    <x v="0"/>
    <x v="0"/>
  </r>
  <r>
    <d v="2024-03-23T00:00:00"/>
    <x v="71"/>
    <s v="YE18"/>
    <x v="2"/>
    <x v="2"/>
    <s v="YE1820"/>
    <x v="6"/>
    <x v="6"/>
    <s v="YE182022"/>
    <s v="Dublh"/>
    <s v="دوبلة"/>
    <s v="YE18202210600"/>
    <s v="Al-Daneen"/>
    <s v="الدنين"/>
    <s v="IDPs"/>
    <s v="Rapid Tracking"/>
    <x v="73"/>
    <s v="YE18"/>
    <x v="0"/>
    <x v="0"/>
    <s v="YE1825"/>
    <x v="6"/>
    <s v="الجراحي"/>
    <x v="0"/>
    <x v="3"/>
    <x v="0"/>
    <m/>
    <m/>
    <n v="3"/>
    <n v="0"/>
    <n v="1"/>
    <n v="0"/>
    <n v="0"/>
    <n v="0"/>
    <n v="0"/>
    <n v="2"/>
    <n v="0"/>
    <n v="0"/>
    <n v="0"/>
    <x v="274"/>
    <x v="0"/>
    <x v="1"/>
    <x v="1"/>
    <x v="0"/>
  </r>
  <r>
    <d v="2024-03-23T00:00:00"/>
    <x v="72"/>
    <s v="YE26"/>
    <x v="1"/>
    <x v="1"/>
    <s v="YE2612"/>
    <x v="2"/>
    <x v="2"/>
    <s v="YE261206"/>
    <s v="Jaw Al Nasim"/>
    <s v="جو النسيم"/>
    <s v="YE26120600601"/>
    <s v="Jaw Al Nasim"/>
    <s v="جو النسيم"/>
    <s v="IDPs"/>
    <s v="Rapid Tracking"/>
    <x v="74"/>
    <s v="YE20"/>
    <x v="6"/>
    <x v="6"/>
    <s v="YE2006"/>
    <x v="126"/>
    <s v="وصاب العالي"/>
    <x v="1"/>
    <x v="4"/>
    <x v="0"/>
    <m/>
    <m/>
    <n v="1"/>
    <n v="0"/>
    <n v="0"/>
    <n v="0"/>
    <n v="0"/>
    <n v="0"/>
    <n v="0"/>
    <n v="1"/>
    <n v="0"/>
    <n v="0"/>
    <n v="0"/>
    <x v="275"/>
    <x v="0"/>
    <x v="0"/>
    <x v="0"/>
    <x v="0"/>
  </r>
  <r>
    <d v="2024-03-23T00:00:00"/>
    <x v="72"/>
    <s v="YE26"/>
    <x v="1"/>
    <x v="1"/>
    <s v="YE2612"/>
    <x v="2"/>
    <x v="2"/>
    <s v="YE261206"/>
    <s v="Jaw Al Nasim"/>
    <s v="جو النسيم"/>
    <s v="YE26120600601"/>
    <s v="Jaw Al Nasim"/>
    <s v="جو النسيم"/>
    <s v="IDPs"/>
    <s v="Rapid Tracking"/>
    <x v="74"/>
    <s v="YE20"/>
    <x v="6"/>
    <x v="6"/>
    <s v="YE2011"/>
    <x v="13"/>
    <s v="ضوران أنس"/>
    <x v="1"/>
    <x v="4"/>
    <x v="0"/>
    <m/>
    <m/>
    <n v="1"/>
    <n v="0"/>
    <n v="0"/>
    <n v="0"/>
    <n v="0"/>
    <n v="0"/>
    <n v="0"/>
    <n v="0"/>
    <n v="0"/>
    <n v="1"/>
    <n v="0"/>
    <x v="275"/>
    <x v="0"/>
    <x v="0"/>
    <x v="0"/>
    <x v="0"/>
  </r>
  <r>
    <d v="2024-03-23T00:00:00"/>
    <x v="73"/>
    <s v="YE26"/>
    <x v="1"/>
    <x v="1"/>
    <s v="YE2609"/>
    <x v="1"/>
    <x v="1"/>
    <s v="YE260928"/>
    <s v="Al 'Abu Tahif"/>
    <s v="ال ابو طهيف"/>
    <s v="YE26092810400"/>
    <s v="Al-Had Al-Rawdhah"/>
    <s v="الحد الروضه"/>
    <s v="IDPs"/>
    <s v="Rapid Tracking"/>
    <x v="74"/>
    <s v="YE20"/>
    <x v="6"/>
    <x v="6"/>
    <s v="YE2005"/>
    <x v="41"/>
    <s v="عتمة"/>
    <x v="1"/>
    <x v="1"/>
    <x v="0"/>
    <m/>
    <m/>
    <n v="1"/>
    <n v="0"/>
    <n v="0"/>
    <n v="0"/>
    <n v="0"/>
    <n v="0"/>
    <n v="0"/>
    <n v="1"/>
    <n v="0"/>
    <n v="0"/>
    <n v="0"/>
    <x v="276"/>
    <x v="0"/>
    <x v="0"/>
    <x v="0"/>
    <x v="0"/>
  </r>
  <r>
    <d v="2024-03-23T00:00:00"/>
    <x v="71"/>
    <s v="YE18"/>
    <x v="2"/>
    <x v="2"/>
    <s v="YE1820"/>
    <x v="6"/>
    <x v="6"/>
    <s v="YE182022"/>
    <s v="Dublh"/>
    <s v="دوبلة"/>
    <s v="YE18202210600"/>
    <s v="Al-Daneen"/>
    <s v="الدنين"/>
    <s v="IDPs"/>
    <s v="Rapid Tracking"/>
    <x v="74"/>
    <s v="YE18"/>
    <x v="0"/>
    <x v="0"/>
    <s v="YE1825"/>
    <x v="6"/>
    <s v="الجراحي"/>
    <x v="0"/>
    <x v="3"/>
    <x v="0"/>
    <m/>
    <m/>
    <n v="2"/>
    <n v="0"/>
    <n v="0"/>
    <n v="0"/>
    <n v="0"/>
    <n v="0"/>
    <n v="0"/>
    <n v="2"/>
    <n v="0"/>
    <n v="0"/>
    <n v="0"/>
    <x v="274"/>
    <x v="0"/>
    <x v="1"/>
    <x v="1"/>
    <x v="0"/>
  </r>
  <r>
    <d v="2024-03-23T00:00:00"/>
    <x v="74"/>
    <s v="YE15"/>
    <x v="0"/>
    <x v="0"/>
    <s v="YE1508"/>
    <x v="9"/>
    <x v="9"/>
    <s v="YE150831"/>
    <s v="Alshshirajuh"/>
    <s v="الشراجــه"/>
    <s v="YE15083110200"/>
    <s v="Al-Ahsab"/>
    <s v="الاحصاب"/>
    <s v="IDPs"/>
    <s v="Rapid Tracking"/>
    <x v="74"/>
    <s v="YE15"/>
    <x v="5"/>
    <x v="5"/>
    <s v="YE1504"/>
    <x v="11"/>
    <s v="مقبنة"/>
    <x v="0"/>
    <x v="3"/>
    <x v="0"/>
    <m/>
    <m/>
    <n v="2"/>
    <n v="0"/>
    <n v="0"/>
    <n v="0"/>
    <n v="2"/>
    <n v="0"/>
    <n v="0"/>
    <n v="0"/>
    <n v="0"/>
    <n v="0"/>
    <n v="0"/>
    <x v="277"/>
    <x v="0"/>
    <x v="0"/>
    <x v="1"/>
    <x v="0"/>
  </r>
  <r>
    <d v="2024-03-24T00:00:00"/>
    <x v="75"/>
    <s v="YE15"/>
    <x v="0"/>
    <x v="0"/>
    <s v="YE1513"/>
    <x v="8"/>
    <x v="8"/>
    <s v="YE151326"/>
    <s v="Alqabila"/>
    <s v="القابله"/>
    <s v="YE15132610500"/>
    <s v="Al-Museinayah"/>
    <s v="المصينعيه"/>
    <s v="IDPs"/>
    <s v="Rapid Tracking"/>
    <x v="74"/>
    <s v="YE15"/>
    <x v="5"/>
    <x v="5"/>
    <s v="YE1513"/>
    <x v="23"/>
    <s v="الصلو"/>
    <x v="1"/>
    <x v="2"/>
    <x v="0"/>
    <m/>
    <m/>
    <n v="1"/>
    <n v="0"/>
    <n v="0"/>
    <n v="0"/>
    <n v="1"/>
    <n v="0"/>
    <n v="0"/>
    <n v="0"/>
    <n v="0"/>
    <n v="0"/>
    <n v="0"/>
    <x v="278"/>
    <x v="0"/>
    <x v="0"/>
    <x v="1"/>
    <x v="1"/>
  </r>
  <r>
    <d v="2024-03-18T00:00:00"/>
    <x v="73"/>
    <s v="YE30"/>
    <x v="4"/>
    <x v="4"/>
    <s v="YE3006"/>
    <x v="11"/>
    <x v="11"/>
    <s v="YE300621"/>
    <s v="Ad Dhale'e_1"/>
    <s v="الضالع_1"/>
    <s v="YE30062117800"/>
    <s v="Seiwat"/>
    <s v="صيوات"/>
    <s v="IDPs"/>
    <s v="Rapid Tracking"/>
    <x v="75"/>
    <s v="YE30"/>
    <x v="13"/>
    <x v="13"/>
    <s v="YE3006"/>
    <x v="132"/>
    <s v="الضالع"/>
    <x v="0"/>
    <x v="3"/>
    <x v="0"/>
    <m/>
    <m/>
    <n v="1"/>
    <n v="0"/>
    <n v="0"/>
    <n v="0"/>
    <n v="0"/>
    <n v="0"/>
    <n v="0"/>
    <n v="1"/>
    <n v="0"/>
    <n v="0"/>
    <n v="0"/>
    <x v="279"/>
    <x v="0"/>
    <x v="0"/>
    <x v="1"/>
    <x v="1"/>
  </r>
  <r>
    <d v="2024-03-18T00:00:00"/>
    <x v="73"/>
    <s v="YE30"/>
    <x v="4"/>
    <x v="4"/>
    <s v="YE3006"/>
    <x v="11"/>
    <x v="11"/>
    <s v="YE300621"/>
    <s v="Ad Dhale'e_1"/>
    <s v="الضالع_1"/>
    <s v="YE30062119700"/>
    <s v="Lacamat Al-Dawky"/>
    <s v="لكمةالدوكي"/>
    <s v="IDPs"/>
    <s v="Rapid Tracking"/>
    <x v="75"/>
    <s v="YE30"/>
    <x v="13"/>
    <x v="13"/>
    <s v="YE3003"/>
    <x v="115"/>
    <s v="قعطبة"/>
    <x v="0"/>
    <x v="3"/>
    <x v="0"/>
    <m/>
    <m/>
    <n v="1"/>
    <n v="0"/>
    <n v="0"/>
    <n v="0"/>
    <n v="0"/>
    <n v="0"/>
    <n v="0"/>
    <n v="1"/>
    <n v="0"/>
    <n v="0"/>
    <n v="0"/>
    <x v="279"/>
    <x v="0"/>
    <x v="0"/>
    <x v="1"/>
    <x v="0"/>
  </r>
  <r>
    <d v="2024-03-23T00:00:00"/>
    <x v="72"/>
    <s v="YE26"/>
    <x v="1"/>
    <x v="1"/>
    <s v="YE2612"/>
    <x v="2"/>
    <x v="2"/>
    <s v="YE261204"/>
    <s v="Sahn Al Jin"/>
    <s v="صحن الجن"/>
    <s v="YE26120400401"/>
    <s v="Sahn Al Jin"/>
    <s v="صحن الجن"/>
    <s v="IDPs"/>
    <s v="Rapid Tracking"/>
    <x v="75"/>
    <s v="YE18"/>
    <x v="0"/>
    <x v="0"/>
    <s v="YE1811"/>
    <x v="125"/>
    <s v="الحجيلة"/>
    <x v="1"/>
    <x v="1"/>
    <x v="0"/>
    <m/>
    <m/>
    <n v="1"/>
    <n v="0"/>
    <n v="0"/>
    <n v="0"/>
    <n v="0"/>
    <n v="0"/>
    <n v="0"/>
    <n v="0"/>
    <n v="0"/>
    <n v="1"/>
    <n v="0"/>
    <x v="280"/>
    <x v="0"/>
    <x v="0"/>
    <x v="0"/>
    <x v="0"/>
  </r>
  <r>
    <d v="2024-03-23T00:00:00"/>
    <x v="72"/>
    <s v="YE26"/>
    <x v="1"/>
    <x v="1"/>
    <s v="YE2612"/>
    <x v="2"/>
    <x v="2"/>
    <s v="YE261206"/>
    <s v="Jaw Al Nasim"/>
    <s v="جو النسيم"/>
    <s v="YE26120600601"/>
    <s v="Jaw Al Nasim"/>
    <s v="جو النسيم"/>
    <s v="IDPs"/>
    <s v="Rapid Tracking"/>
    <x v="75"/>
    <s v="YE16"/>
    <x v="8"/>
    <x v="8"/>
    <s v="YE1602"/>
    <x v="133"/>
    <s v="الحميدات"/>
    <x v="1"/>
    <x v="1"/>
    <x v="0"/>
    <m/>
    <m/>
    <n v="1"/>
    <n v="0"/>
    <n v="0"/>
    <n v="0"/>
    <n v="0"/>
    <n v="1"/>
    <n v="0"/>
    <n v="0"/>
    <n v="0"/>
    <n v="0"/>
    <n v="0"/>
    <x v="275"/>
    <x v="0"/>
    <x v="0"/>
    <x v="0"/>
    <x v="0"/>
  </r>
  <r>
    <d v="2024-03-23T00:00:00"/>
    <x v="73"/>
    <s v="YE26"/>
    <x v="1"/>
    <x v="1"/>
    <s v="YE2609"/>
    <x v="1"/>
    <x v="1"/>
    <s v="YE260928"/>
    <s v="Al 'Abu Tahif"/>
    <s v="ال ابو طهيف"/>
    <s v="YE26092810500"/>
    <s v="Shadeiqah"/>
    <s v="شديقه"/>
    <s v="IDPs"/>
    <s v="Rapid Tracking"/>
    <x v="76"/>
    <s v="YE18"/>
    <x v="0"/>
    <x v="0"/>
    <s v="YE1810"/>
    <x v="26"/>
    <s v="باجل"/>
    <x v="1"/>
    <x v="4"/>
    <x v="0"/>
    <m/>
    <m/>
    <n v="1"/>
    <n v="0"/>
    <n v="0"/>
    <n v="0"/>
    <n v="1"/>
    <n v="0"/>
    <n v="0"/>
    <n v="0"/>
    <n v="0"/>
    <n v="0"/>
    <n v="0"/>
    <x v="276"/>
    <x v="0"/>
    <x v="0"/>
    <x v="0"/>
    <x v="0"/>
  </r>
  <r>
    <d v="2024-03-23T00:00:00"/>
    <x v="76"/>
    <s v="YE26"/>
    <x v="1"/>
    <x v="1"/>
    <s v="YE2612"/>
    <x v="2"/>
    <x v="2"/>
    <s v="YE261202"/>
    <s v="Al Maghawir Walshabwani"/>
    <s v="المغاوير والشبواني"/>
    <s v="YE26120200201"/>
    <s v="Al Maghawir Walshabwani"/>
    <s v="المغاوير والشبواني"/>
    <s v="IDPs"/>
    <s v="Rapid Tracking"/>
    <x v="76"/>
    <s v="YE15"/>
    <x v="5"/>
    <x v="5"/>
    <s v="YE1505"/>
    <x v="90"/>
    <s v="المخا"/>
    <x v="1"/>
    <x v="4"/>
    <x v="0"/>
    <m/>
    <m/>
    <n v="1"/>
    <n v="0"/>
    <n v="0"/>
    <n v="0"/>
    <n v="1"/>
    <n v="0"/>
    <n v="0"/>
    <n v="0"/>
    <n v="0"/>
    <n v="0"/>
    <n v="0"/>
    <x v="281"/>
    <x v="0"/>
    <x v="0"/>
    <x v="0"/>
    <x v="0"/>
  </r>
  <r>
    <d v="2024-03-23T00:00:00"/>
    <x v="76"/>
    <s v="YE26"/>
    <x v="1"/>
    <x v="1"/>
    <s v="YE2613"/>
    <x v="3"/>
    <x v="3"/>
    <s v="YE261326"/>
    <s v="Al Shabwan"/>
    <s v="ال شبوان"/>
    <s v="YE26132611000"/>
    <s v="Al Meshal Al-Cawlah"/>
    <s v="ال مشعل الكوله"/>
    <s v="IDPs"/>
    <s v="Rapid Tracking"/>
    <x v="76"/>
    <s v="YE16"/>
    <x v="8"/>
    <x v="8"/>
    <s v="YE1610"/>
    <x v="73"/>
    <s v="برط العنان"/>
    <x v="0"/>
    <x v="0"/>
    <x v="0"/>
    <m/>
    <m/>
    <n v="1"/>
    <n v="0"/>
    <n v="0"/>
    <n v="0"/>
    <n v="0"/>
    <n v="0"/>
    <n v="0"/>
    <n v="1"/>
    <n v="0"/>
    <n v="0"/>
    <n v="0"/>
    <x v="282"/>
    <x v="0"/>
    <x v="0"/>
    <x v="0"/>
    <x v="0"/>
  </r>
  <r>
    <d v="2024-03-23T00:00:00"/>
    <x v="76"/>
    <s v="YE26"/>
    <x v="1"/>
    <x v="1"/>
    <s v="YE2613"/>
    <x v="3"/>
    <x v="3"/>
    <s v="YE261326"/>
    <s v="Al Shabwan"/>
    <s v="ال شبوان"/>
    <s v="YE26132610800"/>
    <s v="Al-Akrah"/>
    <s v="العكرمه"/>
    <s v="IDPs"/>
    <s v="Rapid Tracking"/>
    <x v="76"/>
    <s v="YE17"/>
    <x v="2"/>
    <x v="2"/>
    <s v="YE1727"/>
    <x v="134"/>
    <s v="بني العوام"/>
    <x v="1"/>
    <x v="4"/>
    <x v="0"/>
    <m/>
    <m/>
    <n v="1"/>
    <n v="0"/>
    <n v="0"/>
    <n v="0"/>
    <n v="0"/>
    <n v="0"/>
    <n v="0"/>
    <n v="0"/>
    <n v="0"/>
    <n v="1"/>
    <n v="0"/>
    <x v="282"/>
    <x v="0"/>
    <x v="0"/>
    <x v="0"/>
    <x v="0"/>
  </r>
  <r>
    <d v="2024-03-23T00:00:00"/>
    <x v="76"/>
    <s v="YE26"/>
    <x v="1"/>
    <x v="1"/>
    <s v="YE2613"/>
    <x v="3"/>
    <x v="3"/>
    <s v="YE261326"/>
    <s v="Al Shabwan"/>
    <s v="ال شبوان"/>
    <s v="YE26132610800"/>
    <s v="Al-Akrah"/>
    <s v="العكرمه"/>
    <s v="IDPs"/>
    <s v="Rapid Tracking"/>
    <x v="77"/>
    <s v="YE18"/>
    <x v="0"/>
    <x v="0"/>
    <s v="YE1812"/>
    <x v="135"/>
    <s v="برع"/>
    <x v="1"/>
    <x v="1"/>
    <x v="0"/>
    <m/>
    <m/>
    <n v="1"/>
    <n v="0"/>
    <n v="0"/>
    <n v="0"/>
    <n v="0"/>
    <n v="1"/>
    <n v="0"/>
    <n v="0"/>
    <n v="0"/>
    <n v="0"/>
    <n v="0"/>
    <x v="282"/>
    <x v="0"/>
    <x v="0"/>
    <x v="0"/>
    <x v="0"/>
  </r>
  <r>
    <d v="2024-03-23T00:00:00"/>
    <x v="77"/>
    <s v="YE26"/>
    <x v="1"/>
    <x v="1"/>
    <s v="YE2612"/>
    <x v="2"/>
    <x v="2"/>
    <s v="YE261203"/>
    <s v="Al Ruwdah"/>
    <s v="الروضة"/>
    <s v="YE26120300301"/>
    <s v="Al Ruwdah"/>
    <s v="الروضة"/>
    <s v="IDPs"/>
    <s v="Rapid Tracking"/>
    <x v="77"/>
    <s v="YE29"/>
    <x v="4"/>
    <x v="4"/>
    <s v="YE2906"/>
    <x v="136"/>
    <s v="المدان"/>
    <x v="1"/>
    <x v="2"/>
    <x v="0"/>
    <m/>
    <m/>
    <n v="1"/>
    <n v="0"/>
    <n v="1"/>
    <n v="0"/>
    <n v="0"/>
    <n v="0"/>
    <n v="0"/>
    <n v="0"/>
    <n v="0"/>
    <n v="0"/>
    <n v="0"/>
    <x v="283"/>
    <x v="0"/>
    <x v="0"/>
    <x v="0"/>
    <x v="0"/>
  </r>
  <r>
    <d v="2024-03-23T00:00:00"/>
    <x v="77"/>
    <s v="YE26"/>
    <x v="1"/>
    <x v="1"/>
    <s v="YE2613"/>
    <x v="3"/>
    <x v="3"/>
    <s v="YE261325"/>
    <s v="Al Qazeah"/>
    <s v="ال قزعه"/>
    <s v="YE26132510100"/>
    <s v="Hadba Al-Awshan"/>
    <s v="حدباء ال عوشان"/>
    <s v="IDPs"/>
    <s v="Rapid Tracking"/>
    <x v="77"/>
    <s v="YE20"/>
    <x v="6"/>
    <x v="6"/>
    <s v="YE2011"/>
    <x v="13"/>
    <s v="ضوران أنس"/>
    <x v="1"/>
    <x v="2"/>
    <x v="1"/>
    <s v="No"/>
    <m/>
    <n v="1"/>
    <n v="0"/>
    <n v="0"/>
    <n v="0"/>
    <n v="0"/>
    <n v="0"/>
    <n v="0"/>
    <n v="1"/>
    <n v="0"/>
    <n v="0"/>
    <n v="0"/>
    <x v="284"/>
    <x v="0"/>
    <x v="0"/>
    <x v="0"/>
    <x v="0"/>
  </r>
  <r>
    <d v="2024-03-23T00:00:00"/>
    <x v="77"/>
    <s v="YE26"/>
    <x v="1"/>
    <x v="1"/>
    <s v="YE2613"/>
    <x v="3"/>
    <x v="3"/>
    <s v="YE261326"/>
    <s v="Al Shabwan"/>
    <s v="ال شبوان"/>
    <s v="YE26132610100"/>
    <s v="Al-Khashah"/>
    <s v="الخشعه"/>
    <s v="IDPs"/>
    <s v="Rapid Tracking"/>
    <x v="77"/>
    <s v="YE26"/>
    <x v="1"/>
    <x v="1"/>
    <s v="YE2609"/>
    <x v="10"/>
    <s v="حريب"/>
    <x v="0"/>
    <x v="0"/>
    <x v="1"/>
    <s v="No"/>
    <m/>
    <n v="1"/>
    <n v="0"/>
    <n v="0"/>
    <n v="0"/>
    <n v="0"/>
    <n v="0"/>
    <n v="0"/>
    <n v="1"/>
    <n v="0"/>
    <n v="0"/>
    <n v="0"/>
    <x v="285"/>
    <x v="0"/>
    <x v="0"/>
    <x v="1"/>
    <x v="0"/>
  </r>
  <r>
    <d v="2024-03-23T00:00:00"/>
    <x v="77"/>
    <s v="YE26"/>
    <x v="1"/>
    <x v="1"/>
    <s v="YE2613"/>
    <x v="3"/>
    <x v="3"/>
    <s v="YE261326"/>
    <s v="Al Shabwan"/>
    <s v="ال شبوان"/>
    <s v="YE26132610100"/>
    <s v="Al-Khashah"/>
    <s v="الخشعه"/>
    <s v="IDPs"/>
    <s v="Rapid Tracking"/>
    <x v="77"/>
    <s v="YE15"/>
    <x v="5"/>
    <x v="5"/>
    <s v="YE1512"/>
    <x v="78"/>
    <s v="خدير"/>
    <x v="1"/>
    <x v="4"/>
    <x v="0"/>
    <m/>
    <m/>
    <n v="1"/>
    <n v="0"/>
    <n v="0"/>
    <n v="0"/>
    <n v="0"/>
    <n v="0"/>
    <n v="0"/>
    <n v="0"/>
    <n v="0"/>
    <n v="1"/>
    <n v="0"/>
    <x v="285"/>
    <x v="0"/>
    <x v="0"/>
    <x v="0"/>
    <x v="0"/>
  </r>
  <r>
    <d v="2024-03-23T00:00:00"/>
    <x v="78"/>
    <s v="YE26"/>
    <x v="1"/>
    <x v="1"/>
    <s v="YE2613"/>
    <x v="3"/>
    <x v="3"/>
    <s v="YE261323"/>
    <s v="Al Rashid Munif"/>
    <s v="ال راشد منيف"/>
    <s v="YE26132310300"/>
    <s v="Al-Rasmah"/>
    <s v="الرمسه"/>
    <s v="IDPs"/>
    <s v="Rapid Tracking"/>
    <x v="77"/>
    <s v="YE26"/>
    <x v="1"/>
    <x v="1"/>
    <s v="YE2609"/>
    <x v="10"/>
    <s v="حريب"/>
    <x v="1"/>
    <x v="2"/>
    <x v="1"/>
    <s v="No"/>
    <m/>
    <n v="1"/>
    <n v="0"/>
    <n v="0"/>
    <n v="0"/>
    <n v="1"/>
    <n v="0"/>
    <n v="0"/>
    <n v="0"/>
    <n v="0"/>
    <n v="0"/>
    <n v="0"/>
    <x v="286"/>
    <x v="0"/>
    <x v="0"/>
    <x v="1"/>
    <x v="0"/>
  </r>
  <r>
    <d v="2024-03-23T00:00:00"/>
    <x v="71"/>
    <s v="YE26"/>
    <x v="1"/>
    <x v="1"/>
    <s v="YE2612"/>
    <x v="2"/>
    <x v="2"/>
    <s v="YE261212"/>
    <s v="Al Jamiah"/>
    <s v="الجامعة"/>
    <s v="YE26121201201"/>
    <s v="Al Jamiah"/>
    <s v="الجامعة"/>
    <s v="IDPs"/>
    <s v="Rapid Tracking"/>
    <x v="77"/>
    <s v="YE11"/>
    <x v="3"/>
    <x v="3"/>
    <s v="YE1108"/>
    <x v="109"/>
    <s v="حبيش"/>
    <x v="1"/>
    <x v="1"/>
    <x v="0"/>
    <m/>
    <m/>
    <n v="1"/>
    <n v="0"/>
    <n v="0"/>
    <n v="0"/>
    <n v="1"/>
    <n v="0"/>
    <n v="0"/>
    <n v="0"/>
    <n v="0"/>
    <n v="0"/>
    <n v="0"/>
    <x v="287"/>
    <x v="0"/>
    <x v="0"/>
    <x v="0"/>
    <x v="0"/>
  </r>
  <r>
    <d v="2024-03-23T00:00:00"/>
    <x v="76"/>
    <s v="YE26"/>
    <x v="1"/>
    <x v="1"/>
    <s v="YE2612"/>
    <x v="2"/>
    <x v="2"/>
    <s v="YE261221"/>
    <s v="Al'Iishraf"/>
    <s v="الاشراف"/>
    <s v="YE26122110600"/>
    <s v="Al-Fow"/>
    <s v="الفاو"/>
    <s v="IDPs"/>
    <s v="Rapid Tracking"/>
    <x v="78"/>
    <s v="YE18"/>
    <x v="0"/>
    <x v="0"/>
    <s v="YE1810"/>
    <x v="26"/>
    <s v="باجل"/>
    <x v="0"/>
    <x v="0"/>
    <x v="0"/>
    <m/>
    <m/>
    <n v="2"/>
    <n v="0"/>
    <n v="1"/>
    <n v="0"/>
    <n v="0"/>
    <n v="0"/>
    <n v="0"/>
    <n v="1"/>
    <n v="0"/>
    <n v="0"/>
    <n v="0"/>
    <x v="288"/>
    <x v="0"/>
    <x v="0"/>
    <x v="0"/>
    <x v="0"/>
  </r>
  <r>
    <d v="2024-03-23T00:00:00"/>
    <x v="77"/>
    <s v="YE26"/>
    <x v="1"/>
    <x v="1"/>
    <s v="YE2613"/>
    <x v="3"/>
    <x v="3"/>
    <s v="YE261326"/>
    <s v="Al Shabwan"/>
    <s v="ال شبوان"/>
    <s v="YE26132610100"/>
    <s v="Al-Khashah"/>
    <s v="الخشعه"/>
    <s v="IDPs"/>
    <s v="Rapid Tracking"/>
    <x v="78"/>
    <s v="YE21"/>
    <x v="12"/>
    <x v="12"/>
    <s v="YE2107"/>
    <x v="52"/>
    <s v="بيحان"/>
    <x v="1"/>
    <x v="1"/>
    <x v="2"/>
    <m/>
    <m/>
    <n v="1"/>
    <n v="0"/>
    <n v="0"/>
    <n v="0"/>
    <n v="0"/>
    <n v="1"/>
    <n v="0"/>
    <n v="0"/>
    <n v="0"/>
    <n v="0"/>
    <n v="0"/>
    <x v="285"/>
    <x v="0"/>
    <x v="0"/>
    <x v="0"/>
    <x v="0"/>
  </r>
  <r>
    <d v="2024-03-23T00:00:00"/>
    <x v="78"/>
    <s v="YE26"/>
    <x v="1"/>
    <x v="1"/>
    <s v="YE2613"/>
    <x v="3"/>
    <x v="3"/>
    <s v="YE261323"/>
    <s v="Al Rashid Munif"/>
    <s v="ال راشد منيف"/>
    <s v="YE26132311300"/>
    <s v="Al-Naqeia'a"/>
    <s v="النقيعاء"/>
    <s v="IDPs"/>
    <s v="Rapid Tracking"/>
    <x v="78"/>
    <s v="YE23"/>
    <x v="7"/>
    <x v="7"/>
    <s v="YE2304"/>
    <x v="137"/>
    <s v="بني حشيش"/>
    <x v="1"/>
    <x v="2"/>
    <x v="0"/>
    <m/>
    <m/>
    <n v="1"/>
    <n v="0"/>
    <n v="0"/>
    <n v="0"/>
    <n v="0"/>
    <n v="0"/>
    <n v="0"/>
    <n v="1"/>
    <n v="0"/>
    <n v="0"/>
    <n v="0"/>
    <x v="286"/>
    <x v="0"/>
    <x v="0"/>
    <x v="0"/>
    <x v="0"/>
  </r>
  <r>
    <d v="2024-03-23T00:00:00"/>
    <x v="78"/>
    <s v="YE26"/>
    <x v="1"/>
    <x v="1"/>
    <s v="YE2613"/>
    <x v="3"/>
    <x v="3"/>
    <s v="YE261323"/>
    <s v="Al Rashid Munif"/>
    <s v="ال راشد منيف"/>
    <s v="YE26132311300"/>
    <s v="Al-Naqeia'a"/>
    <s v="النقيعاء"/>
    <s v="IDPs"/>
    <s v="Rapid Tracking"/>
    <x v="78"/>
    <s v="YE18"/>
    <x v="0"/>
    <x v="0"/>
    <s v="YE1826"/>
    <x v="12"/>
    <s v="التحيتا"/>
    <x v="1"/>
    <x v="4"/>
    <x v="0"/>
    <m/>
    <m/>
    <n v="1"/>
    <n v="0"/>
    <n v="0"/>
    <n v="0"/>
    <n v="0"/>
    <n v="0"/>
    <n v="0"/>
    <n v="1"/>
    <n v="0"/>
    <n v="0"/>
    <n v="0"/>
    <x v="286"/>
    <x v="0"/>
    <x v="0"/>
    <x v="0"/>
    <x v="0"/>
  </r>
  <r>
    <d v="2024-03-23T00:00:00"/>
    <x v="71"/>
    <s v="YE18"/>
    <x v="2"/>
    <x v="2"/>
    <s v="YE1820"/>
    <x v="6"/>
    <x v="6"/>
    <s v="YE182022"/>
    <s v="Dublh"/>
    <s v="دوبلة"/>
    <s v="YE18202211400"/>
    <s v="Abo Zaher"/>
    <s v="ابو زهر"/>
    <s v="IDPs"/>
    <s v="Rapid Tracking"/>
    <x v="78"/>
    <s v="YE15"/>
    <x v="5"/>
    <x v="5"/>
    <s v="YE1508"/>
    <x v="31"/>
    <s v="جبل حبشي"/>
    <x v="1"/>
    <x v="4"/>
    <x v="0"/>
    <m/>
    <m/>
    <n v="3"/>
    <n v="0"/>
    <n v="3"/>
    <n v="0"/>
    <n v="0"/>
    <n v="0"/>
    <n v="0"/>
    <n v="0"/>
    <n v="0"/>
    <n v="0"/>
    <n v="0"/>
    <x v="274"/>
    <x v="0"/>
    <x v="1"/>
    <x v="0"/>
    <x v="0"/>
  </r>
  <r>
    <d v="2024-03-23T00:00:00"/>
    <x v="71"/>
    <s v="YE18"/>
    <x v="2"/>
    <x v="2"/>
    <s v="YE1820"/>
    <x v="6"/>
    <x v="6"/>
    <s v="YE182022"/>
    <s v="Dublh"/>
    <s v="دوبلة"/>
    <s v="YE18202211400"/>
    <s v="Abo Zaher"/>
    <s v="ابو زهر"/>
    <s v="IDPs"/>
    <s v="Rapid Tracking"/>
    <x v="78"/>
    <s v="YE18"/>
    <x v="0"/>
    <x v="0"/>
    <s v="YE1817"/>
    <x v="37"/>
    <s v="بيت الفقيه"/>
    <x v="1"/>
    <x v="1"/>
    <x v="0"/>
    <m/>
    <m/>
    <n v="1"/>
    <n v="0"/>
    <n v="1"/>
    <n v="0"/>
    <n v="0"/>
    <n v="0"/>
    <n v="0"/>
    <n v="0"/>
    <n v="0"/>
    <n v="0"/>
    <n v="0"/>
    <x v="274"/>
    <x v="0"/>
    <x v="1"/>
    <x v="1"/>
    <x v="0"/>
  </r>
  <r>
    <d v="2024-03-23T00:00:00"/>
    <x v="71"/>
    <s v="YE18"/>
    <x v="2"/>
    <x v="2"/>
    <s v="YE1820"/>
    <x v="6"/>
    <x v="6"/>
    <s v="YE182022"/>
    <s v="Dublh"/>
    <s v="دوبلة"/>
    <s v="YE18202211100"/>
    <s v="Qataba"/>
    <s v="قطاباء"/>
    <s v="IDPs"/>
    <s v="Rapid Tracking"/>
    <x v="78"/>
    <s v="YE18"/>
    <x v="0"/>
    <x v="0"/>
    <s v="YE1826"/>
    <x v="12"/>
    <s v="التحيتا"/>
    <x v="0"/>
    <x v="3"/>
    <x v="0"/>
    <m/>
    <m/>
    <n v="1"/>
    <n v="0"/>
    <n v="1"/>
    <n v="0"/>
    <n v="0"/>
    <n v="0"/>
    <n v="0"/>
    <n v="0"/>
    <n v="0"/>
    <n v="0"/>
    <n v="0"/>
    <x v="274"/>
    <x v="0"/>
    <x v="1"/>
    <x v="1"/>
    <x v="0"/>
  </r>
  <r>
    <d v="2024-03-23T00:00:00"/>
    <x v="74"/>
    <s v="YE15"/>
    <x v="0"/>
    <x v="0"/>
    <s v="YE1511"/>
    <x v="0"/>
    <x v="0"/>
    <s v="YE151123"/>
    <s v="Masfir"/>
    <s v="مسفر"/>
    <s v="YE15112310400"/>
    <s v="Acamat Hubeish"/>
    <s v="اكمة حبيش"/>
    <s v="IDPs"/>
    <s v="Rapid Tracking"/>
    <x v="78"/>
    <s v="YE15"/>
    <x v="5"/>
    <x v="5"/>
    <s v="YE1513"/>
    <x v="23"/>
    <s v="الصلو"/>
    <x v="0"/>
    <x v="3"/>
    <x v="0"/>
    <m/>
    <m/>
    <n v="1"/>
    <n v="0"/>
    <n v="0"/>
    <n v="0"/>
    <n v="1"/>
    <n v="0"/>
    <n v="0"/>
    <n v="0"/>
    <n v="0"/>
    <n v="0"/>
    <n v="0"/>
    <x v="289"/>
    <x v="0"/>
    <x v="0"/>
    <x v="1"/>
    <x v="0"/>
  </r>
  <r>
    <d v="2024-03-23T00:00:00"/>
    <x v="77"/>
    <s v="YE26"/>
    <x v="1"/>
    <x v="1"/>
    <s v="YE2612"/>
    <x v="2"/>
    <x v="2"/>
    <s v="YE261203"/>
    <s v="Al Ruwdah"/>
    <s v="الروضة"/>
    <s v="YE26120300301"/>
    <s v="Al Ruwdah"/>
    <s v="الروضة"/>
    <s v="IDPs"/>
    <s v="Rapid Tracking"/>
    <x v="79"/>
    <s v="YE26"/>
    <x v="1"/>
    <x v="1"/>
    <s v="YE2602"/>
    <x v="22"/>
    <s v="رغوان"/>
    <x v="0"/>
    <x v="0"/>
    <x v="0"/>
    <m/>
    <m/>
    <n v="1"/>
    <n v="0"/>
    <n v="0"/>
    <n v="0"/>
    <n v="1"/>
    <n v="0"/>
    <n v="0"/>
    <n v="0"/>
    <n v="0"/>
    <n v="0"/>
    <n v="0"/>
    <x v="283"/>
    <x v="0"/>
    <x v="0"/>
    <x v="1"/>
    <x v="0"/>
  </r>
  <r>
    <d v="2024-03-23T00:00:00"/>
    <x v="78"/>
    <s v="YE26"/>
    <x v="1"/>
    <x v="1"/>
    <s v="YE2613"/>
    <x v="3"/>
    <x v="3"/>
    <s v="YE261321"/>
    <s v="Al Jalla L"/>
    <s v="ال جلال"/>
    <s v="YE26132110300"/>
    <s v="Aba Al-Jald"/>
    <s v="ابا الجلد"/>
    <s v="IDPs"/>
    <s v="Rapid Tracking"/>
    <x v="79"/>
    <s v="YE22"/>
    <x v="14"/>
    <x v="14"/>
    <s v="YE2209"/>
    <x v="138"/>
    <s v="ساقين"/>
    <x v="1"/>
    <x v="4"/>
    <x v="0"/>
    <m/>
    <m/>
    <n v="1"/>
    <n v="0"/>
    <n v="0"/>
    <n v="0"/>
    <n v="0"/>
    <n v="0"/>
    <n v="0"/>
    <n v="1"/>
    <n v="0"/>
    <n v="0"/>
    <n v="0"/>
    <x v="290"/>
    <x v="0"/>
    <x v="0"/>
    <x v="0"/>
    <x v="0"/>
  </r>
  <r>
    <d v="2024-03-23T00:00:00"/>
    <x v="71"/>
    <s v="YE26"/>
    <x v="1"/>
    <x v="1"/>
    <s v="YE2612"/>
    <x v="2"/>
    <x v="2"/>
    <s v="YE261211"/>
    <s v="Al Kharaz"/>
    <s v="الخراز"/>
    <s v="YE26121101001"/>
    <s v="Al Kharaz"/>
    <s v="الخراز"/>
    <s v="IDPs"/>
    <s v="Rapid Tracking"/>
    <x v="79"/>
    <s v="YE26"/>
    <x v="1"/>
    <x v="1"/>
    <s v="YE2607"/>
    <x v="5"/>
    <s v="الجوبة"/>
    <x v="1"/>
    <x v="1"/>
    <x v="0"/>
    <m/>
    <m/>
    <n v="3"/>
    <n v="0"/>
    <n v="0"/>
    <n v="0"/>
    <n v="1"/>
    <n v="0"/>
    <n v="0"/>
    <n v="2"/>
    <n v="0"/>
    <n v="0"/>
    <n v="0"/>
    <x v="291"/>
    <x v="0"/>
    <x v="0"/>
    <x v="1"/>
    <x v="0"/>
  </r>
  <r>
    <d v="2024-03-23T00:00:00"/>
    <x v="74"/>
    <s v="YE15"/>
    <x v="0"/>
    <x v="0"/>
    <s v="YE1517"/>
    <x v="14"/>
    <x v="14"/>
    <s v="YE151706"/>
    <s v="Sinah"/>
    <s v="صينه"/>
    <s v="YE15172100147"/>
    <s v="وادي الدحي"/>
    <s v="وادي الدحي"/>
    <s v="IDPs"/>
    <s v="Rapid Tracking"/>
    <x v="79"/>
    <s v="YE15"/>
    <x v="5"/>
    <x v="5"/>
    <s v="YE1505"/>
    <x v="90"/>
    <s v="المخا"/>
    <x v="0"/>
    <x v="0"/>
    <x v="0"/>
    <m/>
    <m/>
    <n v="1"/>
    <n v="0"/>
    <n v="0"/>
    <n v="0"/>
    <n v="1"/>
    <n v="0"/>
    <n v="0"/>
    <n v="0"/>
    <n v="0"/>
    <n v="0"/>
    <n v="0"/>
    <x v="292"/>
    <x v="0"/>
    <x v="0"/>
    <x v="1"/>
    <x v="0"/>
  </r>
  <r>
    <d v="2024-03-23T00:00:00"/>
    <x v="74"/>
    <s v="YE30"/>
    <x v="4"/>
    <x v="4"/>
    <s v="YE3006"/>
    <x v="11"/>
    <x v="11"/>
    <s v="YE300621"/>
    <s v="Ad Dhale'e_1"/>
    <s v="الضالع_1"/>
    <s v="YE30062118500"/>
    <s v="Sanah"/>
    <s v="سناح"/>
    <s v="IDPs"/>
    <s v="Rapid Tracking"/>
    <x v="79"/>
    <s v="YE30"/>
    <x v="13"/>
    <x v="13"/>
    <s v="YE3003"/>
    <x v="115"/>
    <s v="قعطبة"/>
    <x v="0"/>
    <x v="3"/>
    <x v="0"/>
    <m/>
    <m/>
    <n v="1"/>
    <n v="0"/>
    <n v="0"/>
    <n v="0"/>
    <n v="0"/>
    <n v="0"/>
    <n v="0"/>
    <n v="1"/>
    <n v="0"/>
    <n v="0"/>
    <n v="0"/>
    <x v="293"/>
    <x v="0"/>
    <x v="0"/>
    <x v="1"/>
    <x v="0"/>
  </r>
  <r>
    <d v="2024-03-24T00:00:00"/>
    <x v="75"/>
    <s v="YE15"/>
    <x v="0"/>
    <x v="0"/>
    <s v="YE1513"/>
    <x v="8"/>
    <x v="8"/>
    <s v="YE151326"/>
    <s v="Alqabila"/>
    <s v="القابله"/>
    <s v="YE15132610300"/>
    <s v="Al-Qabelah"/>
    <s v="القابله"/>
    <s v="IDPs"/>
    <s v="Rapid Tracking"/>
    <x v="79"/>
    <s v="YE15"/>
    <x v="5"/>
    <x v="5"/>
    <s v="YE1513"/>
    <x v="23"/>
    <s v="الصلو"/>
    <x v="1"/>
    <x v="2"/>
    <x v="0"/>
    <m/>
    <m/>
    <n v="1"/>
    <n v="0"/>
    <n v="0"/>
    <n v="0"/>
    <n v="1"/>
    <n v="0"/>
    <n v="0"/>
    <n v="0"/>
    <n v="0"/>
    <n v="0"/>
    <n v="0"/>
    <x v="278"/>
    <x v="0"/>
    <x v="0"/>
    <x v="1"/>
    <x v="1"/>
  </r>
  <r>
    <d v="2024-03-23T00:00:00"/>
    <x v="71"/>
    <s v="YE26"/>
    <x v="1"/>
    <x v="1"/>
    <s v="YE2612"/>
    <x v="2"/>
    <x v="2"/>
    <s v="YE261208"/>
    <s v="Al Matar"/>
    <s v="المطار"/>
    <s v="YE26120800801"/>
    <s v="Al Matar"/>
    <s v="المطار"/>
    <s v="IDPs"/>
    <s v="Rapid Tracking"/>
    <x v="80"/>
    <s v="YE16"/>
    <x v="8"/>
    <x v="8"/>
    <s v="YE1607"/>
    <x v="139"/>
    <s v="المصلوب"/>
    <x v="0"/>
    <x v="0"/>
    <x v="0"/>
    <m/>
    <m/>
    <n v="1"/>
    <n v="0"/>
    <n v="1"/>
    <n v="0"/>
    <n v="0"/>
    <n v="0"/>
    <n v="0"/>
    <n v="0"/>
    <n v="0"/>
    <n v="0"/>
    <n v="0"/>
    <x v="294"/>
    <x v="0"/>
    <x v="0"/>
    <x v="0"/>
    <x v="0"/>
  </r>
  <r>
    <d v="2024-03-23T00:00:00"/>
    <x v="74"/>
    <s v="YE30"/>
    <x v="4"/>
    <x v="4"/>
    <s v="YE3006"/>
    <x v="11"/>
    <x v="11"/>
    <s v="YE300621"/>
    <s v="Ad Dhale'e_1"/>
    <s v="الضالع_1"/>
    <s v="YE30062119700"/>
    <s v="Lacamat Al-Dawky"/>
    <s v="لكمةالدوكي"/>
    <s v="IDPs"/>
    <s v="Rapid Tracking"/>
    <x v="80"/>
    <s v="YE30"/>
    <x v="13"/>
    <x v="13"/>
    <s v="YE3006"/>
    <x v="132"/>
    <s v="الضالع"/>
    <x v="0"/>
    <x v="3"/>
    <x v="0"/>
    <m/>
    <m/>
    <n v="1"/>
    <n v="0"/>
    <n v="0"/>
    <n v="0"/>
    <n v="0"/>
    <n v="0"/>
    <n v="0"/>
    <n v="1"/>
    <n v="0"/>
    <n v="0"/>
    <n v="0"/>
    <x v="295"/>
    <x v="0"/>
    <x v="0"/>
    <x v="1"/>
    <x v="1"/>
  </r>
  <r>
    <d v="2024-03-24T00:00:00"/>
    <x v="75"/>
    <s v="YE15"/>
    <x v="0"/>
    <x v="0"/>
    <s v="YE1513"/>
    <x v="8"/>
    <x v="8"/>
    <s v="YE151324"/>
    <s v="Alekishh"/>
    <s v="العكيشه"/>
    <s v="YE15132410200"/>
    <s v="Al-Shareef"/>
    <s v="الشريف"/>
    <s v="IDPs"/>
    <s v="Rapid Tracking"/>
    <x v="81"/>
    <s v="YE24"/>
    <x v="18"/>
    <x v="18"/>
    <s v="YE2403"/>
    <x v="140"/>
    <s v="المنصورة"/>
    <x v="1"/>
    <x v="4"/>
    <x v="0"/>
    <m/>
    <m/>
    <n v="1"/>
    <n v="0"/>
    <n v="0"/>
    <n v="0"/>
    <n v="1"/>
    <n v="0"/>
    <n v="0"/>
    <n v="0"/>
    <n v="0"/>
    <n v="0"/>
    <n v="0"/>
    <x v="296"/>
    <x v="0"/>
    <x v="0"/>
    <x v="0"/>
    <x v="0"/>
  </r>
  <r>
    <d v="2024-03-24T00:00:00"/>
    <x v="75"/>
    <s v="YE15"/>
    <x v="0"/>
    <x v="0"/>
    <s v="YE1521"/>
    <x v="10"/>
    <x v="10"/>
    <s v="YE152124"/>
    <s v="Alssnnah"/>
    <s v="الصنــة"/>
    <s v="YE15212400101"/>
    <s v="Al-Suwa'a"/>
    <s v="السواء"/>
    <s v="IDPs"/>
    <s v="Rapid Tracking"/>
    <x v="81"/>
    <s v="YE18"/>
    <x v="0"/>
    <x v="0"/>
    <s v="YE1814"/>
    <x v="7"/>
    <s v="الدريهمي"/>
    <x v="0"/>
    <x v="0"/>
    <x v="0"/>
    <m/>
    <m/>
    <n v="1"/>
    <n v="0"/>
    <n v="0"/>
    <n v="0"/>
    <n v="1"/>
    <n v="0"/>
    <n v="0"/>
    <n v="0"/>
    <n v="0"/>
    <n v="0"/>
    <n v="0"/>
    <x v="297"/>
    <x v="0"/>
    <x v="0"/>
    <x v="0"/>
    <x v="0"/>
  </r>
  <r>
    <d v="2024-03-26T00:00:00"/>
    <x v="79"/>
    <s v="YE15"/>
    <x v="0"/>
    <x v="0"/>
    <s v="YE1518"/>
    <x v="13"/>
    <x v="13"/>
    <s v="YE151801"/>
    <s v="Al Jumhouri"/>
    <s v="الجمهوري"/>
    <s v="YE15182100124"/>
    <s v="الجمهوري العليا"/>
    <s v="الجمهوري العليا"/>
    <s v="IDPs"/>
    <s v="Rapid Tracking"/>
    <x v="79"/>
    <s v="YE15"/>
    <x v="5"/>
    <x v="5"/>
    <s v="YE1504"/>
    <x v="11"/>
    <s v="مقبنة"/>
    <x v="0"/>
    <x v="0"/>
    <x v="0"/>
    <m/>
    <m/>
    <n v="1"/>
    <n v="0"/>
    <n v="0"/>
    <n v="0"/>
    <n v="1"/>
    <n v="0"/>
    <n v="0"/>
    <n v="0"/>
    <n v="0"/>
    <n v="0"/>
    <n v="0"/>
    <x v="298"/>
    <x v="0"/>
    <x v="0"/>
    <x v="1"/>
    <x v="0"/>
  </r>
  <r>
    <d v="2024-03-26T00:00:00"/>
    <x v="79"/>
    <s v="YE15"/>
    <x v="0"/>
    <x v="0"/>
    <s v="YE1505"/>
    <x v="4"/>
    <x v="4"/>
    <s v="YE150521"/>
    <s v="Almakha'"/>
    <s v="المخاء"/>
    <s v="YE15052100101"/>
    <s v="Al-Makha"/>
    <s v="المخاء"/>
    <s v="IDPs"/>
    <s v="Rapid Tracking"/>
    <x v="82"/>
    <s v="YE15"/>
    <x v="5"/>
    <x v="5"/>
    <s v="YE1520"/>
    <x v="38"/>
    <s v="التعزية"/>
    <x v="0"/>
    <x v="0"/>
    <x v="0"/>
    <m/>
    <m/>
    <n v="2"/>
    <n v="0"/>
    <n v="0"/>
    <n v="0"/>
    <n v="2"/>
    <n v="0"/>
    <n v="0"/>
    <n v="0"/>
    <n v="0"/>
    <n v="0"/>
    <n v="0"/>
    <x v="299"/>
    <x v="0"/>
    <x v="1"/>
    <x v="1"/>
    <x v="0"/>
  </r>
  <r>
    <d v="2024-03-26T00:00:00"/>
    <x v="80"/>
    <s v="YE18"/>
    <x v="2"/>
    <x v="2"/>
    <s v="YE1819"/>
    <x v="5"/>
    <x v="5"/>
    <s v="YE181923"/>
    <s v="Rubue Alhdrmy"/>
    <s v="ربع الحضرمــي"/>
    <s v="YE18192310200"/>
    <s v="Al-Qalmah"/>
    <s v="القلمه"/>
    <s v="IDPs"/>
    <s v="Rapid Tracking"/>
    <x v="83"/>
    <s v="YE18"/>
    <x v="0"/>
    <x v="0"/>
    <s v="YE1825"/>
    <x v="6"/>
    <s v="الجراحي"/>
    <x v="0"/>
    <x v="3"/>
    <x v="0"/>
    <m/>
    <m/>
    <n v="2"/>
    <n v="0"/>
    <n v="0"/>
    <n v="0"/>
    <n v="0"/>
    <n v="0"/>
    <n v="0"/>
    <n v="2"/>
    <n v="0"/>
    <n v="0"/>
    <n v="0"/>
    <x v="300"/>
    <x v="0"/>
    <x v="1"/>
    <x v="1"/>
    <x v="0"/>
  </r>
  <r>
    <d v="2024-03-26T00:00:00"/>
    <x v="79"/>
    <s v="YE15"/>
    <x v="0"/>
    <x v="0"/>
    <s v="YE1505"/>
    <x v="4"/>
    <x v="4"/>
    <s v="YE150521"/>
    <s v="Almakha'"/>
    <s v="المخاء"/>
    <s v="YE15052100101"/>
    <s v="Al-Makha"/>
    <s v="المخاء"/>
    <s v="IDPs"/>
    <s v="Rapid Tracking"/>
    <x v="83"/>
    <s v="YE15"/>
    <x v="5"/>
    <x v="5"/>
    <s v="YE1507"/>
    <x v="83"/>
    <s v="موزع"/>
    <x v="0"/>
    <x v="0"/>
    <x v="0"/>
    <m/>
    <m/>
    <n v="3"/>
    <n v="0"/>
    <n v="0"/>
    <n v="0"/>
    <n v="3"/>
    <n v="0"/>
    <n v="0"/>
    <n v="0"/>
    <n v="0"/>
    <n v="0"/>
    <n v="0"/>
    <x v="299"/>
    <x v="0"/>
    <x v="1"/>
    <x v="1"/>
    <x v="0"/>
  </r>
  <r>
    <d v="2024-03-27T00:00:00"/>
    <x v="81"/>
    <s v="YE15"/>
    <x v="0"/>
    <x v="0"/>
    <s v="YE1519"/>
    <x v="12"/>
    <x v="12"/>
    <s v="YE151904"/>
    <s v="Al Thawrah Hospital"/>
    <s v="مستشفى الثورة"/>
    <s v="YE15192100107"/>
    <s v="حارة مستشفى الثورة"/>
    <s v="حارة مستشفى الثورة"/>
    <s v="IDPs"/>
    <s v="Rapid Tracking"/>
    <x v="78"/>
    <s v="YE15"/>
    <x v="5"/>
    <x v="5"/>
    <s v="YE1504"/>
    <x v="11"/>
    <s v="مقبنة"/>
    <x v="0"/>
    <x v="0"/>
    <x v="0"/>
    <m/>
    <m/>
    <n v="1"/>
    <n v="0"/>
    <n v="0"/>
    <n v="0"/>
    <n v="1"/>
    <n v="0"/>
    <n v="0"/>
    <n v="0"/>
    <n v="0"/>
    <n v="0"/>
    <n v="0"/>
    <x v="301"/>
    <x v="0"/>
    <x v="0"/>
    <x v="1"/>
    <x v="0"/>
  </r>
  <r>
    <d v="2024-03-30T00:00:00"/>
    <x v="75"/>
    <s v="YE26"/>
    <x v="1"/>
    <x v="1"/>
    <s v="YE2612"/>
    <x v="2"/>
    <x v="2"/>
    <s v="YE261205"/>
    <s v="Hai Al Sharikah"/>
    <s v="حي الشركة"/>
    <s v="YE26120500501"/>
    <s v="Hai Al Sharikah"/>
    <s v="حي الشركة"/>
    <s v="IDPs"/>
    <s v="Rapid Tracking"/>
    <x v="81"/>
    <s v="YE20"/>
    <x v="6"/>
    <x v="6"/>
    <s v="YE2008"/>
    <x v="54"/>
    <s v="مدينة ذمار"/>
    <x v="1"/>
    <x v="2"/>
    <x v="0"/>
    <m/>
    <m/>
    <n v="1"/>
    <n v="0"/>
    <n v="1"/>
    <n v="0"/>
    <n v="0"/>
    <n v="0"/>
    <n v="0"/>
    <n v="0"/>
    <n v="0"/>
    <n v="0"/>
    <n v="0"/>
    <x v="302"/>
    <x v="0"/>
    <x v="0"/>
    <x v="0"/>
    <x v="0"/>
  </r>
  <r>
    <d v="2024-03-30T00:00:00"/>
    <x v="80"/>
    <s v="YE26"/>
    <x v="1"/>
    <x v="1"/>
    <s v="YE2612"/>
    <x v="2"/>
    <x v="2"/>
    <s v="YE261210"/>
    <s v="Al Jufainah"/>
    <s v="الجفينة"/>
    <s v="YE26121001001"/>
    <s v="Al Jufainah"/>
    <s v="الجفينة"/>
    <s v="IDPs"/>
    <s v="Rapid Tracking"/>
    <x v="82"/>
    <s v="YE26"/>
    <x v="1"/>
    <x v="1"/>
    <s v="YE2609"/>
    <x v="10"/>
    <s v="حريب"/>
    <x v="1"/>
    <x v="2"/>
    <x v="0"/>
    <m/>
    <m/>
    <n v="2"/>
    <n v="0"/>
    <n v="0"/>
    <n v="0"/>
    <n v="1"/>
    <n v="0"/>
    <n v="0"/>
    <n v="1"/>
    <n v="0"/>
    <n v="0"/>
    <n v="0"/>
    <x v="303"/>
    <x v="0"/>
    <x v="0"/>
    <x v="1"/>
    <x v="0"/>
  </r>
  <r>
    <d v="2024-03-30T00:00:00"/>
    <x v="81"/>
    <s v="YE26"/>
    <x v="1"/>
    <x v="1"/>
    <s v="YE2609"/>
    <x v="1"/>
    <x v="1"/>
    <s v="YE260931"/>
    <s v="Jiradha"/>
    <s v="جراذا"/>
    <s v="YE26093110600"/>
    <s v="Haratha"/>
    <s v="حراذا"/>
    <s v="IDPs"/>
    <s v="Rapid Tracking"/>
    <x v="83"/>
    <s v="YE26"/>
    <x v="1"/>
    <x v="1"/>
    <s v="YE2607"/>
    <x v="5"/>
    <s v="الجوبة"/>
    <x v="1"/>
    <x v="2"/>
    <x v="1"/>
    <s v="Yes"/>
    <s v="No"/>
    <n v="2"/>
    <n v="0"/>
    <n v="0"/>
    <n v="0"/>
    <n v="1"/>
    <n v="0"/>
    <n v="0"/>
    <n v="1"/>
    <n v="0"/>
    <n v="0"/>
    <n v="0"/>
    <x v="304"/>
    <x v="0"/>
    <x v="0"/>
    <x v="1"/>
    <x v="0"/>
  </r>
  <r>
    <d v="2024-03-30T00:00:00"/>
    <x v="82"/>
    <s v="YE26"/>
    <x v="1"/>
    <x v="1"/>
    <s v="YE2613"/>
    <x v="3"/>
    <x v="3"/>
    <s v="YE261323"/>
    <s v="Al Rashid Munif"/>
    <s v="ال راشد منيف"/>
    <s v="YE26132313100"/>
    <s v="Hudhn Al-Maseili"/>
    <s v="حضن المصيلى"/>
    <s v="IDPs"/>
    <s v="Rapid Tracking"/>
    <x v="83"/>
    <s v="YE23"/>
    <x v="7"/>
    <x v="7"/>
    <s v="YE2309"/>
    <x v="141"/>
    <s v="الحيمة الخارجية"/>
    <x v="1"/>
    <x v="2"/>
    <x v="0"/>
    <m/>
    <m/>
    <n v="1"/>
    <n v="0"/>
    <n v="1"/>
    <n v="0"/>
    <n v="0"/>
    <n v="0"/>
    <n v="0"/>
    <n v="0"/>
    <n v="0"/>
    <n v="0"/>
    <n v="0"/>
    <x v="305"/>
    <x v="0"/>
    <x v="0"/>
    <x v="0"/>
    <x v="0"/>
  </r>
  <r>
    <d v="2024-03-30T00:00:00"/>
    <x v="83"/>
    <s v="YE26"/>
    <x v="1"/>
    <x v="1"/>
    <s v="YE2612"/>
    <x v="2"/>
    <x v="2"/>
    <s v="YE261209"/>
    <s v="Al Rumaylah"/>
    <s v="الرميلة"/>
    <s v="YE26120900901"/>
    <s v="Al Rumaylah"/>
    <s v="الرميله"/>
    <s v="IDPs"/>
    <s v="Rapid Tracking"/>
    <x v="83"/>
    <s v="YE12"/>
    <x v="16"/>
    <x v="16"/>
    <s v="YE1210"/>
    <x v="142"/>
    <s v="زنجبار"/>
    <x v="1"/>
    <x v="1"/>
    <x v="0"/>
    <m/>
    <m/>
    <n v="1"/>
    <n v="0"/>
    <n v="0"/>
    <n v="0"/>
    <n v="0"/>
    <n v="0"/>
    <n v="0"/>
    <n v="1"/>
    <n v="0"/>
    <n v="0"/>
    <n v="0"/>
    <x v="306"/>
    <x v="0"/>
    <x v="0"/>
    <x v="0"/>
    <x v="0"/>
  </r>
  <r>
    <d v="2024-03-30T00:00:00"/>
    <x v="79"/>
    <s v="YE26"/>
    <x v="1"/>
    <x v="1"/>
    <s v="YE2613"/>
    <x v="3"/>
    <x v="3"/>
    <s v="YE261322"/>
    <s v="Al Fajih"/>
    <s v="ال فجيح"/>
    <s v="YE26132210600"/>
    <s v="Cara"/>
    <s v="كرا"/>
    <s v="IDPs"/>
    <s v="Rapid Tracking"/>
    <x v="84"/>
    <s v="YE11"/>
    <x v="3"/>
    <x v="3"/>
    <s v="YE1101"/>
    <x v="14"/>
    <s v="القفر"/>
    <x v="1"/>
    <x v="2"/>
    <x v="0"/>
    <m/>
    <m/>
    <n v="1"/>
    <n v="0"/>
    <n v="0"/>
    <n v="0"/>
    <n v="0"/>
    <n v="0"/>
    <n v="0"/>
    <n v="1"/>
    <n v="0"/>
    <n v="0"/>
    <n v="0"/>
    <x v="307"/>
    <x v="0"/>
    <x v="0"/>
    <x v="0"/>
    <x v="0"/>
  </r>
  <r>
    <d v="2024-03-30T00:00:00"/>
    <x v="81"/>
    <s v="YE26"/>
    <x v="1"/>
    <x v="1"/>
    <s v="YE2612"/>
    <x v="2"/>
    <x v="2"/>
    <s v="YE261207"/>
    <s v="Al Siyanah"/>
    <s v="الصيانة"/>
    <s v="YE26120700701"/>
    <s v="Al Siyanah"/>
    <s v="الصيانة"/>
    <s v="IDPs"/>
    <s v="Rapid Tracking"/>
    <x v="84"/>
    <s v="YE15"/>
    <x v="5"/>
    <x v="5"/>
    <s v="YE1514"/>
    <x v="35"/>
    <s v="الشمايتين"/>
    <x v="1"/>
    <x v="1"/>
    <x v="0"/>
    <m/>
    <m/>
    <n v="1"/>
    <n v="0"/>
    <n v="0"/>
    <n v="0"/>
    <n v="0"/>
    <n v="0"/>
    <n v="0"/>
    <n v="0"/>
    <n v="0"/>
    <n v="1"/>
    <n v="0"/>
    <x v="308"/>
    <x v="0"/>
    <x v="0"/>
    <x v="0"/>
    <x v="0"/>
  </r>
  <r>
    <d v="2024-03-30T00:00:00"/>
    <x v="82"/>
    <s v="YE26"/>
    <x v="1"/>
    <x v="1"/>
    <s v="YE2613"/>
    <x v="3"/>
    <x v="3"/>
    <s v="YE261323"/>
    <s v="Al Rashid Munif"/>
    <s v="ال راشد منيف"/>
    <s v="YE26132311000"/>
    <s v="Salwah"/>
    <s v="سلوه"/>
    <s v="IDPs"/>
    <s v="Rapid Tracking"/>
    <x v="84"/>
    <s v="YE18"/>
    <x v="0"/>
    <x v="0"/>
    <s v="YE1813"/>
    <x v="3"/>
    <s v="المراوعة"/>
    <x v="1"/>
    <x v="4"/>
    <x v="0"/>
    <m/>
    <m/>
    <n v="1"/>
    <n v="0"/>
    <n v="0"/>
    <n v="0"/>
    <n v="0"/>
    <n v="0"/>
    <n v="0"/>
    <n v="1"/>
    <n v="0"/>
    <n v="0"/>
    <n v="0"/>
    <x v="305"/>
    <x v="0"/>
    <x v="0"/>
    <x v="0"/>
    <x v="0"/>
  </r>
  <r>
    <d v="2024-03-30T00:00:00"/>
    <x v="82"/>
    <s v="YE26"/>
    <x v="1"/>
    <x v="1"/>
    <s v="YE2613"/>
    <x v="3"/>
    <x v="3"/>
    <s v="YE261324"/>
    <s v="Al Misheal"/>
    <s v="ال مشعل"/>
    <s v="YE26132410700"/>
    <s v="صافر"/>
    <s v="صافر"/>
    <s v="IDPs"/>
    <s v="Rapid Tracking"/>
    <x v="84"/>
    <s v="YE20"/>
    <x v="6"/>
    <x v="6"/>
    <s v="YE2005"/>
    <x v="41"/>
    <s v="عتمة"/>
    <x v="1"/>
    <x v="4"/>
    <x v="0"/>
    <m/>
    <m/>
    <n v="1"/>
    <n v="0"/>
    <n v="0"/>
    <n v="0"/>
    <n v="1"/>
    <n v="0"/>
    <n v="0"/>
    <n v="0"/>
    <n v="0"/>
    <n v="0"/>
    <n v="0"/>
    <x v="309"/>
    <x v="0"/>
    <x v="0"/>
    <x v="0"/>
    <x v="0"/>
  </r>
  <r>
    <d v="2024-03-30T00:00:00"/>
    <x v="83"/>
    <s v="YE26"/>
    <x v="1"/>
    <x v="1"/>
    <s v="YE2612"/>
    <x v="2"/>
    <x v="2"/>
    <s v="YE261209"/>
    <s v="Al Rumaylah"/>
    <s v="الرميلة"/>
    <s v="YE26120900901"/>
    <s v="Al Rumaylah"/>
    <s v="الرميله"/>
    <s v="IDPs"/>
    <s v="Rapid Tracking"/>
    <x v="84"/>
    <s v="YE20"/>
    <x v="6"/>
    <x v="6"/>
    <s v="YE2005"/>
    <x v="41"/>
    <s v="عتمة"/>
    <x v="1"/>
    <x v="1"/>
    <x v="0"/>
    <m/>
    <m/>
    <n v="1"/>
    <n v="0"/>
    <n v="0"/>
    <n v="0"/>
    <n v="1"/>
    <n v="0"/>
    <n v="0"/>
    <n v="0"/>
    <n v="0"/>
    <n v="0"/>
    <n v="0"/>
    <x v="306"/>
    <x v="0"/>
    <x v="0"/>
    <x v="0"/>
    <x v="0"/>
  </r>
  <r>
    <d v="2024-03-30T00:00:00"/>
    <x v="84"/>
    <s v="YE30"/>
    <x v="4"/>
    <x v="4"/>
    <s v="YE3006"/>
    <x v="11"/>
    <x v="11"/>
    <s v="YE300621"/>
    <s v="Ad Dhale'e_1"/>
    <s v="الضالع_1"/>
    <s v="YE30062118700"/>
    <s v="Jows Al-Jamal"/>
    <s v="جوس الجمال"/>
    <s v="IDPs"/>
    <s v="Rapid Tracking"/>
    <x v="85"/>
    <s v="YE30"/>
    <x v="13"/>
    <x v="13"/>
    <s v="YE3003"/>
    <x v="115"/>
    <s v="قعطبة"/>
    <x v="0"/>
    <x v="3"/>
    <x v="0"/>
    <m/>
    <m/>
    <n v="1"/>
    <n v="0"/>
    <n v="0"/>
    <n v="0"/>
    <n v="0"/>
    <n v="0"/>
    <n v="0"/>
    <n v="1"/>
    <n v="0"/>
    <n v="0"/>
    <n v="0"/>
    <x v="310"/>
    <x v="0"/>
    <x v="0"/>
    <x v="1"/>
    <x v="0"/>
  </r>
  <r>
    <d v="2024-03-30T00:00:00"/>
    <x v="82"/>
    <s v="YE26"/>
    <x v="1"/>
    <x v="1"/>
    <s v="YE2612"/>
    <x v="2"/>
    <x v="2"/>
    <s v="YE261203"/>
    <s v="Al Ruwdah"/>
    <s v="الروضة"/>
    <s v="YE26120300301"/>
    <s v="Al Ruwdah"/>
    <s v="الروضة"/>
    <s v="IDPs"/>
    <s v="Rapid Tracking"/>
    <x v="86"/>
    <s v="YE11"/>
    <x v="3"/>
    <x v="3"/>
    <s v="YE1103"/>
    <x v="66"/>
    <s v="الرضمة"/>
    <x v="1"/>
    <x v="2"/>
    <x v="0"/>
    <m/>
    <m/>
    <n v="1"/>
    <n v="0"/>
    <n v="0"/>
    <n v="0"/>
    <n v="1"/>
    <n v="0"/>
    <n v="0"/>
    <n v="0"/>
    <n v="0"/>
    <n v="0"/>
    <n v="0"/>
    <x v="311"/>
    <x v="0"/>
    <x v="0"/>
    <x v="0"/>
    <x v="0"/>
  </r>
  <r>
    <d v="2024-03-30T00:00:00"/>
    <x v="82"/>
    <s v="YE26"/>
    <x v="1"/>
    <x v="1"/>
    <s v="YE2612"/>
    <x v="2"/>
    <x v="2"/>
    <s v="YE261206"/>
    <s v="Jaw Al Nasim"/>
    <s v="جو النسيم"/>
    <s v="YE26120600601"/>
    <s v="Jaw Al Nasim"/>
    <s v="جو النسيم"/>
    <s v="IDPs"/>
    <s v="Rapid Tracking"/>
    <x v="87"/>
    <s v="YE16"/>
    <x v="8"/>
    <x v="8"/>
    <s v="YE1605"/>
    <x v="24"/>
    <s v="الحزم"/>
    <x v="0"/>
    <x v="0"/>
    <x v="2"/>
    <m/>
    <m/>
    <n v="2"/>
    <n v="0"/>
    <n v="0"/>
    <n v="0"/>
    <n v="1"/>
    <n v="0"/>
    <n v="0"/>
    <n v="1"/>
    <n v="0"/>
    <n v="0"/>
    <n v="0"/>
    <x v="312"/>
    <x v="0"/>
    <x v="0"/>
    <x v="0"/>
    <x v="0"/>
  </r>
  <r>
    <d v="2024-04-01T00:00:00"/>
    <x v="85"/>
    <s v="YE15"/>
    <x v="0"/>
    <x v="0"/>
    <s v="YE1519"/>
    <x v="12"/>
    <x v="12"/>
    <s v="YE151904"/>
    <s v="Al Thawrah Hospital"/>
    <s v="مستشفى الثورة"/>
    <s v="YE15192100106"/>
    <s v="المحوى"/>
    <s v="المحوى"/>
    <s v="IDPs"/>
    <s v="Rapid Tracking"/>
    <x v="83"/>
    <s v="YE18"/>
    <x v="0"/>
    <x v="0"/>
    <s v="YE1823"/>
    <x v="42"/>
    <s v="الحالي"/>
    <x v="0"/>
    <x v="0"/>
    <x v="0"/>
    <m/>
    <m/>
    <n v="1"/>
    <n v="0"/>
    <n v="0"/>
    <n v="0"/>
    <n v="1"/>
    <n v="0"/>
    <n v="0"/>
    <n v="0"/>
    <n v="0"/>
    <n v="0"/>
    <n v="0"/>
    <x v="313"/>
    <x v="0"/>
    <x v="0"/>
    <x v="0"/>
    <x v="0"/>
  </r>
  <r>
    <d v="2024-04-02T00:00:00"/>
    <x v="86"/>
    <s v="YE18"/>
    <x v="2"/>
    <x v="2"/>
    <s v="YE1820"/>
    <x v="6"/>
    <x v="6"/>
    <s v="YE182021"/>
    <s v="Alkhawkhuh"/>
    <s v="الخوخة"/>
    <s v="YE18202110200"/>
    <s v="Al-Mazarae"/>
    <s v="المزارع"/>
    <s v="IDPs"/>
    <s v="Rapid Tracking"/>
    <x v="83"/>
    <s v="YE18"/>
    <x v="0"/>
    <x v="0"/>
    <s v="YE1826"/>
    <x v="12"/>
    <s v="التحيتا"/>
    <x v="0"/>
    <x v="3"/>
    <x v="0"/>
    <m/>
    <m/>
    <n v="1"/>
    <n v="0"/>
    <n v="0"/>
    <n v="0"/>
    <n v="0"/>
    <n v="0"/>
    <n v="0"/>
    <n v="1"/>
    <n v="0"/>
    <n v="0"/>
    <n v="0"/>
    <x v="314"/>
    <x v="0"/>
    <x v="1"/>
    <x v="1"/>
    <x v="0"/>
  </r>
  <r>
    <d v="2024-04-02T00:00:00"/>
    <x v="86"/>
    <s v="YE18"/>
    <x v="2"/>
    <x v="2"/>
    <s v="YE1820"/>
    <x v="6"/>
    <x v="6"/>
    <s v="YE182021"/>
    <s v="Alkhawkhuh"/>
    <s v="الخوخة"/>
    <s v="YE18202110200"/>
    <s v="Al-Mazarae"/>
    <s v="المزارع"/>
    <s v="IDPs"/>
    <s v="Rapid Tracking"/>
    <x v="84"/>
    <s v="YE18"/>
    <x v="0"/>
    <x v="0"/>
    <s v="YE1819"/>
    <x v="0"/>
    <s v="حيس"/>
    <x v="0"/>
    <x v="3"/>
    <x v="0"/>
    <m/>
    <m/>
    <n v="1"/>
    <n v="0"/>
    <n v="0"/>
    <n v="0"/>
    <n v="0"/>
    <n v="0"/>
    <n v="0"/>
    <n v="1"/>
    <n v="0"/>
    <n v="0"/>
    <n v="0"/>
    <x v="314"/>
    <x v="0"/>
    <x v="1"/>
    <x v="1"/>
    <x v="0"/>
  </r>
  <r>
    <d v="2024-04-01T00:00:00"/>
    <x v="87"/>
    <s v="YE26"/>
    <x v="1"/>
    <x v="1"/>
    <s v="YE2613"/>
    <x v="3"/>
    <x v="3"/>
    <s v="YE261321"/>
    <s v="Al Jalla L"/>
    <s v="ال جلال"/>
    <s v="YE26132110400"/>
    <s v="Al-Erq"/>
    <s v="العرق"/>
    <s v="IDPs"/>
    <s v="Rapid Tracking"/>
    <x v="88"/>
    <s v="YE11"/>
    <x v="3"/>
    <x v="3"/>
    <s v="YE1109"/>
    <x v="51"/>
    <s v="حزم العدين"/>
    <x v="1"/>
    <x v="4"/>
    <x v="0"/>
    <m/>
    <m/>
    <n v="1"/>
    <n v="0"/>
    <n v="0"/>
    <n v="0"/>
    <n v="1"/>
    <n v="0"/>
    <n v="0"/>
    <n v="0"/>
    <n v="0"/>
    <n v="0"/>
    <n v="0"/>
    <x v="315"/>
    <x v="0"/>
    <x v="0"/>
    <x v="0"/>
    <x v="0"/>
  </r>
  <r>
    <d v="2024-04-01T00:00:00"/>
    <x v="85"/>
    <s v="YE26"/>
    <x v="1"/>
    <x v="1"/>
    <s v="YE2612"/>
    <x v="2"/>
    <x v="2"/>
    <s v="YE261213"/>
    <s v="Al Ziraah"/>
    <s v="الزراعة"/>
    <s v="YE26121301301"/>
    <s v="Al Ziraah"/>
    <s v="الزراعة"/>
    <s v="IDPs"/>
    <s v="Rapid Tracking"/>
    <x v="88"/>
    <s v="YE11"/>
    <x v="3"/>
    <x v="3"/>
    <s v="YE1108"/>
    <x v="109"/>
    <s v="حبيش"/>
    <x v="0"/>
    <x v="0"/>
    <x v="0"/>
    <m/>
    <m/>
    <n v="2"/>
    <n v="0"/>
    <n v="0"/>
    <n v="0"/>
    <n v="1"/>
    <n v="0"/>
    <n v="0"/>
    <n v="1"/>
    <n v="0"/>
    <n v="0"/>
    <n v="0"/>
    <x v="316"/>
    <x v="0"/>
    <x v="0"/>
    <x v="0"/>
    <x v="0"/>
  </r>
  <r>
    <d v="2024-04-01T00:00:00"/>
    <x v="87"/>
    <s v="YE26"/>
    <x v="1"/>
    <x v="1"/>
    <s v="YE2613"/>
    <x v="3"/>
    <x v="3"/>
    <s v="YE261325"/>
    <s v="Al Qazeah"/>
    <s v="ال قزعه"/>
    <s v="YE26132510100"/>
    <s v="Hadba Al-Awshan"/>
    <s v="حدباء ال عوشان"/>
    <s v="IDPs"/>
    <s v="Rapid Tracking"/>
    <x v="89"/>
    <s v="YE17"/>
    <x v="2"/>
    <x v="2"/>
    <s v="YE1702"/>
    <x v="143"/>
    <s v="حرض"/>
    <x v="1"/>
    <x v="4"/>
    <x v="0"/>
    <m/>
    <m/>
    <n v="2"/>
    <n v="0"/>
    <n v="0"/>
    <n v="0"/>
    <n v="0"/>
    <n v="0"/>
    <n v="0"/>
    <n v="2"/>
    <n v="0"/>
    <n v="0"/>
    <n v="0"/>
    <x v="317"/>
    <x v="0"/>
    <x v="0"/>
    <x v="0"/>
    <x v="0"/>
  </r>
  <r>
    <d v="2024-04-01T00:00:00"/>
    <x v="86"/>
    <s v="YE26"/>
    <x v="1"/>
    <x v="1"/>
    <s v="YE2613"/>
    <x v="3"/>
    <x v="3"/>
    <s v="YE261322"/>
    <s v="Al Fajih"/>
    <s v="ال فجيح"/>
    <s v="YE26132210800"/>
    <s v="Jaw Al-Abr"/>
    <s v="جو العبر"/>
    <s v="IDPs"/>
    <s v="Rapid Tracking"/>
    <x v="89"/>
    <s v="YE18"/>
    <x v="0"/>
    <x v="0"/>
    <s v="YE1819"/>
    <x v="0"/>
    <s v="حيس"/>
    <x v="1"/>
    <x v="4"/>
    <x v="1"/>
    <s v="Yes"/>
    <s v="No"/>
    <n v="1"/>
    <n v="0"/>
    <n v="0"/>
    <n v="0"/>
    <n v="1"/>
    <n v="0"/>
    <n v="0"/>
    <n v="0"/>
    <n v="0"/>
    <n v="0"/>
    <n v="0"/>
    <x v="318"/>
    <x v="0"/>
    <x v="0"/>
    <x v="0"/>
    <x v="0"/>
  </r>
  <r>
    <d v="2024-04-01T00:00:00"/>
    <x v="87"/>
    <s v="YE26"/>
    <x v="1"/>
    <x v="1"/>
    <s v="YE2612"/>
    <x v="2"/>
    <x v="2"/>
    <s v="YE261221"/>
    <s v="Al'Iishraf"/>
    <s v="الاشراف"/>
    <s v="YE26122110200"/>
    <s v="Al-Khaseef"/>
    <s v="الخسيف"/>
    <s v="IDPs"/>
    <s v="Rapid Tracking"/>
    <x v="90"/>
    <s v="YE11"/>
    <x v="3"/>
    <x v="3"/>
    <s v="YE1112"/>
    <x v="21"/>
    <s v="جبلة"/>
    <x v="1"/>
    <x v="1"/>
    <x v="0"/>
    <m/>
    <m/>
    <n v="2"/>
    <n v="0"/>
    <n v="1"/>
    <n v="0"/>
    <n v="0"/>
    <n v="0"/>
    <n v="0"/>
    <n v="1"/>
    <n v="0"/>
    <n v="0"/>
    <n v="0"/>
    <x v="319"/>
    <x v="0"/>
    <x v="0"/>
    <x v="0"/>
    <x v="0"/>
  </r>
  <r>
    <d v="2024-04-01T00:00:00"/>
    <x v="87"/>
    <s v="YE26"/>
    <x v="1"/>
    <x v="1"/>
    <s v="YE2613"/>
    <x v="3"/>
    <x v="3"/>
    <s v="YE261321"/>
    <s v="Al Jalla L"/>
    <s v="ال جلال"/>
    <s v="YE26132100101"/>
    <s v="Aal Jalal"/>
    <s v="ال جلال"/>
    <s v="IDPs"/>
    <s v="Rapid Tracking"/>
    <x v="90"/>
    <s v="YE11"/>
    <x v="3"/>
    <x v="3"/>
    <s v="YE1111"/>
    <x v="4"/>
    <s v="العدين"/>
    <x v="1"/>
    <x v="1"/>
    <x v="0"/>
    <m/>
    <m/>
    <n v="1"/>
    <n v="0"/>
    <n v="0"/>
    <n v="0"/>
    <n v="0"/>
    <n v="0"/>
    <n v="0"/>
    <n v="0"/>
    <n v="0"/>
    <n v="1"/>
    <n v="0"/>
    <x v="315"/>
    <x v="0"/>
    <x v="0"/>
    <x v="0"/>
    <x v="0"/>
  </r>
  <r>
    <d v="2024-04-01T00:00:00"/>
    <x v="85"/>
    <s v="YE26"/>
    <x v="1"/>
    <x v="1"/>
    <s v="YE2613"/>
    <x v="3"/>
    <x v="3"/>
    <s v="YE261326"/>
    <s v="Al Shabwan"/>
    <s v="ال شبوان"/>
    <s v="YE26132610100"/>
    <s v="Al-Khashah"/>
    <s v="الخشعه"/>
    <s v="IDPs"/>
    <s v="Rapid Tracking"/>
    <x v="90"/>
    <s v="YE17"/>
    <x v="2"/>
    <x v="2"/>
    <s v="YE1720"/>
    <x v="62"/>
    <s v="مبين"/>
    <x v="1"/>
    <x v="4"/>
    <x v="0"/>
    <m/>
    <m/>
    <n v="1"/>
    <n v="0"/>
    <n v="0"/>
    <n v="0"/>
    <n v="1"/>
    <n v="0"/>
    <n v="0"/>
    <n v="0"/>
    <n v="0"/>
    <n v="0"/>
    <n v="0"/>
    <x v="320"/>
    <x v="0"/>
    <x v="0"/>
    <x v="0"/>
    <x v="0"/>
  </r>
  <r>
    <d v="2024-04-02T00:00:00"/>
    <x v="85"/>
    <s v="YE18"/>
    <x v="2"/>
    <x v="2"/>
    <s v="YE1819"/>
    <x v="5"/>
    <x v="5"/>
    <s v="YE181921"/>
    <s v="His"/>
    <s v="حيـــس"/>
    <s v="YE18192100101"/>
    <s v="Heis"/>
    <s v="حيس"/>
    <s v="IDPs"/>
    <s v="Rapid Tracking"/>
    <x v="90"/>
    <s v="YE15"/>
    <x v="5"/>
    <x v="5"/>
    <s v="YE1504"/>
    <x v="11"/>
    <s v="مقبنة"/>
    <x v="0"/>
    <x v="3"/>
    <x v="0"/>
    <m/>
    <m/>
    <n v="2"/>
    <n v="0"/>
    <n v="0"/>
    <n v="0"/>
    <n v="0"/>
    <n v="0"/>
    <n v="0"/>
    <n v="2"/>
    <n v="0"/>
    <n v="0"/>
    <n v="0"/>
    <x v="321"/>
    <x v="0"/>
    <x v="1"/>
    <x v="0"/>
    <x v="0"/>
  </r>
  <r>
    <d v="2024-04-06T00:00:00"/>
    <x v="86"/>
    <s v="YE26"/>
    <x v="1"/>
    <x v="1"/>
    <s v="YE2612"/>
    <x v="2"/>
    <x v="2"/>
    <s v="YE261208"/>
    <s v="Al Matar"/>
    <s v="المطار"/>
    <s v="YE26120800801"/>
    <s v="Al Matar"/>
    <s v="المطار"/>
    <s v="IDPs"/>
    <s v="Rapid Tracking"/>
    <x v="91"/>
    <s v="YE14"/>
    <x v="9"/>
    <x v="9"/>
    <s v="YE1418"/>
    <x v="25"/>
    <s v="الرياشية"/>
    <x v="1"/>
    <x v="1"/>
    <x v="0"/>
    <m/>
    <m/>
    <n v="1"/>
    <n v="0"/>
    <n v="0"/>
    <n v="0"/>
    <n v="1"/>
    <n v="0"/>
    <n v="0"/>
    <n v="0"/>
    <n v="0"/>
    <n v="0"/>
    <n v="0"/>
    <x v="322"/>
    <x v="0"/>
    <x v="0"/>
    <x v="0"/>
    <x v="0"/>
  </r>
  <r>
    <d v="2024-04-06T00:00:00"/>
    <x v="86"/>
    <s v="YE26"/>
    <x v="1"/>
    <x v="1"/>
    <s v="YE2612"/>
    <x v="2"/>
    <x v="2"/>
    <s v="YE261208"/>
    <s v="Al Matar"/>
    <s v="المطار"/>
    <s v="YE26120800801"/>
    <s v="Al Matar"/>
    <s v="المطار"/>
    <s v="IDPs"/>
    <s v="Rapid Tracking"/>
    <x v="91"/>
    <s v="YE21"/>
    <x v="12"/>
    <x v="12"/>
    <s v="YE2104"/>
    <x v="144"/>
    <s v="عرماء"/>
    <x v="1"/>
    <x v="4"/>
    <x v="0"/>
    <m/>
    <m/>
    <n v="1"/>
    <n v="0"/>
    <n v="1"/>
    <n v="0"/>
    <n v="0"/>
    <n v="0"/>
    <n v="0"/>
    <n v="0"/>
    <n v="0"/>
    <n v="0"/>
    <n v="0"/>
    <x v="322"/>
    <x v="0"/>
    <x v="0"/>
    <x v="0"/>
    <x v="0"/>
  </r>
  <r>
    <d v="2024-04-06T00:00:00"/>
    <x v="88"/>
    <s v="YE26"/>
    <x v="1"/>
    <x v="1"/>
    <s v="YE2612"/>
    <x v="2"/>
    <x v="2"/>
    <s v="YE261221"/>
    <s v="Al'Iishraf"/>
    <s v="الاشراف"/>
    <s v="YE26122110600"/>
    <s v="Al-Fow"/>
    <s v="الفاو"/>
    <s v="IDPs"/>
    <s v="Rapid Tracking"/>
    <x v="91"/>
    <s v="YE18"/>
    <x v="0"/>
    <x v="0"/>
    <s v="YE1810"/>
    <x v="26"/>
    <s v="باجل"/>
    <x v="0"/>
    <x v="0"/>
    <x v="1"/>
    <s v="Yes"/>
    <s v="Yes"/>
    <n v="1"/>
    <n v="0"/>
    <n v="0"/>
    <n v="0"/>
    <n v="0"/>
    <n v="0"/>
    <n v="0"/>
    <n v="1"/>
    <n v="0"/>
    <n v="0"/>
    <n v="0"/>
    <x v="323"/>
    <x v="0"/>
    <x v="0"/>
    <x v="0"/>
    <x v="0"/>
  </r>
  <r>
    <d v="2024-04-06T00:00:00"/>
    <x v="88"/>
    <s v="YE26"/>
    <x v="1"/>
    <x v="1"/>
    <s v="YE2612"/>
    <x v="2"/>
    <x v="2"/>
    <s v="YE261221"/>
    <s v="Al'Iishraf"/>
    <s v="الاشراف"/>
    <s v="YE26122110600"/>
    <s v="Al-Fow"/>
    <s v="الفاو"/>
    <s v="IDPs"/>
    <s v="Rapid Tracking"/>
    <x v="91"/>
    <s v="YE23"/>
    <x v="7"/>
    <x v="7"/>
    <s v="YE2312"/>
    <x v="69"/>
    <s v="خولان"/>
    <x v="1"/>
    <x v="1"/>
    <x v="0"/>
    <m/>
    <m/>
    <n v="1"/>
    <n v="0"/>
    <n v="1"/>
    <n v="0"/>
    <n v="0"/>
    <n v="0"/>
    <n v="0"/>
    <n v="0"/>
    <n v="0"/>
    <n v="0"/>
    <n v="0"/>
    <x v="323"/>
    <x v="0"/>
    <x v="0"/>
    <x v="0"/>
    <x v="0"/>
  </r>
  <r>
    <d v="2024-04-06T00:00:00"/>
    <x v="89"/>
    <s v="YE26"/>
    <x v="1"/>
    <x v="1"/>
    <s v="YE2609"/>
    <x v="1"/>
    <x v="1"/>
    <s v="YE260927"/>
    <s v="Al'Iishraf"/>
    <s v="الاشراف"/>
    <s v="YE26092700101"/>
    <s v="Hareib"/>
    <s v="حريب"/>
    <s v="IDPs"/>
    <s v="Rapid Tracking"/>
    <x v="91"/>
    <s v="YE18"/>
    <x v="0"/>
    <x v="0"/>
    <s v="YE1826"/>
    <x v="12"/>
    <s v="التحيتا"/>
    <x v="1"/>
    <x v="1"/>
    <x v="0"/>
    <m/>
    <m/>
    <n v="2"/>
    <n v="0"/>
    <n v="0"/>
    <n v="0"/>
    <n v="1"/>
    <n v="1"/>
    <n v="0"/>
    <n v="0"/>
    <n v="0"/>
    <n v="0"/>
    <n v="0"/>
    <x v="324"/>
    <x v="0"/>
    <x v="0"/>
    <x v="0"/>
    <x v="0"/>
  </r>
  <r>
    <d v="2024-04-06T00:00:00"/>
    <x v="89"/>
    <s v="YE26"/>
    <x v="1"/>
    <x v="1"/>
    <s v="YE2612"/>
    <x v="2"/>
    <x v="2"/>
    <s v="YE261204"/>
    <s v="Sahn Al Jin"/>
    <s v="صحن الجن"/>
    <s v="YE26120400401"/>
    <s v="Sahn Al Jin"/>
    <s v="صحن الجن"/>
    <s v="IDPs"/>
    <s v="Rapid Tracking"/>
    <x v="91"/>
    <s v="YE26"/>
    <x v="1"/>
    <x v="1"/>
    <s v="YE2609"/>
    <x v="10"/>
    <s v="حريب"/>
    <x v="1"/>
    <x v="1"/>
    <x v="0"/>
    <m/>
    <m/>
    <n v="1"/>
    <n v="0"/>
    <n v="0"/>
    <n v="0"/>
    <n v="0"/>
    <n v="0"/>
    <n v="0"/>
    <n v="1"/>
    <n v="0"/>
    <n v="0"/>
    <n v="0"/>
    <x v="325"/>
    <x v="0"/>
    <x v="0"/>
    <x v="1"/>
    <x v="0"/>
  </r>
  <r>
    <d v="2024-04-06T00:00:00"/>
    <x v="89"/>
    <s v="YE26"/>
    <x v="1"/>
    <x v="1"/>
    <s v="YE2613"/>
    <x v="3"/>
    <x v="3"/>
    <s v="YE261323"/>
    <s v="Al Rashid Munif"/>
    <s v="ال راشد منيف"/>
    <s v="YE26132311100"/>
    <s v="Al-Ghajlah"/>
    <s v="الغجله"/>
    <s v="IDPs"/>
    <s v="Rapid Tracking"/>
    <x v="91"/>
    <s v="YE15"/>
    <x v="5"/>
    <x v="5"/>
    <s v="YE1508"/>
    <x v="31"/>
    <s v="جبل حبشي"/>
    <x v="1"/>
    <x v="4"/>
    <x v="0"/>
    <m/>
    <m/>
    <n v="1"/>
    <n v="0"/>
    <n v="0"/>
    <n v="0"/>
    <n v="0"/>
    <n v="0"/>
    <n v="0"/>
    <n v="1"/>
    <n v="0"/>
    <n v="0"/>
    <n v="0"/>
    <x v="326"/>
    <x v="0"/>
    <x v="0"/>
    <x v="0"/>
    <x v="0"/>
  </r>
  <r>
    <d v="2024-04-06T00:00:00"/>
    <x v="88"/>
    <s v="YE26"/>
    <x v="1"/>
    <x v="1"/>
    <s v="YE2612"/>
    <x v="2"/>
    <x v="2"/>
    <s v="YE261203"/>
    <s v="Al Ruwdah"/>
    <s v="الروضة"/>
    <s v="YE26120300301"/>
    <s v="Al Ruwdah"/>
    <s v="الروضة"/>
    <s v="IDPs"/>
    <s v="Rapid Tracking"/>
    <x v="92"/>
    <s v="YE14"/>
    <x v="9"/>
    <x v="9"/>
    <s v="YE1413"/>
    <x v="104"/>
    <s v="رداع"/>
    <x v="0"/>
    <x v="0"/>
    <x v="0"/>
    <m/>
    <m/>
    <n v="1"/>
    <n v="0"/>
    <n v="0"/>
    <n v="0"/>
    <n v="1"/>
    <n v="0"/>
    <n v="0"/>
    <n v="0"/>
    <n v="0"/>
    <n v="0"/>
    <n v="0"/>
    <x v="327"/>
    <x v="0"/>
    <x v="0"/>
    <x v="0"/>
    <x v="0"/>
  </r>
  <r>
    <d v="2024-04-06T00:00:00"/>
    <x v="88"/>
    <s v="YE26"/>
    <x v="1"/>
    <x v="1"/>
    <s v="YE2612"/>
    <x v="2"/>
    <x v="2"/>
    <s v="YE261221"/>
    <s v="Al'Iishraf"/>
    <s v="الاشراف"/>
    <s v="YE26122110600"/>
    <s v="Al-Fow"/>
    <s v="الفاو"/>
    <s v="IDPs"/>
    <s v="Rapid Tracking"/>
    <x v="92"/>
    <s v="YE29"/>
    <x v="4"/>
    <x v="4"/>
    <s v="YE2915"/>
    <x v="128"/>
    <s v="عمران"/>
    <x v="1"/>
    <x v="1"/>
    <x v="0"/>
    <m/>
    <m/>
    <n v="1"/>
    <n v="0"/>
    <n v="0"/>
    <n v="0"/>
    <n v="0"/>
    <n v="0"/>
    <n v="0"/>
    <n v="1"/>
    <n v="0"/>
    <n v="0"/>
    <n v="0"/>
    <x v="323"/>
    <x v="0"/>
    <x v="0"/>
    <x v="0"/>
    <x v="0"/>
  </r>
  <r>
    <d v="2024-04-06T00:00:00"/>
    <x v="88"/>
    <s v="YE26"/>
    <x v="1"/>
    <x v="1"/>
    <s v="YE2612"/>
    <x v="2"/>
    <x v="2"/>
    <s v="YE261221"/>
    <s v="Al'Iishraf"/>
    <s v="الاشراف"/>
    <s v="YE26122110600"/>
    <s v="Al-Fow"/>
    <s v="الفاو"/>
    <s v="IDPs"/>
    <s v="Rapid Tracking"/>
    <x v="92"/>
    <s v="YE11"/>
    <x v="3"/>
    <x v="3"/>
    <s v="YE1111"/>
    <x v="4"/>
    <s v="العدين"/>
    <x v="1"/>
    <x v="4"/>
    <x v="0"/>
    <m/>
    <m/>
    <n v="1"/>
    <n v="0"/>
    <n v="0"/>
    <n v="0"/>
    <n v="0"/>
    <n v="0"/>
    <n v="0"/>
    <n v="1"/>
    <n v="0"/>
    <n v="0"/>
    <n v="0"/>
    <x v="323"/>
    <x v="0"/>
    <x v="0"/>
    <x v="0"/>
    <x v="0"/>
  </r>
  <r>
    <d v="2024-04-06T00:00:00"/>
    <x v="89"/>
    <s v="YE26"/>
    <x v="1"/>
    <x v="1"/>
    <s v="YE2612"/>
    <x v="2"/>
    <x v="2"/>
    <s v="YE261221"/>
    <s v="Al'Iishraf"/>
    <s v="الاشراف"/>
    <s v="YE26122111200"/>
    <s v="Al Muhtam"/>
    <s v="ال مهتم"/>
    <s v="IDPs"/>
    <s v="Rapid Tracking"/>
    <x v="92"/>
    <s v="YE18"/>
    <x v="0"/>
    <x v="0"/>
    <s v="YE1810"/>
    <x v="26"/>
    <s v="باجل"/>
    <x v="0"/>
    <x v="0"/>
    <x v="0"/>
    <m/>
    <m/>
    <n v="3"/>
    <n v="0"/>
    <n v="1"/>
    <n v="0"/>
    <n v="1"/>
    <n v="0"/>
    <n v="0"/>
    <n v="1"/>
    <n v="0"/>
    <n v="0"/>
    <n v="0"/>
    <x v="328"/>
    <x v="0"/>
    <x v="0"/>
    <x v="0"/>
    <x v="0"/>
  </r>
  <r>
    <d v="2024-04-06T00:00:00"/>
    <x v="89"/>
    <s v="YE26"/>
    <x v="1"/>
    <x v="1"/>
    <s v="YE2613"/>
    <x v="3"/>
    <x v="3"/>
    <s v="YE261323"/>
    <s v="Al Rashid Munif"/>
    <s v="ال راشد منيف"/>
    <s v="YE26132311300"/>
    <s v="Al-Naqeia'a"/>
    <s v="النقيعاء"/>
    <s v="IDPs"/>
    <s v="Rapid Tracking"/>
    <x v="92"/>
    <s v="YE15"/>
    <x v="5"/>
    <x v="5"/>
    <s v="YE1502"/>
    <x v="56"/>
    <s v="شرعب السلام"/>
    <x v="1"/>
    <x v="4"/>
    <x v="0"/>
    <m/>
    <m/>
    <n v="1"/>
    <n v="0"/>
    <n v="0"/>
    <n v="0"/>
    <n v="0"/>
    <n v="0"/>
    <n v="0"/>
    <n v="1"/>
    <n v="0"/>
    <n v="0"/>
    <n v="0"/>
    <x v="326"/>
    <x v="0"/>
    <x v="0"/>
    <x v="0"/>
    <x v="0"/>
  </r>
  <r>
    <d v="2024-04-06T00:00:00"/>
    <x v="89"/>
    <s v="YE26"/>
    <x v="1"/>
    <x v="1"/>
    <s v="YE2613"/>
    <x v="3"/>
    <x v="3"/>
    <s v="YE261326"/>
    <s v="Al Shabwan"/>
    <s v="ال شبوان"/>
    <s v="YE26132610200"/>
    <s v="Al-Maraf"/>
    <s v="المعرف"/>
    <s v="IDPs"/>
    <s v="Rapid Tracking"/>
    <x v="92"/>
    <s v="YE26"/>
    <x v="1"/>
    <x v="1"/>
    <s v="YE2602"/>
    <x v="22"/>
    <s v="رغوان"/>
    <x v="1"/>
    <x v="4"/>
    <x v="0"/>
    <m/>
    <m/>
    <n v="1"/>
    <n v="0"/>
    <n v="0"/>
    <n v="0"/>
    <n v="0"/>
    <n v="0"/>
    <n v="0"/>
    <n v="1"/>
    <n v="0"/>
    <n v="0"/>
    <n v="0"/>
    <x v="329"/>
    <x v="0"/>
    <x v="0"/>
    <x v="1"/>
    <x v="0"/>
  </r>
  <r>
    <d v="2024-04-06T00:00:00"/>
    <x v="90"/>
    <s v="YE26"/>
    <x v="1"/>
    <x v="1"/>
    <s v="YE2612"/>
    <x v="2"/>
    <x v="2"/>
    <s v="YE261205"/>
    <s v="Hai Al Sharikah"/>
    <s v="حي الشركة"/>
    <s v="YE26120500501"/>
    <s v="Hai Al Sharikah"/>
    <s v="حي الشركة"/>
    <s v="IDPs"/>
    <s v="Rapid Tracking"/>
    <x v="92"/>
    <s v="YE13"/>
    <x v="11"/>
    <x v="11"/>
    <s v="YE1303"/>
    <x v="145"/>
    <s v="أزال"/>
    <x v="1"/>
    <x v="5"/>
    <x v="0"/>
    <m/>
    <m/>
    <n v="1"/>
    <n v="0"/>
    <n v="0"/>
    <n v="0"/>
    <n v="0"/>
    <n v="0"/>
    <n v="0"/>
    <n v="0"/>
    <n v="0"/>
    <n v="1"/>
    <n v="0"/>
    <x v="330"/>
    <x v="0"/>
    <x v="0"/>
    <x v="0"/>
    <x v="0"/>
  </r>
  <r>
    <d v="2024-04-06T00:00:00"/>
    <x v="89"/>
    <s v="YE26"/>
    <x v="1"/>
    <x v="1"/>
    <s v="YE2609"/>
    <x v="1"/>
    <x v="1"/>
    <s v="YE260927"/>
    <s v="Al'Iishraf"/>
    <s v="الاشراف"/>
    <s v="YE26092710500"/>
    <s v="AlJawal Atteyah,Al Akhsami"/>
    <s v="الجوال عطية وال اخمصي"/>
    <s v="IDPs"/>
    <s v="Rapid Tracking"/>
    <x v="93"/>
    <s v="YE26"/>
    <x v="1"/>
    <x v="1"/>
    <s v="YE2611"/>
    <x v="34"/>
    <s v="العبدية"/>
    <x v="1"/>
    <x v="1"/>
    <x v="0"/>
    <m/>
    <m/>
    <n v="3"/>
    <n v="0"/>
    <n v="0"/>
    <n v="0"/>
    <n v="2"/>
    <n v="0"/>
    <n v="1"/>
    <n v="0"/>
    <n v="0"/>
    <n v="0"/>
    <n v="0"/>
    <x v="324"/>
    <x v="0"/>
    <x v="0"/>
    <x v="1"/>
    <x v="0"/>
  </r>
  <r>
    <d v="2024-04-06T00:00:00"/>
    <x v="89"/>
    <s v="YE26"/>
    <x v="1"/>
    <x v="1"/>
    <s v="YE2613"/>
    <x v="3"/>
    <x v="3"/>
    <s v="YE261323"/>
    <s v="Al Rashid Munif"/>
    <s v="ال راشد منيف"/>
    <s v="YE26132311100"/>
    <s v="Al-Ghajlah"/>
    <s v="الغجله"/>
    <s v="IDPs"/>
    <s v="Rapid Tracking"/>
    <x v="93"/>
    <s v="YE18"/>
    <x v="0"/>
    <x v="0"/>
    <s v="YE1807"/>
    <x v="20"/>
    <s v="الزيدية"/>
    <x v="1"/>
    <x v="2"/>
    <x v="1"/>
    <s v="Yes"/>
    <s v="No"/>
    <n v="2"/>
    <n v="0"/>
    <n v="0"/>
    <n v="0"/>
    <n v="1"/>
    <n v="0"/>
    <n v="0"/>
    <n v="1"/>
    <n v="0"/>
    <n v="0"/>
    <n v="0"/>
    <x v="326"/>
    <x v="0"/>
    <x v="0"/>
    <x v="0"/>
    <x v="0"/>
  </r>
  <r>
    <d v="2024-04-06T00:00:00"/>
    <x v="89"/>
    <s v="YE26"/>
    <x v="1"/>
    <x v="1"/>
    <s v="YE2613"/>
    <x v="3"/>
    <x v="3"/>
    <s v="YE261323"/>
    <s v="Al Rashid Munif"/>
    <s v="ال راشد منيف"/>
    <s v="YE26132311300"/>
    <s v="Al-Naqeia'a"/>
    <s v="النقيعاء"/>
    <s v="IDPs"/>
    <s v="Rapid Tracking"/>
    <x v="93"/>
    <s v="YE18"/>
    <x v="0"/>
    <x v="0"/>
    <s v="YE1810"/>
    <x v="26"/>
    <s v="باجل"/>
    <x v="1"/>
    <x v="2"/>
    <x v="1"/>
    <s v="Yes"/>
    <s v="No"/>
    <n v="1"/>
    <n v="0"/>
    <n v="0"/>
    <n v="0"/>
    <n v="0"/>
    <n v="0"/>
    <n v="0"/>
    <n v="1"/>
    <n v="0"/>
    <n v="0"/>
    <n v="0"/>
    <x v="326"/>
    <x v="0"/>
    <x v="0"/>
    <x v="0"/>
    <x v="0"/>
  </r>
  <r>
    <d v="2024-04-06T00:00:00"/>
    <x v="89"/>
    <s v="YE26"/>
    <x v="1"/>
    <x v="1"/>
    <s v="YE2613"/>
    <x v="3"/>
    <x v="3"/>
    <s v="YE261326"/>
    <s v="Al Shabwan"/>
    <s v="ال شبوان"/>
    <s v="YE26132610100"/>
    <s v="Al-Khashah"/>
    <s v="الخشعه"/>
    <s v="IDPs"/>
    <s v="Rapid Tracking"/>
    <x v="93"/>
    <s v="YE12"/>
    <x v="16"/>
    <x v="16"/>
    <s v="YE1204"/>
    <x v="146"/>
    <s v="لودر"/>
    <x v="1"/>
    <x v="1"/>
    <x v="0"/>
    <m/>
    <m/>
    <n v="2"/>
    <n v="0"/>
    <n v="0"/>
    <n v="0"/>
    <n v="1"/>
    <n v="0"/>
    <n v="0"/>
    <n v="1"/>
    <n v="0"/>
    <n v="0"/>
    <n v="0"/>
    <x v="329"/>
    <x v="0"/>
    <x v="0"/>
    <x v="0"/>
    <x v="0"/>
  </r>
  <r>
    <d v="2024-04-06T00:00:00"/>
    <x v="90"/>
    <s v="YE26"/>
    <x v="1"/>
    <x v="1"/>
    <s v="YE2612"/>
    <x v="2"/>
    <x v="2"/>
    <s v="YE261212"/>
    <s v="Al Jamiah"/>
    <s v="الجامعة"/>
    <s v="YE26121201201"/>
    <s v="Al Jamiah"/>
    <s v="الجامعة"/>
    <s v="IDPs"/>
    <s v="Rapid Tracking"/>
    <x v="93"/>
    <s v="YE14"/>
    <x v="9"/>
    <x v="9"/>
    <s v="YE1413"/>
    <x v="104"/>
    <s v="رداع"/>
    <x v="1"/>
    <x v="1"/>
    <x v="0"/>
    <m/>
    <m/>
    <n v="2"/>
    <n v="0"/>
    <n v="0"/>
    <n v="0"/>
    <n v="1"/>
    <n v="0"/>
    <n v="0"/>
    <n v="1"/>
    <n v="0"/>
    <n v="0"/>
    <n v="0"/>
    <x v="331"/>
    <x v="0"/>
    <x v="0"/>
    <x v="0"/>
    <x v="0"/>
  </r>
  <r>
    <d v="2024-04-06T00:00:00"/>
    <x v="89"/>
    <s v="YE26"/>
    <x v="1"/>
    <x v="1"/>
    <s v="YE2612"/>
    <x v="2"/>
    <x v="2"/>
    <s v="YE261221"/>
    <s v="Al'Iishraf"/>
    <s v="الاشراف"/>
    <s v="YE26122111200"/>
    <s v="Al Muhtam"/>
    <s v="ال مهتم"/>
    <s v="IDPs"/>
    <s v="Rapid Tracking"/>
    <x v="94"/>
    <s v="YE15"/>
    <x v="5"/>
    <x v="5"/>
    <s v="YE1501"/>
    <x v="93"/>
    <s v="ماوية"/>
    <x v="0"/>
    <x v="0"/>
    <x v="0"/>
    <m/>
    <m/>
    <n v="1"/>
    <n v="0"/>
    <n v="1"/>
    <n v="0"/>
    <n v="0"/>
    <n v="0"/>
    <n v="0"/>
    <n v="0"/>
    <n v="0"/>
    <n v="0"/>
    <n v="0"/>
    <x v="328"/>
    <x v="0"/>
    <x v="0"/>
    <x v="0"/>
    <x v="0"/>
  </r>
  <r>
    <d v="2024-04-08T00:00:00"/>
    <x v="91"/>
    <s v="YE18"/>
    <x v="2"/>
    <x v="2"/>
    <s v="YE1819"/>
    <x v="5"/>
    <x v="5"/>
    <s v="YE181921"/>
    <s v="His"/>
    <s v="حيـــس"/>
    <s v="YE18192100101"/>
    <s v="Heis"/>
    <s v="حيس"/>
    <s v="IDPs"/>
    <s v="Rapid Tracking"/>
    <x v="95"/>
    <s v="YE15"/>
    <x v="5"/>
    <x v="5"/>
    <s v="YE1503"/>
    <x v="16"/>
    <s v="شرعب الرونة"/>
    <x v="0"/>
    <x v="3"/>
    <x v="0"/>
    <m/>
    <m/>
    <n v="1"/>
    <n v="0"/>
    <n v="0"/>
    <n v="0"/>
    <n v="0"/>
    <n v="0"/>
    <n v="0"/>
    <n v="1"/>
    <n v="0"/>
    <n v="0"/>
    <n v="0"/>
    <x v="332"/>
    <x v="0"/>
    <x v="1"/>
    <x v="0"/>
    <x v="0"/>
  </r>
  <r>
    <d v="2024-04-13T00:00:00"/>
    <x v="91"/>
    <s v="YE26"/>
    <x v="1"/>
    <x v="1"/>
    <s v="YE2612"/>
    <x v="2"/>
    <x v="2"/>
    <s v="YE261206"/>
    <s v="Jaw Al Nasim"/>
    <s v="جو النسيم"/>
    <s v="YE26120600601"/>
    <s v="Jaw Al Nasim"/>
    <s v="جو النسيم"/>
    <s v="IDPs"/>
    <s v="Rapid Tracking"/>
    <x v="95"/>
    <s v="YE15"/>
    <x v="5"/>
    <x v="5"/>
    <s v="YE1515"/>
    <x v="113"/>
    <s v="الوازعية"/>
    <x v="1"/>
    <x v="1"/>
    <x v="0"/>
    <m/>
    <m/>
    <n v="1"/>
    <n v="0"/>
    <n v="0"/>
    <n v="0"/>
    <n v="0"/>
    <n v="0"/>
    <n v="0"/>
    <n v="0"/>
    <n v="0"/>
    <n v="1"/>
    <n v="0"/>
    <x v="333"/>
    <x v="0"/>
    <x v="0"/>
    <x v="0"/>
    <x v="0"/>
  </r>
  <r>
    <d v="2024-04-13T00:00:00"/>
    <x v="91"/>
    <s v="YE26"/>
    <x v="1"/>
    <x v="1"/>
    <s v="YE2612"/>
    <x v="2"/>
    <x v="2"/>
    <s v="YE261203"/>
    <s v="Al Ruwdah"/>
    <s v="الروضة"/>
    <s v="YE26120300301"/>
    <s v="Al Ruwdah"/>
    <s v="الروضة"/>
    <s v="IDPs"/>
    <s v="Rapid Tracking"/>
    <x v="96"/>
    <s v="YE23"/>
    <x v="7"/>
    <x v="7"/>
    <s v="YE2311"/>
    <x v="147"/>
    <s v="صعفان"/>
    <x v="1"/>
    <x v="1"/>
    <x v="0"/>
    <m/>
    <m/>
    <n v="1"/>
    <n v="0"/>
    <n v="1"/>
    <n v="0"/>
    <n v="0"/>
    <n v="0"/>
    <n v="0"/>
    <n v="0"/>
    <n v="0"/>
    <n v="0"/>
    <n v="0"/>
    <x v="334"/>
    <x v="0"/>
    <x v="0"/>
    <x v="0"/>
    <x v="0"/>
  </r>
  <r>
    <d v="2024-04-13T00:00:00"/>
    <x v="91"/>
    <s v="YE26"/>
    <x v="1"/>
    <x v="1"/>
    <s v="YE2612"/>
    <x v="2"/>
    <x v="2"/>
    <s v="YE261221"/>
    <s v="Al'Iishraf"/>
    <s v="الاشراف"/>
    <s v="YE26122110600"/>
    <s v="Al-Fow"/>
    <s v="الفاو"/>
    <s v="IDPs"/>
    <s v="Rapid Tracking"/>
    <x v="96"/>
    <s v="YE17"/>
    <x v="2"/>
    <x v="2"/>
    <s v="YE1702"/>
    <x v="143"/>
    <s v="حرض"/>
    <x v="0"/>
    <x v="0"/>
    <x v="1"/>
    <s v="Yes"/>
    <s v="Yes"/>
    <n v="1"/>
    <n v="0"/>
    <n v="0"/>
    <n v="0"/>
    <n v="0"/>
    <n v="0"/>
    <n v="0"/>
    <n v="1"/>
    <n v="0"/>
    <n v="0"/>
    <n v="0"/>
    <x v="335"/>
    <x v="0"/>
    <x v="0"/>
    <x v="0"/>
    <x v="0"/>
  </r>
  <r>
    <d v="2024-04-13T00:00:00"/>
    <x v="92"/>
    <s v="YE26"/>
    <x v="1"/>
    <x v="1"/>
    <s v="YE2613"/>
    <x v="3"/>
    <x v="3"/>
    <s v="YE261321"/>
    <s v="Al Jalla L"/>
    <s v="ال جلال"/>
    <s v="YE26132110500"/>
    <s v="Al-Saqett"/>
    <s v="الصاقط"/>
    <s v="IDPs"/>
    <s v="Rapid Tracking"/>
    <x v="96"/>
    <s v="YE11"/>
    <x v="3"/>
    <x v="3"/>
    <s v="YE1109"/>
    <x v="51"/>
    <s v="حزم العدين"/>
    <x v="1"/>
    <x v="4"/>
    <x v="0"/>
    <m/>
    <m/>
    <n v="1"/>
    <n v="0"/>
    <n v="0"/>
    <n v="0"/>
    <n v="0"/>
    <n v="0"/>
    <n v="0"/>
    <n v="0"/>
    <n v="0"/>
    <n v="1"/>
    <n v="0"/>
    <x v="336"/>
    <x v="0"/>
    <x v="0"/>
    <x v="0"/>
    <x v="0"/>
  </r>
  <r>
    <d v="2024-04-13T00:00:00"/>
    <x v="93"/>
    <s v="YE26"/>
    <x v="1"/>
    <x v="1"/>
    <s v="YE2609"/>
    <x v="1"/>
    <x v="1"/>
    <s v="YE260927"/>
    <s v="Al'Iishraf"/>
    <s v="الاشراف"/>
    <s v="YE26092710900"/>
    <s v="Al-Ameryah"/>
    <s v="العامريه"/>
    <s v="IDPs"/>
    <s v="Rapid Tracking"/>
    <x v="96"/>
    <s v="YE26"/>
    <x v="1"/>
    <x v="1"/>
    <s v="YE2611"/>
    <x v="34"/>
    <s v="العبدية"/>
    <x v="1"/>
    <x v="1"/>
    <x v="0"/>
    <m/>
    <m/>
    <n v="2"/>
    <n v="0"/>
    <n v="0"/>
    <n v="0"/>
    <n v="0"/>
    <n v="0"/>
    <n v="0"/>
    <n v="2"/>
    <n v="0"/>
    <n v="0"/>
    <n v="0"/>
    <x v="337"/>
    <x v="0"/>
    <x v="0"/>
    <x v="1"/>
    <x v="0"/>
  </r>
  <r>
    <d v="2024-04-13T00:00:00"/>
    <x v="91"/>
    <s v="YE26"/>
    <x v="1"/>
    <x v="1"/>
    <s v="YE2612"/>
    <x v="2"/>
    <x v="2"/>
    <s v="YE261203"/>
    <s v="Al Ruwdah"/>
    <s v="الروضة"/>
    <s v="YE26120300301"/>
    <s v="Al Ruwdah"/>
    <s v="الروضة"/>
    <s v="IDPs"/>
    <s v="Rapid Tracking"/>
    <x v="97"/>
    <s v="YE15"/>
    <x v="5"/>
    <x v="5"/>
    <s v="YE1517"/>
    <x v="32"/>
    <s v="المظفر"/>
    <x v="1"/>
    <x v="2"/>
    <x v="0"/>
    <m/>
    <m/>
    <n v="1"/>
    <n v="0"/>
    <n v="0"/>
    <n v="0"/>
    <n v="1"/>
    <n v="0"/>
    <n v="0"/>
    <n v="0"/>
    <n v="0"/>
    <n v="0"/>
    <n v="0"/>
    <x v="334"/>
    <x v="0"/>
    <x v="0"/>
    <x v="0"/>
    <x v="0"/>
  </r>
  <r>
    <d v="2024-04-13T00:00:00"/>
    <x v="93"/>
    <s v="YE26"/>
    <x v="1"/>
    <x v="1"/>
    <s v="YE2613"/>
    <x v="3"/>
    <x v="3"/>
    <s v="YE261326"/>
    <s v="Al Shabwan"/>
    <s v="ال شبوان"/>
    <s v="YE26132610200"/>
    <s v="Al-Maraf"/>
    <s v="المعرف"/>
    <s v="IDPs"/>
    <s v="Rapid Tracking"/>
    <x v="98"/>
    <s v="YE26"/>
    <x v="1"/>
    <x v="1"/>
    <s v="YE2603"/>
    <x v="97"/>
    <s v="مدغل الجدعان"/>
    <x v="0"/>
    <x v="0"/>
    <x v="0"/>
    <m/>
    <m/>
    <n v="1"/>
    <n v="0"/>
    <n v="0"/>
    <n v="0"/>
    <n v="0"/>
    <n v="0"/>
    <n v="0"/>
    <n v="1"/>
    <n v="0"/>
    <n v="0"/>
    <n v="0"/>
    <x v="338"/>
    <x v="0"/>
    <x v="0"/>
    <x v="1"/>
    <x v="0"/>
  </r>
  <r>
    <d v="2024-04-13T00:00:00"/>
    <x v="93"/>
    <s v="YE26"/>
    <x v="1"/>
    <x v="1"/>
    <s v="YE2609"/>
    <x v="1"/>
    <x v="1"/>
    <s v="YE260927"/>
    <s v="Al'Iishraf"/>
    <s v="الاشراف"/>
    <s v="YE26092710800"/>
    <s v="Al-Ajraf"/>
    <s v="الاجرف"/>
    <s v="IDPs"/>
    <s v="Rapid Tracking"/>
    <x v="99"/>
    <s v="YE16"/>
    <x v="8"/>
    <x v="8"/>
    <s v="YE1602"/>
    <x v="133"/>
    <s v="الحميدات"/>
    <x v="1"/>
    <x v="1"/>
    <x v="0"/>
    <m/>
    <m/>
    <n v="4"/>
    <n v="0"/>
    <n v="0"/>
    <n v="0"/>
    <n v="2"/>
    <n v="0"/>
    <n v="0"/>
    <n v="2"/>
    <n v="0"/>
    <n v="0"/>
    <n v="0"/>
    <x v="337"/>
    <x v="0"/>
    <x v="0"/>
    <x v="0"/>
    <x v="0"/>
  </r>
  <r>
    <d v="2024-04-13T00:00:00"/>
    <x v="94"/>
    <s v="YE26"/>
    <x v="1"/>
    <x v="1"/>
    <s v="YE2612"/>
    <x v="2"/>
    <x v="2"/>
    <s v="YE261208"/>
    <s v="Al Matar"/>
    <s v="المطار"/>
    <s v="YE26120800801"/>
    <s v="Al Matar"/>
    <s v="المطار"/>
    <s v="IDPs"/>
    <s v="Rapid Tracking"/>
    <x v="100"/>
    <s v="YE18"/>
    <x v="0"/>
    <x v="0"/>
    <s v="YE1809"/>
    <x v="148"/>
    <s v="الضحي"/>
    <x v="1"/>
    <x v="1"/>
    <x v="0"/>
    <m/>
    <m/>
    <n v="1"/>
    <n v="0"/>
    <n v="0"/>
    <n v="0"/>
    <n v="0"/>
    <n v="0"/>
    <n v="0"/>
    <n v="0"/>
    <n v="0"/>
    <n v="1"/>
    <n v="0"/>
    <x v="339"/>
    <x v="0"/>
    <x v="0"/>
    <x v="0"/>
    <x v="0"/>
  </r>
  <r>
    <d v="2024-04-17T00:00:00"/>
    <x v="95"/>
    <s v="YE15"/>
    <x v="0"/>
    <x v="0"/>
    <s v="YE1521"/>
    <x v="10"/>
    <x v="10"/>
    <s v="YE152124"/>
    <s v="Alssnnah"/>
    <s v="الصنــة"/>
    <s v="YE15212411100"/>
    <s v="Al-Naqee'e"/>
    <s v="النقيع"/>
    <s v="IDPs"/>
    <s v="Rapid Tracking"/>
    <x v="99"/>
    <s v="YE15"/>
    <x v="5"/>
    <x v="5"/>
    <s v="YE1507"/>
    <x v="83"/>
    <s v="موزع"/>
    <x v="0"/>
    <x v="0"/>
    <x v="1"/>
    <s v="No"/>
    <m/>
    <n v="1"/>
    <n v="0"/>
    <n v="0"/>
    <n v="0"/>
    <n v="1"/>
    <n v="0"/>
    <n v="0"/>
    <n v="0"/>
    <n v="0"/>
    <n v="0"/>
    <n v="0"/>
    <x v="340"/>
    <x v="0"/>
    <x v="0"/>
    <x v="1"/>
    <x v="0"/>
  </r>
  <r>
    <d v="2024-04-18T00:00:00"/>
    <x v="95"/>
    <s v="YE18"/>
    <x v="2"/>
    <x v="2"/>
    <s v="YE1820"/>
    <x v="6"/>
    <x v="6"/>
    <s v="YE182022"/>
    <s v="Dublh"/>
    <s v="دوبلة"/>
    <s v="YE18202211800"/>
    <s v="Al-Jashah Al-Olya"/>
    <s v="الجشة العلياء"/>
    <s v="IDPs"/>
    <s v="Rapid Tracking"/>
    <x v="99"/>
    <s v="YE15"/>
    <x v="5"/>
    <x v="5"/>
    <s v="YE1504"/>
    <x v="11"/>
    <s v="مقبنة"/>
    <x v="0"/>
    <x v="3"/>
    <x v="0"/>
    <m/>
    <m/>
    <n v="2"/>
    <n v="0"/>
    <n v="1"/>
    <n v="0"/>
    <n v="0"/>
    <n v="0"/>
    <n v="0"/>
    <n v="1"/>
    <n v="0"/>
    <n v="0"/>
    <n v="0"/>
    <x v="341"/>
    <x v="0"/>
    <x v="1"/>
    <x v="0"/>
    <x v="0"/>
  </r>
  <r>
    <d v="2024-04-18T00:00:00"/>
    <x v="95"/>
    <s v="YE18"/>
    <x v="2"/>
    <x v="2"/>
    <s v="YE1820"/>
    <x v="6"/>
    <x v="6"/>
    <s v="YE182022"/>
    <s v="Dublh"/>
    <s v="دوبلة"/>
    <s v="YE18202211800"/>
    <s v="Al-Jashah Al-Olya"/>
    <s v="الجشة العلياء"/>
    <s v="IDPs"/>
    <s v="Rapid Tracking"/>
    <x v="101"/>
    <s v="YE18"/>
    <x v="0"/>
    <x v="0"/>
    <s v="YE1826"/>
    <x v="12"/>
    <s v="التحيتا"/>
    <x v="0"/>
    <x v="3"/>
    <x v="0"/>
    <m/>
    <m/>
    <n v="1"/>
    <n v="0"/>
    <n v="0"/>
    <n v="0"/>
    <n v="0"/>
    <n v="0"/>
    <n v="0"/>
    <n v="1"/>
    <n v="0"/>
    <n v="0"/>
    <n v="0"/>
    <x v="341"/>
    <x v="0"/>
    <x v="1"/>
    <x v="1"/>
    <x v="0"/>
  </r>
  <r>
    <d v="2024-04-18T00:00:00"/>
    <x v="96"/>
    <s v="YE18"/>
    <x v="2"/>
    <x v="2"/>
    <s v="YE1820"/>
    <x v="6"/>
    <x v="6"/>
    <s v="YE182022"/>
    <s v="Dublh"/>
    <s v="دوبلة"/>
    <s v="YE18202210600"/>
    <s v="Al-Daneen"/>
    <s v="الدنين"/>
    <s v="IDPs"/>
    <s v="Rapid Tracking"/>
    <x v="101"/>
    <s v="YE18"/>
    <x v="0"/>
    <x v="0"/>
    <s v="YE1825"/>
    <x v="6"/>
    <s v="الجراحي"/>
    <x v="0"/>
    <x v="3"/>
    <x v="0"/>
    <m/>
    <m/>
    <n v="2"/>
    <n v="0"/>
    <n v="0"/>
    <n v="0"/>
    <n v="0"/>
    <n v="0"/>
    <n v="0"/>
    <n v="2"/>
    <n v="0"/>
    <n v="0"/>
    <n v="0"/>
    <x v="342"/>
    <x v="0"/>
    <x v="1"/>
    <x v="1"/>
    <x v="0"/>
  </r>
  <r>
    <d v="2024-04-15T00:00:00"/>
    <x v="97"/>
    <s v="YE18"/>
    <x v="2"/>
    <x v="2"/>
    <s v="YE1819"/>
    <x v="5"/>
    <x v="5"/>
    <s v="YE181921"/>
    <s v="His"/>
    <s v="حيـــس"/>
    <s v="YE18192100101"/>
    <s v="Heis"/>
    <s v="حيس"/>
    <s v="IDPs"/>
    <s v="Rapid Tracking"/>
    <x v="100"/>
    <s v="YE15"/>
    <x v="5"/>
    <x v="5"/>
    <s v="YE1504"/>
    <x v="11"/>
    <s v="مقبنة"/>
    <x v="0"/>
    <x v="3"/>
    <x v="0"/>
    <m/>
    <m/>
    <n v="1"/>
    <n v="0"/>
    <n v="0"/>
    <n v="0"/>
    <n v="0"/>
    <n v="0"/>
    <n v="0"/>
    <n v="1"/>
    <n v="0"/>
    <n v="0"/>
    <n v="0"/>
    <x v="343"/>
    <x v="0"/>
    <x v="1"/>
    <x v="0"/>
    <x v="0"/>
  </r>
  <r>
    <d v="2024-04-19T00:00:00"/>
    <x v="97"/>
    <s v="YE26"/>
    <x v="1"/>
    <x v="1"/>
    <s v="YE2609"/>
    <x v="1"/>
    <x v="1"/>
    <s v="YE260931"/>
    <s v="Jiradha"/>
    <s v="جراذا"/>
    <s v="YE26093110300"/>
    <s v="Bani Qeis"/>
    <s v="بني قيس"/>
    <s v="IDPs"/>
    <s v="Rapid Tracking"/>
    <x v="102"/>
    <s v="YE26"/>
    <x v="1"/>
    <x v="1"/>
    <s v="YE2609"/>
    <x v="10"/>
    <s v="حريب"/>
    <x v="0"/>
    <x v="3"/>
    <x v="0"/>
    <m/>
    <m/>
    <n v="5"/>
    <n v="0"/>
    <n v="0"/>
    <n v="0"/>
    <n v="2"/>
    <n v="1"/>
    <n v="0"/>
    <n v="2"/>
    <n v="0"/>
    <n v="0"/>
    <n v="0"/>
    <x v="344"/>
    <x v="0"/>
    <x v="0"/>
    <x v="1"/>
    <x v="1"/>
  </r>
  <r>
    <d v="2024-04-19T00:00:00"/>
    <x v="97"/>
    <s v="YE26"/>
    <x v="1"/>
    <x v="1"/>
    <s v="YE2613"/>
    <x v="3"/>
    <x v="3"/>
    <s v="YE261326"/>
    <s v="Al Shabwan"/>
    <s v="ال شبوان"/>
    <s v="YE26132610600"/>
    <s v="Al-Fedhi"/>
    <s v="الفضي"/>
    <s v="IDPs"/>
    <s v="Rapid Tracking"/>
    <x v="102"/>
    <s v="YE17"/>
    <x v="2"/>
    <x v="2"/>
    <s v="YE1715"/>
    <x v="121"/>
    <s v="المحابشة"/>
    <x v="1"/>
    <x v="1"/>
    <x v="0"/>
    <m/>
    <m/>
    <n v="2"/>
    <n v="0"/>
    <n v="0"/>
    <n v="0"/>
    <n v="1"/>
    <n v="0"/>
    <n v="0"/>
    <n v="1"/>
    <n v="0"/>
    <n v="0"/>
    <n v="0"/>
    <x v="345"/>
    <x v="0"/>
    <x v="0"/>
    <x v="0"/>
    <x v="0"/>
  </r>
  <r>
    <d v="2024-04-18T00:00:00"/>
    <x v="95"/>
    <s v="YE18"/>
    <x v="2"/>
    <x v="2"/>
    <s v="YE1819"/>
    <x v="5"/>
    <x v="5"/>
    <s v="YE181921"/>
    <s v="His"/>
    <s v="حيـــس"/>
    <s v="YE18192100101"/>
    <s v="Heis"/>
    <s v="حيس"/>
    <s v="IDPs"/>
    <s v="Rapid Tracking"/>
    <x v="103"/>
    <s v="YE15"/>
    <x v="5"/>
    <x v="5"/>
    <s v="YE1504"/>
    <x v="11"/>
    <s v="مقبنة"/>
    <x v="0"/>
    <x v="3"/>
    <x v="0"/>
    <m/>
    <m/>
    <n v="2"/>
    <n v="0"/>
    <n v="0"/>
    <n v="0"/>
    <n v="0"/>
    <n v="0"/>
    <n v="0"/>
    <n v="2"/>
    <n v="0"/>
    <n v="0"/>
    <n v="0"/>
    <x v="346"/>
    <x v="0"/>
    <x v="1"/>
    <x v="0"/>
    <x v="0"/>
  </r>
  <r>
    <d v="2024-04-18T00:00:00"/>
    <x v="96"/>
    <s v="YE18"/>
    <x v="2"/>
    <x v="2"/>
    <s v="YE1820"/>
    <x v="6"/>
    <x v="6"/>
    <s v="YE182022"/>
    <s v="Dublh"/>
    <s v="دوبلة"/>
    <s v="YE18202210600"/>
    <s v="Al-Daneen"/>
    <s v="الدنين"/>
    <s v="IDPs"/>
    <s v="Rapid Tracking"/>
    <x v="103"/>
    <s v="YE18"/>
    <x v="0"/>
    <x v="0"/>
    <s v="YE1825"/>
    <x v="6"/>
    <s v="الجراحي"/>
    <x v="0"/>
    <x v="3"/>
    <x v="0"/>
    <m/>
    <m/>
    <n v="3"/>
    <n v="0"/>
    <n v="1"/>
    <n v="0"/>
    <n v="0"/>
    <n v="0"/>
    <n v="0"/>
    <n v="2"/>
    <n v="0"/>
    <n v="0"/>
    <n v="0"/>
    <x v="342"/>
    <x v="0"/>
    <x v="1"/>
    <x v="1"/>
    <x v="0"/>
  </r>
  <r>
    <d v="2024-04-19T00:00:00"/>
    <x v="97"/>
    <s v="YE26"/>
    <x v="1"/>
    <x v="1"/>
    <s v="YE2613"/>
    <x v="3"/>
    <x v="3"/>
    <s v="YE261326"/>
    <s v="Al Shabwan"/>
    <s v="ال شبوان"/>
    <s v="YE26132611100"/>
    <s v="Al-Awash"/>
    <s v="العواش"/>
    <s v="IDPs"/>
    <s v="Rapid Tracking"/>
    <x v="103"/>
    <s v="YE26"/>
    <x v="1"/>
    <x v="1"/>
    <s v="YE2609"/>
    <x v="10"/>
    <s v="حريب"/>
    <x v="1"/>
    <x v="4"/>
    <x v="2"/>
    <m/>
    <m/>
    <n v="1"/>
    <n v="0"/>
    <n v="0"/>
    <n v="0"/>
    <n v="0"/>
    <n v="0"/>
    <n v="0"/>
    <n v="1"/>
    <n v="0"/>
    <n v="0"/>
    <n v="0"/>
    <x v="345"/>
    <x v="0"/>
    <x v="0"/>
    <x v="1"/>
    <x v="0"/>
  </r>
  <r>
    <d v="2024-04-19T00:00:00"/>
    <x v="98"/>
    <s v="YE26"/>
    <x v="1"/>
    <x v="1"/>
    <s v="YE2612"/>
    <x v="2"/>
    <x v="2"/>
    <s v="YE261203"/>
    <s v="Al Ruwdah"/>
    <s v="الروضة"/>
    <s v="YE26120300301"/>
    <s v="Al Ruwdah"/>
    <s v="الروضة"/>
    <s v="IDPs"/>
    <s v="Rapid Tracking"/>
    <x v="103"/>
    <s v="YE17"/>
    <x v="2"/>
    <x v="2"/>
    <s v="YE1728"/>
    <x v="149"/>
    <s v="مدينة حجة"/>
    <x v="1"/>
    <x v="5"/>
    <x v="0"/>
    <m/>
    <m/>
    <n v="1"/>
    <n v="0"/>
    <n v="0"/>
    <n v="0"/>
    <n v="1"/>
    <n v="0"/>
    <n v="0"/>
    <n v="0"/>
    <n v="0"/>
    <n v="0"/>
    <n v="0"/>
    <x v="347"/>
    <x v="0"/>
    <x v="0"/>
    <x v="0"/>
    <x v="0"/>
  </r>
  <r>
    <d v="2024-04-19T00:00:00"/>
    <x v="95"/>
    <s v="YE26"/>
    <x v="1"/>
    <x v="1"/>
    <s v="YE2613"/>
    <x v="3"/>
    <x v="3"/>
    <s v="YE261326"/>
    <s v="Al Shabwan"/>
    <s v="ال شبوان"/>
    <s v="YE26132610800"/>
    <s v="Al-Akrah"/>
    <s v="العكرمه"/>
    <s v="IDPs"/>
    <s v="Rapid Tracking"/>
    <x v="103"/>
    <s v="YE23"/>
    <x v="7"/>
    <x v="7"/>
    <s v="YE2307"/>
    <x v="65"/>
    <s v="بني مطر"/>
    <x v="1"/>
    <x v="4"/>
    <x v="0"/>
    <m/>
    <m/>
    <n v="1"/>
    <n v="0"/>
    <n v="0"/>
    <n v="0"/>
    <n v="0"/>
    <n v="0"/>
    <n v="0"/>
    <n v="1"/>
    <n v="0"/>
    <n v="0"/>
    <n v="0"/>
    <x v="348"/>
    <x v="0"/>
    <x v="0"/>
    <x v="0"/>
    <x v="0"/>
  </r>
  <r>
    <d v="2024-04-20T00:00:00"/>
    <x v="96"/>
    <s v="YE25"/>
    <x v="3"/>
    <x v="3"/>
    <s v="YE2515"/>
    <x v="7"/>
    <x v="7"/>
    <s v="YE251521"/>
    <s v="Tuban_1"/>
    <s v="تبن_1"/>
    <s v="YE25152100301"/>
    <s v="Al-What"/>
    <s v="الوهط"/>
    <s v="IDPs"/>
    <s v="Rapid Tracking"/>
    <x v="103"/>
    <s v="YE14"/>
    <x v="9"/>
    <x v="9"/>
    <s v="YE1410"/>
    <x v="117"/>
    <s v="البيضاء"/>
    <x v="0"/>
    <x v="0"/>
    <x v="0"/>
    <m/>
    <m/>
    <n v="1"/>
    <n v="0"/>
    <n v="1"/>
    <n v="0"/>
    <n v="0"/>
    <n v="0"/>
    <n v="0"/>
    <n v="0"/>
    <n v="0"/>
    <n v="0"/>
    <n v="0"/>
    <x v="349"/>
    <x v="0"/>
    <x v="0"/>
    <x v="0"/>
    <x v="0"/>
  </r>
  <r>
    <d v="2024-04-17T00:00:00"/>
    <x v="95"/>
    <s v="YE15"/>
    <x v="0"/>
    <x v="0"/>
    <s v="YE1508"/>
    <x v="9"/>
    <x v="9"/>
    <s v="YE150831"/>
    <s v="Alshshirajuh"/>
    <s v="الشراجــه"/>
    <s v="YE15083110200"/>
    <s v="Al-Ahsab"/>
    <s v="الاحصاب"/>
    <s v="IDPs"/>
    <s v="Rapid Tracking"/>
    <x v="104"/>
    <s v="YE15"/>
    <x v="5"/>
    <x v="5"/>
    <s v="YE1504"/>
    <x v="11"/>
    <s v="مقبنة"/>
    <x v="0"/>
    <x v="0"/>
    <x v="1"/>
    <s v="No"/>
    <m/>
    <n v="2"/>
    <n v="0"/>
    <n v="0"/>
    <n v="0"/>
    <n v="2"/>
    <n v="0"/>
    <n v="0"/>
    <n v="0"/>
    <n v="0"/>
    <n v="0"/>
    <n v="0"/>
    <x v="350"/>
    <x v="0"/>
    <x v="0"/>
    <x v="1"/>
    <x v="0"/>
  </r>
  <r>
    <d v="2024-04-19T00:00:00"/>
    <x v="95"/>
    <s v="YE26"/>
    <x v="1"/>
    <x v="1"/>
    <s v="YE2613"/>
    <x v="3"/>
    <x v="3"/>
    <s v="YE261326"/>
    <s v="Al Shabwan"/>
    <s v="ال شبوان"/>
    <s v="YE26132610100"/>
    <s v="Al-Khashah"/>
    <s v="الخشعه"/>
    <s v="IDPs"/>
    <s v="Rapid Tracking"/>
    <x v="104"/>
    <s v="YE23"/>
    <x v="7"/>
    <x v="7"/>
    <s v="YE2302"/>
    <x v="30"/>
    <s v="أرحب"/>
    <x v="1"/>
    <x v="1"/>
    <x v="0"/>
    <m/>
    <m/>
    <n v="2"/>
    <n v="0"/>
    <n v="0"/>
    <n v="0"/>
    <n v="1"/>
    <n v="0"/>
    <n v="0"/>
    <n v="1"/>
    <n v="0"/>
    <n v="0"/>
    <n v="0"/>
    <x v="348"/>
    <x v="0"/>
    <x v="0"/>
    <x v="0"/>
    <x v="0"/>
  </r>
  <r>
    <d v="2024-04-19T00:00:00"/>
    <x v="96"/>
    <s v="YE26"/>
    <x v="1"/>
    <x v="1"/>
    <s v="YE2612"/>
    <x v="2"/>
    <x v="2"/>
    <s v="YE261221"/>
    <s v="Al'Iishraf"/>
    <s v="الاشراف"/>
    <s v="YE26122110200"/>
    <s v="Al-Khaseef"/>
    <s v="الخسيف"/>
    <s v="IDPs"/>
    <s v="Rapid Tracking"/>
    <x v="104"/>
    <s v="YE11"/>
    <x v="3"/>
    <x v="3"/>
    <s v="YE1112"/>
    <x v="21"/>
    <s v="جبلة"/>
    <x v="1"/>
    <x v="1"/>
    <x v="0"/>
    <m/>
    <m/>
    <n v="1"/>
    <n v="0"/>
    <n v="0"/>
    <n v="0"/>
    <n v="0"/>
    <n v="0"/>
    <n v="0"/>
    <n v="1"/>
    <n v="0"/>
    <n v="0"/>
    <n v="0"/>
    <x v="351"/>
    <x v="0"/>
    <x v="0"/>
    <x v="0"/>
    <x v="0"/>
  </r>
  <r>
    <d v="2024-04-19T00:00:00"/>
    <x v="96"/>
    <s v="YE26"/>
    <x v="1"/>
    <x v="1"/>
    <s v="YE2612"/>
    <x v="2"/>
    <x v="2"/>
    <s v="YE261221"/>
    <s v="Al'Iishraf"/>
    <s v="الاشراف"/>
    <s v="YE26122110200"/>
    <s v="Al-Khaseef"/>
    <s v="الخسيف"/>
    <s v="IDPs"/>
    <s v="Rapid Tracking"/>
    <x v="104"/>
    <s v="YE15"/>
    <x v="5"/>
    <x v="5"/>
    <s v="YE1520"/>
    <x v="38"/>
    <s v="التعزية"/>
    <x v="1"/>
    <x v="1"/>
    <x v="2"/>
    <m/>
    <m/>
    <n v="1"/>
    <n v="0"/>
    <n v="0"/>
    <n v="0"/>
    <n v="0"/>
    <n v="0"/>
    <n v="0"/>
    <n v="1"/>
    <n v="0"/>
    <n v="0"/>
    <n v="0"/>
    <x v="351"/>
    <x v="0"/>
    <x v="0"/>
    <x v="0"/>
    <x v="0"/>
  </r>
  <r>
    <d v="2024-04-19T00:00:00"/>
    <x v="96"/>
    <s v="YE26"/>
    <x v="1"/>
    <x v="1"/>
    <s v="YE2613"/>
    <x v="3"/>
    <x v="3"/>
    <s v="YE261321"/>
    <s v="Al Jalla L"/>
    <s v="ال جلال"/>
    <s v="YE26132110300"/>
    <s v="Aba Al-Jald"/>
    <s v="ابا الجلد"/>
    <s v="IDPs"/>
    <s v="Rapid Tracking"/>
    <x v="104"/>
    <s v="YE26"/>
    <x v="1"/>
    <x v="1"/>
    <s v="YE2602"/>
    <x v="22"/>
    <s v="رغوان"/>
    <x v="1"/>
    <x v="1"/>
    <x v="2"/>
    <m/>
    <m/>
    <n v="2"/>
    <n v="0"/>
    <n v="0"/>
    <n v="0"/>
    <n v="1"/>
    <n v="0"/>
    <n v="0"/>
    <n v="1"/>
    <n v="0"/>
    <n v="0"/>
    <n v="0"/>
    <x v="352"/>
    <x v="0"/>
    <x v="0"/>
    <x v="1"/>
    <x v="0"/>
  </r>
  <r>
    <d v="2024-04-19T00:00:00"/>
    <x v="99"/>
    <s v="YE26"/>
    <x v="1"/>
    <x v="1"/>
    <s v="YE2613"/>
    <x v="3"/>
    <x v="3"/>
    <s v="YE261323"/>
    <s v="Al Rashid Munif"/>
    <s v="ال راشد منيف"/>
    <s v="YE26132312000"/>
    <s v="Al-Jathwah"/>
    <s v="الجثوه"/>
    <s v="IDPs"/>
    <s v="Rapid Tracking"/>
    <x v="104"/>
    <s v="YE15"/>
    <x v="5"/>
    <x v="5"/>
    <s v="YE1510"/>
    <x v="96"/>
    <s v="صبر الموادم"/>
    <x v="1"/>
    <x v="2"/>
    <x v="0"/>
    <m/>
    <m/>
    <n v="2"/>
    <n v="0"/>
    <n v="0"/>
    <n v="0"/>
    <n v="0"/>
    <n v="0"/>
    <n v="0"/>
    <n v="2"/>
    <n v="0"/>
    <n v="0"/>
    <n v="0"/>
    <x v="353"/>
    <x v="0"/>
    <x v="0"/>
    <x v="0"/>
    <x v="0"/>
  </r>
  <r>
    <d v="2024-04-19T00:00:00"/>
    <x v="99"/>
    <s v="YE26"/>
    <x v="1"/>
    <x v="1"/>
    <s v="YE2613"/>
    <x v="3"/>
    <x v="3"/>
    <s v="YE261323"/>
    <s v="Al Rashid Munif"/>
    <s v="ال راشد منيف"/>
    <s v="YE26132311300"/>
    <s v="Al-Naqeia'a"/>
    <s v="النقيعاء"/>
    <s v="IDPs"/>
    <s v="Rapid Tracking"/>
    <x v="104"/>
    <s v="YE18"/>
    <x v="0"/>
    <x v="0"/>
    <s v="YE1810"/>
    <x v="26"/>
    <s v="باجل"/>
    <x v="1"/>
    <x v="2"/>
    <x v="0"/>
    <m/>
    <m/>
    <n v="1"/>
    <n v="0"/>
    <n v="0"/>
    <n v="0"/>
    <n v="0"/>
    <n v="0"/>
    <n v="0"/>
    <n v="1"/>
    <n v="0"/>
    <n v="0"/>
    <n v="0"/>
    <x v="353"/>
    <x v="0"/>
    <x v="0"/>
    <x v="0"/>
    <x v="0"/>
  </r>
  <r>
    <d v="2024-04-19T00:00:00"/>
    <x v="99"/>
    <s v="YE26"/>
    <x v="1"/>
    <x v="1"/>
    <s v="YE2613"/>
    <x v="3"/>
    <x v="3"/>
    <s v="YE261325"/>
    <s v="Al Qazeah"/>
    <s v="ال قزعه"/>
    <s v="YE26132510700"/>
    <s v="AL-Erqein"/>
    <s v="العرقين"/>
    <s v="IDPs"/>
    <s v="Rapid Tracking"/>
    <x v="104"/>
    <s v="YE26"/>
    <x v="1"/>
    <x v="1"/>
    <s v="YE2607"/>
    <x v="5"/>
    <s v="الجوبة"/>
    <x v="1"/>
    <x v="2"/>
    <x v="0"/>
    <m/>
    <m/>
    <n v="1"/>
    <n v="0"/>
    <n v="0"/>
    <n v="0"/>
    <n v="0"/>
    <n v="0"/>
    <n v="0"/>
    <n v="1"/>
    <n v="0"/>
    <n v="0"/>
    <n v="0"/>
    <x v="354"/>
    <x v="0"/>
    <x v="0"/>
    <x v="1"/>
    <x v="0"/>
  </r>
  <r>
    <d v="2024-04-19T00:00:00"/>
    <x v="96"/>
    <s v="YE26"/>
    <x v="1"/>
    <x v="1"/>
    <s v="YE2612"/>
    <x v="2"/>
    <x v="2"/>
    <s v="YE261208"/>
    <s v="Al Matar"/>
    <s v="المطار"/>
    <s v="YE26120800801"/>
    <s v="Al Matar"/>
    <s v="المطار"/>
    <s v="IDPs"/>
    <s v="Rapid Tracking"/>
    <x v="105"/>
    <s v="YE29"/>
    <x v="4"/>
    <x v="4"/>
    <s v="YE2902"/>
    <x v="64"/>
    <s v="حوث"/>
    <x v="1"/>
    <x v="1"/>
    <x v="0"/>
    <m/>
    <m/>
    <n v="2"/>
    <n v="0"/>
    <n v="1"/>
    <n v="0"/>
    <n v="1"/>
    <n v="0"/>
    <n v="0"/>
    <n v="0"/>
    <n v="0"/>
    <n v="0"/>
    <n v="0"/>
    <x v="355"/>
    <x v="0"/>
    <x v="0"/>
    <x v="0"/>
    <x v="0"/>
  </r>
  <r>
    <d v="2024-04-19T00:00:00"/>
    <x v="96"/>
    <s v="YE26"/>
    <x v="1"/>
    <x v="1"/>
    <s v="YE2612"/>
    <x v="2"/>
    <x v="2"/>
    <s v="YE261221"/>
    <s v="Al'Iishraf"/>
    <s v="الاشراف"/>
    <s v="YE26122110200"/>
    <s v="Al-Khaseef"/>
    <s v="الخسيف"/>
    <s v="IDPs"/>
    <s v="Rapid Tracking"/>
    <x v="105"/>
    <s v="YE18"/>
    <x v="0"/>
    <x v="0"/>
    <s v="YE1818"/>
    <x v="50"/>
    <s v="جبل راس"/>
    <x v="0"/>
    <x v="0"/>
    <x v="0"/>
    <m/>
    <m/>
    <n v="1"/>
    <n v="0"/>
    <n v="0"/>
    <n v="0"/>
    <n v="0"/>
    <n v="0"/>
    <n v="0"/>
    <n v="1"/>
    <n v="0"/>
    <n v="0"/>
    <n v="0"/>
    <x v="351"/>
    <x v="0"/>
    <x v="0"/>
    <x v="0"/>
    <x v="0"/>
  </r>
  <r>
    <d v="2024-04-19T00:00:00"/>
    <x v="96"/>
    <s v="YE26"/>
    <x v="1"/>
    <x v="1"/>
    <s v="YE2612"/>
    <x v="2"/>
    <x v="2"/>
    <s v="YE261221"/>
    <s v="Al'Iishraf"/>
    <s v="الاشراف"/>
    <s v="YE26122110200"/>
    <s v="Al-Khaseef"/>
    <s v="الخسيف"/>
    <s v="IDPs"/>
    <s v="Rapid Tracking"/>
    <x v="105"/>
    <s v="YE17"/>
    <x v="2"/>
    <x v="2"/>
    <s v="YE1704"/>
    <x v="71"/>
    <s v="عبس"/>
    <x v="1"/>
    <x v="4"/>
    <x v="1"/>
    <s v="Yes"/>
    <s v="Yes"/>
    <n v="1"/>
    <n v="0"/>
    <n v="0"/>
    <n v="0"/>
    <n v="0"/>
    <n v="0"/>
    <n v="0"/>
    <n v="1"/>
    <n v="0"/>
    <n v="0"/>
    <n v="0"/>
    <x v="351"/>
    <x v="0"/>
    <x v="0"/>
    <x v="0"/>
    <x v="0"/>
  </r>
  <r>
    <d v="2024-04-19T00:00:00"/>
    <x v="96"/>
    <s v="YE26"/>
    <x v="1"/>
    <x v="1"/>
    <s v="YE2613"/>
    <x v="3"/>
    <x v="3"/>
    <s v="YE261321"/>
    <s v="Al Jalla L"/>
    <s v="ال جلال"/>
    <s v="YE26132110300"/>
    <s v="Aba Al-Jald"/>
    <s v="ابا الجلد"/>
    <s v="IDPs"/>
    <s v="Rapid Tracking"/>
    <x v="105"/>
    <s v="YE15"/>
    <x v="5"/>
    <x v="5"/>
    <s v="YE1510"/>
    <x v="96"/>
    <s v="صبر الموادم"/>
    <x v="1"/>
    <x v="4"/>
    <x v="0"/>
    <m/>
    <m/>
    <n v="1"/>
    <n v="0"/>
    <n v="0"/>
    <n v="0"/>
    <n v="0"/>
    <n v="0"/>
    <n v="0"/>
    <n v="1"/>
    <n v="0"/>
    <n v="0"/>
    <n v="0"/>
    <x v="352"/>
    <x v="0"/>
    <x v="0"/>
    <x v="0"/>
    <x v="0"/>
  </r>
  <r>
    <d v="2024-04-19T00:00:00"/>
    <x v="99"/>
    <s v="YE26"/>
    <x v="1"/>
    <x v="1"/>
    <s v="YE2612"/>
    <x v="2"/>
    <x v="2"/>
    <s v="YE261209"/>
    <s v="Al Rumaylah"/>
    <s v="الرميلة"/>
    <s v="YE26120900901"/>
    <s v="Al Rumaylah"/>
    <s v="الرميله"/>
    <s v="IDPs"/>
    <s v="Rapid Tracking"/>
    <x v="105"/>
    <s v="YE14"/>
    <x v="9"/>
    <x v="9"/>
    <s v="YE1401"/>
    <x v="150"/>
    <s v="نعمان"/>
    <x v="0"/>
    <x v="0"/>
    <x v="1"/>
    <s v="Yes"/>
    <s v="Yes"/>
    <n v="1"/>
    <n v="0"/>
    <n v="0"/>
    <n v="0"/>
    <n v="0"/>
    <n v="0"/>
    <n v="0"/>
    <n v="1"/>
    <n v="0"/>
    <n v="0"/>
    <n v="0"/>
    <x v="356"/>
    <x v="0"/>
    <x v="0"/>
    <x v="0"/>
    <x v="0"/>
  </r>
  <r>
    <d v="2024-04-19T00:00:00"/>
    <x v="99"/>
    <s v="YE26"/>
    <x v="1"/>
    <x v="1"/>
    <s v="YE2613"/>
    <x v="3"/>
    <x v="3"/>
    <s v="YE261323"/>
    <s v="Al Rashid Munif"/>
    <s v="ال راشد منيف"/>
    <s v="YE26132310300"/>
    <s v="Al-Rasmah"/>
    <s v="الرمسه"/>
    <s v="IDPs"/>
    <s v="Rapid Tracking"/>
    <x v="105"/>
    <s v="YE26"/>
    <x v="1"/>
    <x v="1"/>
    <s v="YE2614"/>
    <x v="1"/>
    <s v="جبل مراد"/>
    <x v="1"/>
    <x v="2"/>
    <x v="0"/>
    <m/>
    <m/>
    <n v="1"/>
    <n v="0"/>
    <n v="0"/>
    <n v="0"/>
    <n v="0"/>
    <n v="0"/>
    <n v="0"/>
    <n v="1"/>
    <n v="0"/>
    <n v="0"/>
    <n v="0"/>
    <x v="353"/>
    <x v="0"/>
    <x v="0"/>
    <x v="1"/>
    <x v="0"/>
  </r>
  <r>
    <d v="2024-04-19T00:00:00"/>
    <x v="96"/>
    <s v="YE26"/>
    <x v="1"/>
    <x v="1"/>
    <s v="YE2613"/>
    <x v="3"/>
    <x v="3"/>
    <s v="YE261321"/>
    <s v="Al Jalla L"/>
    <s v="ال جلال"/>
    <s v="YE26132110200"/>
    <s v="Wadi Al-Meel"/>
    <s v="وادي الميل"/>
    <s v="IDPs"/>
    <s v="Rapid Tracking"/>
    <x v="106"/>
    <s v="YE26"/>
    <x v="1"/>
    <x v="1"/>
    <s v="YE2602"/>
    <x v="22"/>
    <s v="رغوان"/>
    <x v="0"/>
    <x v="0"/>
    <x v="0"/>
    <m/>
    <m/>
    <n v="1"/>
    <n v="0"/>
    <n v="0"/>
    <n v="0"/>
    <n v="0"/>
    <n v="0"/>
    <n v="0"/>
    <n v="1"/>
    <n v="0"/>
    <n v="0"/>
    <n v="0"/>
    <x v="352"/>
    <x v="0"/>
    <x v="0"/>
    <x v="1"/>
    <x v="0"/>
  </r>
  <r>
    <d v="2024-04-19T00:00:00"/>
    <x v="99"/>
    <s v="YE26"/>
    <x v="1"/>
    <x v="1"/>
    <s v="YE2612"/>
    <x v="2"/>
    <x v="2"/>
    <s v="YE261207"/>
    <s v="Al Siyanah"/>
    <s v="الصيانة"/>
    <s v="YE26120700701"/>
    <s v="Al Siyanah"/>
    <s v="الصيانة"/>
    <s v="IDPs"/>
    <s v="Rapid Tracking"/>
    <x v="106"/>
    <s v="YE26"/>
    <x v="1"/>
    <x v="1"/>
    <s v="YE2604"/>
    <x v="151"/>
    <s v="حريب القرامش"/>
    <x v="1"/>
    <x v="1"/>
    <x v="0"/>
    <m/>
    <m/>
    <n v="1"/>
    <n v="0"/>
    <n v="0"/>
    <n v="0"/>
    <n v="0"/>
    <n v="0"/>
    <n v="0"/>
    <n v="1"/>
    <n v="0"/>
    <n v="0"/>
    <n v="0"/>
    <x v="357"/>
    <x v="0"/>
    <x v="0"/>
    <x v="1"/>
    <x v="0"/>
  </r>
  <r>
    <d v="2024-04-19T00:00:00"/>
    <x v="99"/>
    <s v="YE26"/>
    <x v="1"/>
    <x v="1"/>
    <s v="YE2612"/>
    <x v="2"/>
    <x v="2"/>
    <s v="YE261212"/>
    <s v="Al Jamiah"/>
    <s v="الجامعة"/>
    <s v="YE26121201201"/>
    <s v="Al Jamiah"/>
    <s v="الجامعة"/>
    <s v="IDPs"/>
    <s v="Rapid Tracking"/>
    <x v="106"/>
    <s v="YE18"/>
    <x v="0"/>
    <x v="0"/>
    <s v="YE1813"/>
    <x v="3"/>
    <s v="المراوعة"/>
    <x v="1"/>
    <x v="4"/>
    <x v="0"/>
    <m/>
    <m/>
    <n v="1"/>
    <n v="0"/>
    <n v="0"/>
    <n v="0"/>
    <n v="1"/>
    <n v="0"/>
    <n v="0"/>
    <n v="0"/>
    <n v="0"/>
    <n v="0"/>
    <n v="0"/>
    <x v="358"/>
    <x v="0"/>
    <x v="0"/>
    <x v="0"/>
    <x v="0"/>
  </r>
  <r>
    <d v="2024-04-19T00:00:00"/>
    <x v="99"/>
    <s v="YE26"/>
    <x v="1"/>
    <x v="1"/>
    <s v="YE2613"/>
    <x v="3"/>
    <x v="3"/>
    <s v="YE261323"/>
    <s v="Al Rashid Munif"/>
    <s v="ال راشد منيف"/>
    <s v="YE26132313100"/>
    <s v="Hudhn Al-Maseili"/>
    <s v="حضن المصيلى"/>
    <s v="IDPs"/>
    <s v="Rapid Tracking"/>
    <x v="106"/>
    <s v="YE21"/>
    <x v="12"/>
    <x v="12"/>
    <s v="YE2107"/>
    <x v="52"/>
    <s v="بيحان"/>
    <x v="1"/>
    <x v="4"/>
    <x v="0"/>
    <m/>
    <m/>
    <n v="1"/>
    <n v="0"/>
    <n v="0"/>
    <n v="0"/>
    <n v="1"/>
    <n v="0"/>
    <n v="0"/>
    <n v="0"/>
    <n v="0"/>
    <n v="0"/>
    <n v="0"/>
    <x v="353"/>
    <x v="0"/>
    <x v="0"/>
    <x v="0"/>
    <x v="0"/>
  </r>
  <r>
    <d v="2024-04-20T00:00:00"/>
    <x v="100"/>
    <s v="YE15"/>
    <x v="0"/>
    <x v="0"/>
    <s v="YE1505"/>
    <x v="4"/>
    <x v="4"/>
    <s v="YE150521"/>
    <s v="Almakha'"/>
    <s v="المخاء"/>
    <s v="YE15052100101"/>
    <s v="Al-Makha"/>
    <s v="المخاء"/>
    <s v="IDPs"/>
    <s v="Rapid Tracking"/>
    <x v="106"/>
    <s v="YE11"/>
    <x v="3"/>
    <x v="3"/>
    <s v="YE1101"/>
    <x v="14"/>
    <s v="القفر"/>
    <x v="0"/>
    <x v="0"/>
    <x v="0"/>
    <m/>
    <m/>
    <n v="3"/>
    <n v="0"/>
    <n v="0"/>
    <n v="0"/>
    <n v="3"/>
    <n v="0"/>
    <n v="0"/>
    <n v="0"/>
    <n v="0"/>
    <n v="0"/>
    <n v="0"/>
    <x v="359"/>
    <x v="0"/>
    <x v="1"/>
    <x v="0"/>
    <x v="0"/>
  </r>
  <r>
    <d v="2024-04-20T00:00:00"/>
    <x v="100"/>
    <s v="YE15"/>
    <x v="0"/>
    <x v="0"/>
    <s v="YE1508"/>
    <x v="9"/>
    <x v="9"/>
    <s v="YE150831"/>
    <s v="Alshshirajuh"/>
    <s v="الشراجــه"/>
    <s v="YE15083110200"/>
    <s v="Al-Ahsab"/>
    <s v="الاحصاب"/>
    <s v="IDPs"/>
    <s v="Rapid Tracking"/>
    <x v="107"/>
    <s v="YE15"/>
    <x v="5"/>
    <x v="5"/>
    <s v="YE1504"/>
    <x v="11"/>
    <s v="مقبنة"/>
    <x v="0"/>
    <x v="3"/>
    <x v="1"/>
    <s v="No"/>
    <m/>
    <n v="3"/>
    <n v="0"/>
    <n v="0"/>
    <n v="0"/>
    <n v="3"/>
    <n v="0"/>
    <n v="0"/>
    <n v="0"/>
    <n v="0"/>
    <n v="0"/>
    <n v="0"/>
    <x v="360"/>
    <x v="0"/>
    <x v="0"/>
    <x v="1"/>
    <x v="0"/>
  </r>
  <r>
    <d v="2024-04-20T00:00:00"/>
    <x v="100"/>
    <s v="YE26"/>
    <x v="1"/>
    <x v="1"/>
    <s v="YE2612"/>
    <x v="2"/>
    <x v="2"/>
    <s v="YE261210"/>
    <s v="Al Jufainah"/>
    <s v="الجفينة"/>
    <s v="YE26121001001"/>
    <s v="Al Jufainah"/>
    <s v="الجفينة"/>
    <s v="IDPs"/>
    <s v="Rapid Tracking"/>
    <x v="107"/>
    <s v="YE26"/>
    <x v="1"/>
    <x v="1"/>
    <s v="YE2609"/>
    <x v="10"/>
    <s v="حريب"/>
    <x v="0"/>
    <x v="0"/>
    <x v="0"/>
    <m/>
    <m/>
    <n v="1"/>
    <n v="0"/>
    <n v="0"/>
    <n v="0"/>
    <n v="0"/>
    <n v="0"/>
    <n v="0"/>
    <n v="1"/>
    <n v="0"/>
    <n v="0"/>
    <n v="0"/>
    <x v="361"/>
    <x v="0"/>
    <x v="0"/>
    <x v="1"/>
    <x v="0"/>
  </r>
  <r>
    <d v="2024-04-20T00:00:00"/>
    <x v="100"/>
    <s v="YE15"/>
    <x v="0"/>
    <x v="0"/>
    <s v="YE1505"/>
    <x v="4"/>
    <x v="4"/>
    <s v="YE150521"/>
    <s v="Almakha'"/>
    <s v="المخاء"/>
    <s v="YE15052100101"/>
    <s v="Al-Makha"/>
    <s v="المخاء"/>
    <s v="IDPs"/>
    <s v="Rapid Tracking"/>
    <x v="108"/>
    <s v="YE15"/>
    <x v="5"/>
    <x v="5"/>
    <s v="YE1504"/>
    <x v="11"/>
    <s v="مقبنة"/>
    <x v="0"/>
    <x v="0"/>
    <x v="0"/>
    <m/>
    <m/>
    <n v="5"/>
    <n v="0"/>
    <n v="0"/>
    <n v="0"/>
    <n v="5"/>
    <n v="0"/>
    <n v="0"/>
    <n v="0"/>
    <n v="0"/>
    <n v="0"/>
    <n v="0"/>
    <x v="359"/>
    <x v="0"/>
    <x v="1"/>
    <x v="1"/>
    <x v="0"/>
  </r>
  <r>
    <d v="2024-04-25T00:00:00"/>
    <x v="101"/>
    <s v="YE15"/>
    <x v="0"/>
    <x v="0"/>
    <s v="YE1507"/>
    <x v="20"/>
    <x v="20"/>
    <s v="YE150723"/>
    <s v="Aleawashiquh"/>
    <s v="العواشقه"/>
    <s v="YE15072310100"/>
    <s v="Al-Areish"/>
    <s v="العريش"/>
    <s v="IDPs"/>
    <s v="Rapid Tracking"/>
    <x v="104"/>
    <s v="YE15"/>
    <x v="5"/>
    <x v="5"/>
    <s v="YE1504"/>
    <x v="11"/>
    <s v="مقبنة"/>
    <x v="0"/>
    <x v="0"/>
    <x v="1"/>
    <s v="No"/>
    <m/>
    <n v="1"/>
    <n v="0"/>
    <n v="0"/>
    <n v="0"/>
    <n v="1"/>
    <n v="0"/>
    <n v="0"/>
    <n v="0"/>
    <n v="0"/>
    <n v="0"/>
    <n v="0"/>
    <x v="362"/>
    <x v="0"/>
    <x v="1"/>
    <x v="1"/>
    <x v="0"/>
  </r>
  <r>
    <d v="2024-04-25T00:00:00"/>
    <x v="101"/>
    <s v="YE15"/>
    <x v="0"/>
    <x v="0"/>
    <s v="YE1507"/>
    <x v="20"/>
    <x v="20"/>
    <s v="YE150723"/>
    <s v="Aleawashiquh"/>
    <s v="العواشقه"/>
    <s v="YE15072310100"/>
    <s v="Al-Areish"/>
    <s v="العريش"/>
    <s v="IDPs"/>
    <s v="Rapid Tracking"/>
    <x v="104"/>
    <s v="YE15"/>
    <x v="5"/>
    <x v="5"/>
    <s v="YE1507"/>
    <x v="83"/>
    <s v="موزع"/>
    <x v="0"/>
    <x v="0"/>
    <x v="1"/>
    <s v="No"/>
    <m/>
    <n v="1"/>
    <n v="0"/>
    <n v="0"/>
    <n v="0"/>
    <n v="1"/>
    <n v="0"/>
    <n v="0"/>
    <n v="0"/>
    <n v="0"/>
    <n v="0"/>
    <n v="0"/>
    <x v="362"/>
    <x v="0"/>
    <x v="1"/>
    <x v="1"/>
    <x v="1"/>
  </r>
  <r>
    <d v="2024-04-25T00:00:00"/>
    <x v="102"/>
    <s v="YE18"/>
    <x v="2"/>
    <x v="2"/>
    <s v="YE1820"/>
    <x v="6"/>
    <x v="6"/>
    <s v="YE182022"/>
    <s v="Dublh"/>
    <s v="دوبلة"/>
    <s v="YE18202211100"/>
    <s v="Qataba"/>
    <s v="قطاباء"/>
    <s v="IDPs"/>
    <s v="Rapid Tracking"/>
    <x v="106"/>
    <s v="YE18"/>
    <x v="0"/>
    <x v="0"/>
    <s v="YE1817"/>
    <x v="37"/>
    <s v="بيت الفقيه"/>
    <x v="0"/>
    <x v="0"/>
    <x v="0"/>
    <m/>
    <m/>
    <n v="1"/>
    <n v="0"/>
    <n v="1"/>
    <n v="0"/>
    <n v="0"/>
    <n v="0"/>
    <n v="0"/>
    <n v="0"/>
    <n v="0"/>
    <n v="0"/>
    <n v="0"/>
    <x v="363"/>
    <x v="0"/>
    <x v="1"/>
    <x v="1"/>
    <x v="0"/>
  </r>
  <r>
    <d v="2024-04-27T00:00:00"/>
    <x v="103"/>
    <s v="YE26"/>
    <x v="1"/>
    <x v="1"/>
    <s v="YE2612"/>
    <x v="2"/>
    <x v="2"/>
    <s v="YE261202"/>
    <s v="Al Maghawir Walshabwani"/>
    <s v="المغاوير والشبواني"/>
    <s v="YE26120200201"/>
    <s v="Al Maghawir Walshabwani"/>
    <s v="المغاوير والشبواني"/>
    <s v="IDPs"/>
    <s v="Rapid Tracking"/>
    <x v="107"/>
    <s v="YE16"/>
    <x v="8"/>
    <x v="8"/>
    <s v="YE1604"/>
    <x v="152"/>
    <s v="الزاهر - الجوف"/>
    <x v="0"/>
    <x v="0"/>
    <x v="0"/>
    <m/>
    <m/>
    <n v="1"/>
    <n v="0"/>
    <n v="0"/>
    <n v="0"/>
    <n v="0"/>
    <n v="0"/>
    <n v="0"/>
    <n v="1"/>
    <n v="0"/>
    <n v="0"/>
    <n v="0"/>
    <x v="364"/>
    <x v="0"/>
    <x v="0"/>
    <x v="0"/>
    <x v="0"/>
  </r>
  <r>
    <d v="2024-04-27T00:00:00"/>
    <x v="104"/>
    <s v="YE26"/>
    <x v="1"/>
    <x v="1"/>
    <s v="YE2613"/>
    <x v="3"/>
    <x v="3"/>
    <s v="YE261321"/>
    <s v="Al Jalla L"/>
    <s v="ال جلال"/>
    <s v="YE26132110100"/>
    <s v="Jaw Al-Naseem"/>
    <s v="جو النسيم"/>
    <s v="IDPs"/>
    <s v="Rapid Tracking"/>
    <x v="107"/>
    <s v="YE23"/>
    <x v="7"/>
    <x v="7"/>
    <s v="YE2303"/>
    <x v="103"/>
    <s v="نهم"/>
    <x v="1"/>
    <x v="1"/>
    <x v="0"/>
    <m/>
    <m/>
    <n v="1"/>
    <n v="0"/>
    <n v="0"/>
    <n v="0"/>
    <n v="0"/>
    <n v="0"/>
    <n v="0"/>
    <n v="1"/>
    <n v="0"/>
    <n v="0"/>
    <n v="0"/>
    <x v="365"/>
    <x v="0"/>
    <x v="0"/>
    <x v="0"/>
    <x v="0"/>
  </r>
  <r>
    <d v="2024-04-24T00:00:00"/>
    <x v="101"/>
    <s v="YE15"/>
    <x v="0"/>
    <x v="0"/>
    <s v="YE1519"/>
    <x v="12"/>
    <x v="12"/>
    <s v="YE151905"/>
    <s v="Al Kamb"/>
    <s v="الكمب"/>
    <s v="YE15192100109"/>
    <s v="حارة شعب الدباء"/>
    <s v="حارة شعب الدباء"/>
    <s v="IDPs"/>
    <s v="Rapid Tracking"/>
    <x v="108"/>
    <s v="YE11"/>
    <x v="3"/>
    <x v="3"/>
    <s v="YE1106"/>
    <x v="57"/>
    <s v="السدة"/>
    <x v="0"/>
    <x v="0"/>
    <x v="0"/>
    <m/>
    <m/>
    <n v="1"/>
    <n v="0"/>
    <n v="1"/>
    <n v="0"/>
    <n v="0"/>
    <n v="0"/>
    <n v="0"/>
    <n v="0"/>
    <n v="0"/>
    <n v="0"/>
    <n v="0"/>
    <x v="366"/>
    <x v="0"/>
    <x v="0"/>
    <x v="0"/>
    <x v="0"/>
  </r>
  <r>
    <d v="2024-04-24T00:00:00"/>
    <x v="101"/>
    <s v="YE15"/>
    <x v="0"/>
    <x v="0"/>
    <s v="YE1519"/>
    <x v="12"/>
    <x v="12"/>
    <s v="YE151921"/>
    <s v="Salh"/>
    <s v="صالة"/>
    <s v="YE15192100137"/>
    <s v="عرض الحوص"/>
    <s v="عرض الحوص"/>
    <s v="IDPs"/>
    <s v="Rapid Tracking"/>
    <x v="109"/>
    <s v="YE15"/>
    <x v="5"/>
    <x v="5"/>
    <s v="YE1504"/>
    <x v="11"/>
    <s v="مقبنة"/>
    <x v="0"/>
    <x v="0"/>
    <x v="0"/>
    <m/>
    <m/>
    <n v="1"/>
    <n v="0"/>
    <n v="0"/>
    <n v="0"/>
    <n v="1"/>
    <n v="0"/>
    <n v="0"/>
    <n v="0"/>
    <n v="0"/>
    <n v="0"/>
    <n v="0"/>
    <x v="367"/>
    <x v="0"/>
    <x v="0"/>
    <x v="1"/>
    <x v="0"/>
  </r>
  <r>
    <d v="2024-04-27T00:00:00"/>
    <x v="103"/>
    <s v="YE26"/>
    <x v="1"/>
    <x v="1"/>
    <s v="YE2612"/>
    <x v="2"/>
    <x v="2"/>
    <s v="YE261202"/>
    <s v="Al Maghawir Walshabwani"/>
    <s v="المغاوير والشبواني"/>
    <s v="YE26120200201"/>
    <s v="Al Maghawir Walshabwani"/>
    <s v="المغاوير والشبواني"/>
    <s v="IDPs"/>
    <s v="Rapid Tracking"/>
    <x v="109"/>
    <s v="YE18"/>
    <x v="0"/>
    <x v="0"/>
    <s v="YE1803"/>
    <x v="153"/>
    <s v="كمران"/>
    <x v="1"/>
    <x v="2"/>
    <x v="0"/>
    <m/>
    <m/>
    <n v="1"/>
    <n v="0"/>
    <n v="0"/>
    <n v="0"/>
    <n v="0"/>
    <n v="0"/>
    <n v="0"/>
    <n v="0"/>
    <n v="0"/>
    <n v="1"/>
    <n v="0"/>
    <x v="364"/>
    <x v="0"/>
    <x v="0"/>
    <x v="0"/>
    <x v="0"/>
  </r>
  <r>
    <d v="2024-04-27T00:00:00"/>
    <x v="104"/>
    <s v="YE26"/>
    <x v="1"/>
    <x v="1"/>
    <s v="YE2612"/>
    <x v="2"/>
    <x v="2"/>
    <s v="YE261206"/>
    <s v="Jaw Al Nasim"/>
    <s v="جو النسيم"/>
    <s v="YE26120600601"/>
    <s v="Jaw Al Nasim"/>
    <s v="جو النسيم"/>
    <s v="IDPs"/>
    <s v="Rapid Tracking"/>
    <x v="109"/>
    <s v="YE20"/>
    <x v="6"/>
    <x v="6"/>
    <s v="YE2011"/>
    <x v="13"/>
    <s v="ضوران أنس"/>
    <x v="1"/>
    <x v="4"/>
    <x v="0"/>
    <m/>
    <m/>
    <n v="1"/>
    <n v="0"/>
    <n v="0"/>
    <n v="0"/>
    <n v="0"/>
    <n v="0"/>
    <n v="0"/>
    <n v="1"/>
    <n v="0"/>
    <n v="0"/>
    <n v="0"/>
    <x v="368"/>
    <x v="0"/>
    <x v="0"/>
    <x v="0"/>
    <x v="0"/>
  </r>
  <r>
    <d v="2024-04-25T00:00:00"/>
    <x v="102"/>
    <s v="YE15"/>
    <x v="0"/>
    <x v="0"/>
    <s v="YE1513"/>
    <x v="8"/>
    <x v="8"/>
    <s v="YE151322"/>
    <s v="Alshsharaf"/>
    <s v="الشرف"/>
    <s v="YE15132210500"/>
    <s v="Al-Sharaf"/>
    <s v="الشرف"/>
    <s v="IDPs"/>
    <s v="Rapid Tracking"/>
    <x v="110"/>
    <s v="YE23"/>
    <x v="7"/>
    <x v="7"/>
    <s v="YE2302"/>
    <x v="30"/>
    <s v="أرحب"/>
    <x v="1"/>
    <x v="4"/>
    <x v="0"/>
    <m/>
    <m/>
    <n v="1"/>
    <n v="0"/>
    <n v="0"/>
    <n v="0"/>
    <n v="1"/>
    <n v="0"/>
    <n v="0"/>
    <n v="0"/>
    <n v="0"/>
    <n v="0"/>
    <n v="0"/>
    <x v="369"/>
    <x v="0"/>
    <x v="0"/>
    <x v="0"/>
    <x v="0"/>
  </r>
  <r>
    <d v="2024-04-27T00:00:00"/>
    <x v="104"/>
    <s v="YE26"/>
    <x v="1"/>
    <x v="1"/>
    <s v="YE2612"/>
    <x v="2"/>
    <x v="2"/>
    <s v="YE261206"/>
    <s v="Jaw Al Nasim"/>
    <s v="جو النسيم"/>
    <s v="YE26120600601"/>
    <s v="Jaw Al Nasim"/>
    <s v="جو النسيم"/>
    <s v="IDPs"/>
    <s v="Rapid Tracking"/>
    <x v="110"/>
    <s v="YE15"/>
    <x v="5"/>
    <x v="5"/>
    <s v="YE1512"/>
    <x v="78"/>
    <s v="خدير"/>
    <x v="1"/>
    <x v="1"/>
    <x v="0"/>
    <m/>
    <m/>
    <n v="1"/>
    <n v="0"/>
    <n v="0"/>
    <n v="0"/>
    <n v="0"/>
    <n v="0"/>
    <n v="0"/>
    <n v="0"/>
    <n v="0"/>
    <n v="1"/>
    <n v="0"/>
    <x v="368"/>
    <x v="0"/>
    <x v="0"/>
    <x v="0"/>
    <x v="0"/>
  </r>
  <r>
    <d v="2024-04-27T00:00:00"/>
    <x v="104"/>
    <s v="YE26"/>
    <x v="1"/>
    <x v="1"/>
    <s v="YE2613"/>
    <x v="3"/>
    <x v="3"/>
    <s v="YE261321"/>
    <s v="Al Jalla L"/>
    <s v="ال جلال"/>
    <s v="YE26132110100"/>
    <s v="Jaw Al-Naseem"/>
    <s v="جو النسيم"/>
    <s v="IDPs"/>
    <s v="Rapid Tracking"/>
    <x v="110"/>
    <s v="YE13"/>
    <x v="11"/>
    <x v="11"/>
    <s v="YE1305"/>
    <x v="70"/>
    <s v="السبعين"/>
    <x v="0"/>
    <x v="0"/>
    <x v="0"/>
    <m/>
    <m/>
    <n v="1"/>
    <n v="0"/>
    <n v="0"/>
    <n v="0"/>
    <n v="0"/>
    <n v="0"/>
    <n v="0"/>
    <n v="0"/>
    <n v="0"/>
    <n v="1"/>
    <n v="0"/>
    <x v="365"/>
    <x v="0"/>
    <x v="0"/>
    <x v="0"/>
    <x v="0"/>
  </r>
  <r>
    <d v="2024-04-27T00:00:00"/>
    <x v="105"/>
    <s v="YE26"/>
    <x v="1"/>
    <x v="1"/>
    <s v="YE2612"/>
    <x v="2"/>
    <x v="2"/>
    <s v="YE261204"/>
    <s v="Sahn Al Jin"/>
    <s v="صحن الجن"/>
    <s v="YE26120400401"/>
    <s v="Sahn Al Jin"/>
    <s v="صحن الجن"/>
    <s v="IDPs"/>
    <s v="Rapid Tracking"/>
    <x v="110"/>
    <s v="YE15"/>
    <x v="5"/>
    <x v="5"/>
    <s v="YE1518"/>
    <x v="94"/>
    <s v="القاهرة"/>
    <x v="1"/>
    <x v="1"/>
    <x v="0"/>
    <m/>
    <m/>
    <n v="1"/>
    <n v="0"/>
    <n v="0"/>
    <n v="0"/>
    <n v="1"/>
    <n v="0"/>
    <n v="0"/>
    <n v="0"/>
    <n v="0"/>
    <n v="0"/>
    <n v="0"/>
    <x v="370"/>
    <x v="0"/>
    <x v="0"/>
    <x v="0"/>
    <x v="0"/>
  </r>
  <r>
    <d v="2024-04-27T00:00:00"/>
    <x v="105"/>
    <s v="YE26"/>
    <x v="1"/>
    <x v="1"/>
    <s v="YE2613"/>
    <x v="3"/>
    <x v="3"/>
    <s v="YE261321"/>
    <s v="Al Jalla L"/>
    <s v="ال جلال"/>
    <s v="YE26132110400"/>
    <s v="Al-Erq"/>
    <s v="العرق"/>
    <s v="IDPs"/>
    <s v="Rapid Tracking"/>
    <x v="110"/>
    <s v="YE17"/>
    <x v="2"/>
    <x v="2"/>
    <s v="YE1719"/>
    <x v="154"/>
    <s v="شرس"/>
    <x v="1"/>
    <x v="4"/>
    <x v="0"/>
    <m/>
    <m/>
    <n v="1"/>
    <n v="0"/>
    <n v="0"/>
    <n v="0"/>
    <n v="0"/>
    <n v="0"/>
    <n v="0"/>
    <n v="1"/>
    <n v="0"/>
    <n v="0"/>
    <n v="0"/>
    <x v="371"/>
    <x v="0"/>
    <x v="0"/>
    <x v="0"/>
    <x v="0"/>
  </r>
  <r>
    <d v="2024-04-27T00:00:00"/>
    <x v="105"/>
    <s v="YE26"/>
    <x v="1"/>
    <x v="1"/>
    <s v="YE2613"/>
    <x v="3"/>
    <x v="3"/>
    <s v="YE261321"/>
    <s v="Al Jalla L"/>
    <s v="ال جلال"/>
    <s v="YE26132100101"/>
    <s v="Aal Jalal"/>
    <s v="ال جلال"/>
    <s v="IDPs"/>
    <s v="Rapid Tracking"/>
    <x v="110"/>
    <s v="YE11"/>
    <x v="3"/>
    <x v="3"/>
    <s v="YE1110"/>
    <x v="155"/>
    <s v="فرع العدين"/>
    <x v="1"/>
    <x v="4"/>
    <x v="0"/>
    <m/>
    <m/>
    <n v="2"/>
    <n v="0"/>
    <n v="0"/>
    <n v="0"/>
    <n v="0"/>
    <n v="0"/>
    <n v="0"/>
    <n v="1"/>
    <n v="0"/>
    <n v="1"/>
    <n v="0"/>
    <x v="371"/>
    <x v="0"/>
    <x v="0"/>
    <x v="0"/>
    <x v="0"/>
  </r>
  <r>
    <d v="2024-04-27T00:00:00"/>
    <x v="101"/>
    <s v="YE26"/>
    <x v="1"/>
    <x v="1"/>
    <s v="YE2613"/>
    <x v="3"/>
    <x v="3"/>
    <s v="YE261326"/>
    <s v="Al Shabwan"/>
    <s v="ال شبوان"/>
    <s v="YE26132611300"/>
    <s v="Al-Saqet"/>
    <s v="الساقط"/>
    <s v="IDPs"/>
    <s v="Rapid Tracking"/>
    <x v="110"/>
    <s v="YE22"/>
    <x v="14"/>
    <x v="14"/>
    <s v="YE2211"/>
    <x v="68"/>
    <s v="سحار"/>
    <x v="0"/>
    <x v="0"/>
    <x v="0"/>
    <m/>
    <m/>
    <n v="1"/>
    <n v="0"/>
    <n v="0"/>
    <n v="0"/>
    <n v="0"/>
    <n v="0"/>
    <n v="0"/>
    <n v="1"/>
    <n v="0"/>
    <n v="0"/>
    <n v="0"/>
    <x v="372"/>
    <x v="0"/>
    <x v="0"/>
    <x v="0"/>
    <x v="0"/>
  </r>
  <r>
    <d v="2024-04-27T00:00:00"/>
    <x v="101"/>
    <s v="YE26"/>
    <x v="1"/>
    <x v="1"/>
    <s v="YE2613"/>
    <x v="3"/>
    <x v="3"/>
    <s v="YE261326"/>
    <s v="Al Shabwan"/>
    <s v="ال شبوان"/>
    <s v="YE26132611300"/>
    <s v="Al-Saqet"/>
    <s v="الساقط"/>
    <s v="IDPs"/>
    <s v="Rapid Tracking"/>
    <x v="110"/>
    <s v="YE29"/>
    <x v="4"/>
    <x v="4"/>
    <s v="YE2910"/>
    <x v="79"/>
    <s v="خارف"/>
    <x v="1"/>
    <x v="4"/>
    <x v="0"/>
    <m/>
    <m/>
    <n v="1"/>
    <n v="0"/>
    <n v="0"/>
    <n v="0"/>
    <n v="0"/>
    <n v="1"/>
    <n v="0"/>
    <n v="0"/>
    <n v="0"/>
    <n v="0"/>
    <n v="0"/>
    <x v="372"/>
    <x v="0"/>
    <x v="0"/>
    <x v="0"/>
    <x v="0"/>
  </r>
  <r>
    <d v="2024-04-27T00:00:00"/>
    <x v="102"/>
    <s v="YE26"/>
    <x v="1"/>
    <x v="1"/>
    <s v="YE2612"/>
    <x v="2"/>
    <x v="2"/>
    <s v="YE261203"/>
    <s v="Al Ruwdah"/>
    <s v="الروضة"/>
    <s v="YE26120300301"/>
    <s v="Al Ruwdah"/>
    <s v="الروضة"/>
    <s v="IDPs"/>
    <s v="Rapid Tracking"/>
    <x v="110"/>
    <s v="YE29"/>
    <x v="4"/>
    <x v="4"/>
    <s v="YE2916"/>
    <x v="8"/>
    <s v="مسور"/>
    <x v="1"/>
    <x v="2"/>
    <x v="0"/>
    <m/>
    <m/>
    <n v="1"/>
    <n v="0"/>
    <n v="0"/>
    <n v="0"/>
    <n v="1"/>
    <n v="0"/>
    <n v="0"/>
    <n v="0"/>
    <n v="0"/>
    <n v="0"/>
    <n v="0"/>
    <x v="373"/>
    <x v="0"/>
    <x v="0"/>
    <x v="0"/>
    <x v="0"/>
  </r>
  <r>
    <d v="2024-04-27T00:00:00"/>
    <x v="104"/>
    <s v="YE26"/>
    <x v="1"/>
    <x v="1"/>
    <s v="YE2613"/>
    <x v="3"/>
    <x v="3"/>
    <s v="YE261321"/>
    <s v="Al Jalla L"/>
    <s v="ال جلال"/>
    <s v="YE26132110100"/>
    <s v="Jaw Al-Naseem"/>
    <s v="جو النسيم"/>
    <s v="IDPs"/>
    <s v="Rapid Tracking"/>
    <x v="111"/>
    <s v="YE16"/>
    <x v="8"/>
    <x v="8"/>
    <s v="YE1611"/>
    <x v="156"/>
    <s v="رجوزة"/>
    <x v="0"/>
    <x v="0"/>
    <x v="0"/>
    <m/>
    <m/>
    <n v="1"/>
    <n v="0"/>
    <n v="0"/>
    <n v="0"/>
    <n v="0"/>
    <n v="0"/>
    <n v="0"/>
    <n v="1"/>
    <n v="0"/>
    <n v="0"/>
    <n v="0"/>
    <x v="365"/>
    <x v="0"/>
    <x v="0"/>
    <x v="0"/>
    <x v="0"/>
  </r>
  <r>
    <d v="2024-04-27T00:00:00"/>
    <x v="105"/>
    <s v="YE26"/>
    <x v="1"/>
    <x v="1"/>
    <s v="YE2613"/>
    <x v="3"/>
    <x v="3"/>
    <s v="YE261321"/>
    <s v="Al Jalla L"/>
    <s v="ال جلال"/>
    <s v="YE26132110400"/>
    <s v="Al-Erq"/>
    <s v="العرق"/>
    <s v="IDPs"/>
    <s v="Rapid Tracking"/>
    <x v="111"/>
    <s v="YE21"/>
    <x v="12"/>
    <x v="12"/>
    <s v="YE2107"/>
    <x v="52"/>
    <s v="بيحان"/>
    <x v="1"/>
    <x v="1"/>
    <x v="0"/>
    <m/>
    <m/>
    <n v="1"/>
    <n v="0"/>
    <n v="0"/>
    <n v="0"/>
    <n v="0"/>
    <n v="0"/>
    <n v="0"/>
    <n v="0"/>
    <n v="0"/>
    <n v="1"/>
    <n v="0"/>
    <x v="371"/>
    <x v="0"/>
    <x v="0"/>
    <x v="0"/>
    <x v="0"/>
  </r>
  <r>
    <d v="2024-04-27T00:00:00"/>
    <x v="101"/>
    <s v="YE26"/>
    <x v="1"/>
    <x v="1"/>
    <s v="YE2613"/>
    <x v="3"/>
    <x v="3"/>
    <s v="YE261326"/>
    <s v="Al Shabwan"/>
    <s v="ال شبوان"/>
    <s v="YE26132611100"/>
    <s v="Al-Awash"/>
    <s v="العواش"/>
    <s v="IDPs"/>
    <s v="Rapid Tracking"/>
    <x v="111"/>
    <s v="YE18"/>
    <x v="0"/>
    <x v="0"/>
    <s v="YE1816"/>
    <x v="89"/>
    <s v="المنصورية"/>
    <x v="1"/>
    <x v="1"/>
    <x v="0"/>
    <m/>
    <m/>
    <n v="1"/>
    <n v="0"/>
    <n v="0"/>
    <n v="0"/>
    <n v="0"/>
    <n v="0"/>
    <n v="0"/>
    <n v="0"/>
    <n v="0"/>
    <n v="1"/>
    <n v="0"/>
    <x v="372"/>
    <x v="0"/>
    <x v="0"/>
    <x v="0"/>
    <x v="0"/>
  </r>
  <r>
    <d v="2024-04-27T00:00:00"/>
    <x v="102"/>
    <s v="YE26"/>
    <x v="1"/>
    <x v="1"/>
    <s v="YE2612"/>
    <x v="2"/>
    <x v="2"/>
    <s v="YE261203"/>
    <s v="Al Ruwdah"/>
    <s v="الروضة"/>
    <s v="YE26120300301"/>
    <s v="Al Ruwdah"/>
    <s v="الروضة"/>
    <s v="IDPs"/>
    <s v="Rapid Tracking"/>
    <x v="111"/>
    <s v="YE20"/>
    <x v="6"/>
    <x v="6"/>
    <s v="YE2008"/>
    <x v="54"/>
    <s v="مدينة ذمار"/>
    <x v="1"/>
    <x v="1"/>
    <x v="0"/>
    <m/>
    <m/>
    <n v="1"/>
    <n v="0"/>
    <n v="1"/>
    <n v="0"/>
    <n v="0"/>
    <n v="0"/>
    <n v="0"/>
    <n v="0"/>
    <n v="0"/>
    <n v="0"/>
    <n v="0"/>
    <x v="373"/>
    <x v="0"/>
    <x v="0"/>
    <x v="0"/>
    <x v="0"/>
  </r>
  <r>
    <d v="2024-04-27T00:00:00"/>
    <x v="102"/>
    <s v="YE26"/>
    <x v="1"/>
    <x v="1"/>
    <s v="YE2612"/>
    <x v="2"/>
    <x v="2"/>
    <s v="YE261211"/>
    <s v="Al Kharaz"/>
    <s v="الخراز"/>
    <s v="YE26121101001"/>
    <s v="Al Kharaz"/>
    <s v="الخراز"/>
    <s v="IDPs"/>
    <s v="Rapid Tracking"/>
    <x v="111"/>
    <s v="YE15"/>
    <x v="5"/>
    <x v="5"/>
    <s v="YE1511"/>
    <x v="9"/>
    <s v="المسراخ"/>
    <x v="1"/>
    <x v="1"/>
    <x v="0"/>
    <m/>
    <m/>
    <n v="1"/>
    <n v="0"/>
    <n v="0"/>
    <n v="0"/>
    <n v="1"/>
    <n v="0"/>
    <n v="0"/>
    <n v="0"/>
    <n v="0"/>
    <n v="0"/>
    <n v="0"/>
    <x v="374"/>
    <x v="0"/>
    <x v="0"/>
    <x v="0"/>
    <x v="0"/>
  </r>
  <r>
    <d v="2024-04-27T00:00:00"/>
    <x v="102"/>
    <s v="YE26"/>
    <x v="1"/>
    <x v="1"/>
    <s v="YE2612"/>
    <x v="2"/>
    <x v="2"/>
    <s v="YE261211"/>
    <s v="Al Kharaz"/>
    <s v="الخراز"/>
    <s v="YE26121101001"/>
    <s v="Al Kharaz"/>
    <s v="الخراز"/>
    <s v="IDPs"/>
    <s v="Rapid Tracking"/>
    <x v="111"/>
    <s v="YE18"/>
    <x v="0"/>
    <x v="0"/>
    <s v="YE1817"/>
    <x v="37"/>
    <s v="بيت الفقيه"/>
    <x v="0"/>
    <x v="0"/>
    <x v="0"/>
    <m/>
    <m/>
    <n v="1"/>
    <n v="0"/>
    <n v="0"/>
    <n v="0"/>
    <n v="1"/>
    <n v="0"/>
    <n v="0"/>
    <n v="0"/>
    <n v="0"/>
    <n v="0"/>
    <n v="0"/>
    <x v="374"/>
    <x v="0"/>
    <x v="0"/>
    <x v="0"/>
    <x v="0"/>
  </r>
  <r>
    <d v="2024-04-27T00:00:00"/>
    <x v="102"/>
    <s v="YE26"/>
    <x v="1"/>
    <x v="1"/>
    <s v="YE2613"/>
    <x v="3"/>
    <x v="3"/>
    <s v="YE261323"/>
    <s v="Al Rashid Munif"/>
    <s v="ال راشد منيف"/>
    <s v="YE26132310300"/>
    <s v="Al-Rasmah"/>
    <s v="الرمسه"/>
    <s v="IDPs"/>
    <s v="Rapid Tracking"/>
    <x v="111"/>
    <s v="YE11"/>
    <x v="3"/>
    <x v="3"/>
    <s v="YE1103"/>
    <x v="66"/>
    <s v="الرضمة"/>
    <x v="1"/>
    <x v="1"/>
    <x v="0"/>
    <m/>
    <m/>
    <n v="1"/>
    <n v="0"/>
    <n v="0"/>
    <n v="0"/>
    <n v="0"/>
    <n v="0"/>
    <n v="0"/>
    <n v="1"/>
    <n v="0"/>
    <n v="0"/>
    <n v="0"/>
    <x v="375"/>
    <x v="0"/>
    <x v="0"/>
    <x v="0"/>
    <x v="0"/>
  </r>
  <r>
    <d v="2024-04-27T00:00:00"/>
    <x v="102"/>
    <s v="YE26"/>
    <x v="1"/>
    <x v="1"/>
    <s v="YE2613"/>
    <x v="3"/>
    <x v="3"/>
    <s v="YE261323"/>
    <s v="Al Rashid Munif"/>
    <s v="ال راشد منيف"/>
    <s v="YE26132311400"/>
    <s v="Al Wahshan"/>
    <s v="ال وحشان"/>
    <s v="IDPs"/>
    <s v="Rapid Tracking"/>
    <x v="111"/>
    <s v="YE26"/>
    <x v="1"/>
    <x v="1"/>
    <s v="YE2605"/>
    <x v="74"/>
    <s v="بدبدة"/>
    <x v="1"/>
    <x v="2"/>
    <x v="0"/>
    <m/>
    <m/>
    <n v="1"/>
    <n v="0"/>
    <n v="0"/>
    <n v="0"/>
    <n v="0"/>
    <n v="0"/>
    <n v="0"/>
    <n v="1"/>
    <n v="0"/>
    <n v="0"/>
    <n v="0"/>
    <x v="375"/>
    <x v="0"/>
    <x v="0"/>
    <x v="1"/>
    <x v="0"/>
  </r>
  <r>
    <d v="2024-04-27T00:00:00"/>
    <x v="105"/>
    <s v="YE26"/>
    <x v="1"/>
    <x v="1"/>
    <s v="YE2612"/>
    <x v="2"/>
    <x v="2"/>
    <s v="YE261208"/>
    <s v="Al Matar"/>
    <s v="المطار"/>
    <s v="YE26120800801"/>
    <s v="Al Matar"/>
    <s v="المطار"/>
    <s v="IDPs"/>
    <s v="Rapid Tracking"/>
    <x v="112"/>
    <s v="YE22"/>
    <x v="14"/>
    <x v="14"/>
    <s v="YE2202"/>
    <x v="157"/>
    <s v="قطابر"/>
    <x v="0"/>
    <x v="0"/>
    <x v="0"/>
    <m/>
    <m/>
    <n v="1"/>
    <n v="0"/>
    <n v="0"/>
    <n v="0"/>
    <n v="0"/>
    <n v="0"/>
    <n v="0"/>
    <n v="0"/>
    <n v="0"/>
    <n v="0"/>
    <n v="1"/>
    <x v="376"/>
    <x v="0"/>
    <x v="0"/>
    <x v="0"/>
    <x v="0"/>
  </r>
  <r>
    <d v="2024-04-27T00:00:00"/>
    <x v="101"/>
    <s v="YE26"/>
    <x v="1"/>
    <x v="1"/>
    <s v="YE2613"/>
    <x v="3"/>
    <x v="3"/>
    <s v="YE261326"/>
    <s v="Al Shabwan"/>
    <s v="ال شبوان"/>
    <s v="YE26132610100"/>
    <s v="Al-Khashah"/>
    <s v="الخشعه"/>
    <s v="IDPs"/>
    <s v="Rapid Tracking"/>
    <x v="112"/>
    <s v="YE26"/>
    <x v="1"/>
    <x v="1"/>
    <s v="YE2601"/>
    <x v="17"/>
    <s v="مجزر"/>
    <x v="0"/>
    <x v="0"/>
    <x v="0"/>
    <m/>
    <m/>
    <n v="2"/>
    <n v="0"/>
    <n v="0"/>
    <n v="0"/>
    <n v="0"/>
    <n v="1"/>
    <n v="0"/>
    <n v="1"/>
    <n v="0"/>
    <n v="0"/>
    <n v="0"/>
    <x v="377"/>
    <x v="0"/>
    <x v="0"/>
    <x v="1"/>
    <x v="0"/>
  </r>
  <r>
    <d v="2024-04-27T00:00:00"/>
    <x v="102"/>
    <s v="YE26"/>
    <x v="1"/>
    <x v="1"/>
    <s v="YE2609"/>
    <x v="1"/>
    <x v="1"/>
    <s v="YE260927"/>
    <s v="Al'Iishraf"/>
    <s v="الاشراف"/>
    <s v="YE26092700101"/>
    <s v="Hareib"/>
    <s v="حريب"/>
    <s v="IDPs"/>
    <s v="Rapid Tracking"/>
    <x v="112"/>
    <s v="YE26"/>
    <x v="1"/>
    <x v="1"/>
    <s v="YE2607"/>
    <x v="5"/>
    <s v="الجوبة"/>
    <x v="1"/>
    <x v="1"/>
    <x v="0"/>
    <m/>
    <m/>
    <n v="2"/>
    <n v="0"/>
    <n v="0"/>
    <n v="0"/>
    <n v="1"/>
    <n v="0"/>
    <n v="0"/>
    <n v="1"/>
    <n v="0"/>
    <n v="0"/>
    <n v="0"/>
    <x v="378"/>
    <x v="0"/>
    <x v="0"/>
    <x v="1"/>
    <x v="0"/>
  </r>
  <r>
    <d v="2024-04-27T00:00:00"/>
    <x v="102"/>
    <s v="YE26"/>
    <x v="1"/>
    <x v="1"/>
    <s v="YE2612"/>
    <x v="2"/>
    <x v="2"/>
    <s v="YE261209"/>
    <s v="Al Rumaylah"/>
    <s v="الرميلة"/>
    <s v="YE26120900901"/>
    <s v="Al Rumaylah"/>
    <s v="الرميله"/>
    <s v="IDPs"/>
    <s v="Rapid Tracking"/>
    <x v="112"/>
    <s v="YE18"/>
    <x v="0"/>
    <x v="0"/>
    <s v="YE1813"/>
    <x v="3"/>
    <s v="المراوعة"/>
    <x v="1"/>
    <x v="4"/>
    <x v="0"/>
    <m/>
    <m/>
    <n v="1"/>
    <n v="0"/>
    <n v="0"/>
    <n v="0"/>
    <n v="0"/>
    <n v="0"/>
    <n v="0"/>
    <n v="1"/>
    <n v="0"/>
    <n v="0"/>
    <n v="0"/>
    <x v="379"/>
    <x v="0"/>
    <x v="0"/>
    <x v="0"/>
    <x v="0"/>
  </r>
  <r>
    <d v="2024-04-27T00:00:00"/>
    <x v="102"/>
    <s v="YE26"/>
    <x v="1"/>
    <x v="1"/>
    <s v="YE2612"/>
    <x v="2"/>
    <x v="2"/>
    <s v="YE261221"/>
    <s v="Al'Iishraf"/>
    <s v="الاشراف"/>
    <s v="YE26122111000"/>
    <s v="Al Hamid"/>
    <s v="ال حيمد"/>
    <s v="IDPs"/>
    <s v="Rapid Tracking"/>
    <x v="112"/>
    <s v="YE11"/>
    <x v="3"/>
    <x v="3"/>
    <s v="YE1111"/>
    <x v="4"/>
    <s v="العدين"/>
    <x v="0"/>
    <x v="0"/>
    <x v="0"/>
    <m/>
    <m/>
    <n v="1"/>
    <n v="0"/>
    <n v="0"/>
    <n v="0"/>
    <n v="0"/>
    <n v="0"/>
    <n v="0"/>
    <n v="1"/>
    <n v="0"/>
    <n v="0"/>
    <n v="0"/>
    <x v="380"/>
    <x v="0"/>
    <x v="0"/>
    <x v="0"/>
    <x v="0"/>
  </r>
  <r>
    <d v="2024-04-27T00:00:00"/>
    <x v="102"/>
    <s v="YE26"/>
    <x v="1"/>
    <x v="1"/>
    <s v="YE2613"/>
    <x v="3"/>
    <x v="3"/>
    <s v="YE261323"/>
    <s v="Al Rashid Munif"/>
    <s v="ال راشد منيف"/>
    <s v="YE26132310300"/>
    <s v="Al-Rasmah"/>
    <s v="الرمسه"/>
    <s v="IDPs"/>
    <s v="Rapid Tracking"/>
    <x v="112"/>
    <s v="YE26"/>
    <x v="1"/>
    <x v="1"/>
    <s v="YE2609"/>
    <x v="10"/>
    <s v="حريب"/>
    <x v="1"/>
    <x v="1"/>
    <x v="0"/>
    <m/>
    <m/>
    <n v="1"/>
    <n v="0"/>
    <n v="0"/>
    <n v="0"/>
    <n v="0"/>
    <n v="0"/>
    <n v="0"/>
    <n v="1"/>
    <n v="0"/>
    <n v="0"/>
    <n v="0"/>
    <x v="375"/>
    <x v="0"/>
    <x v="0"/>
    <x v="1"/>
    <x v="0"/>
  </r>
  <r>
    <d v="2024-04-27T00:00:00"/>
    <x v="102"/>
    <s v="YE26"/>
    <x v="1"/>
    <x v="1"/>
    <s v="YE2613"/>
    <x v="3"/>
    <x v="3"/>
    <s v="YE261323"/>
    <s v="Al Rashid Munif"/>
    <s v="ال راشد منيف"/>
    <s v="YE26132310100"/>
    <s v="Al-Masherah"/>
    <s v="المعاشير"/>
    <s v="IDPs"/>
    <s v="Rapid Tracking"/>
    <x v="112"/>
    <s v="YE20"/>
    <x v="6"/>
    <x v="6"/>
    <s v="YE2005"/>
    <x v="41"/>
    <s v="عتمة"/>
    <x v="1"/>
    <x v="4"/>
    <x v="0"/>
    <m/>
    <m/>
    <n v="1"/>
    <n v="0"/>
    <n v="0"/>
    <n v="0"/>
    <n v="0"/>
    <n v="0"/>
    <n v="0"/>
    <n v="1"/>
    <n v="0"/>
    <n v="0"/>
    <n v="0"/>
    <x v="375"/>
    <x v="0"/>
    <x v="0"/>
    <x v="0"/>
    <x v="0"/>
  </r>
  <r>
    <d v="2024-04-27T00:00:00"/>
    <x v="102"/>
    <s v="YE26"/>
    <x v="1"/>
    <x v="1"/>
    <s v="YE2613"/>
    <x v="3"/>
    <x v="3"/>
    <s v="YE261323"/>
    <s v="Al Rashid Munif"/>
    <s v="ال راشد منيف"/>
    <s v="YE26132310300"/>
    <s v="Al-Rasmah"/>
    <s v="الرمسه"/>
    <s v="IDPs"/>
    <s v="Rapid Tracking"/>
    <x v="112"/>
    <s v="YE26"/>
    <x v="1"/>
    <x v="1"/>
    <s v="YE2614"/>
    <x v="1"/>
    <s v="جبل مراد"/>
    <x v="1"/>
    <x v="1"/>
    <x v="0"/>
    <m/>
    <m/>
    <n v="1"/>
    <n v="0"/>
    <n v="0"/>
    <n v="0"/>
    <n v="0"/>
    <n v="0"/>
    <n v="0"/>
    <n v="1"/>
    <n v="0"/>
    <n v="0"/>
    <n v="0"/>
    <x v="375"/>
    <x v="0"/>
    <x v="0"/>
    <x v="1"/>
    <x v="0"/>
  </r>
  <r>
    <d v="2024-04-27T00:00:00"/>
    <x v="102"/>
    <s v="YE26"/>
    <x v="1"/>
    <x v="1"/>
    <s v="YE2613"/>
    <x v="3"/>
    <x v="3"/>
    <s v="YE261325"/>
    <s v="Al Qazeah"/>
    <s v="ال قزعه"/>
    <s v="YE26132510100"/>
    <s v="Hadba Al-Awshan"/>
    <s v="حدباء ال عوشان"/>
    <s v="IDPs"/>
    <s v="Rapid Tracking"/>
    <x v="112"/>
    <s v="YE26"/>
    <x v="1"/>
    <x v="1"/>
    <s v="YE2602"/>
    <x v="22"/>
    <s v="رغوان"/>
    <x v="0"/>
    <x v="0"/>
    <x v="0"/>
    <m/>
    <m/>
    <n v="1"/>
    <n v="0"/>
    <n v="0"/>
    <n v="0"/>
    <n v="0"/>
    <n v="0"/>
    <n v="0"/>
    <n v="1"/>
    <n v="0"/>
    <n v="0"/>
    <n v="0"/>
    <x v="381"/>
    <x v="0"/>
    <x v="0"/>
    <x v="1"/>
    <x v="0"/>
  </r>
  <r>
    <d v="2024-04-27T00:00:00"/>
    <x v="102"/>
    <s v="YE26"/>
    <x v="1"/>
    <x v="1"/>
    <s v="YE2613"/>
    <x v="3"/>
    <x v="3"/>
    <s v="YE261325"/>
    <s v="Al Qazeah"/>
    <s v="ال قزعه"/>
    <s v="YE26132510100"/>
    <s v="Hadba Al-Awshan"/>
    <s v="حدباء ال عوشان"/>
    <s v="IDPs"/>
    <s v="Rapid Tracking"/>
    <x v="112"/>
    <s v="YE31"/>
    <x v="10"/>
    <x v="10"/>
    <s v="YE3102"/>
    <x v="58"/>
    <s v="السلفية"/>
    <x v="1"/>
    <x v="2"/>
    <x v="0"/>
    <m/>
    <m/>
    <n v="2"/>
    <n v="0"/>
    <n v="0"/>
    <n v="0"/>
    <n v="0"/>
    <n v="0"/>
    <n v="0"/>
    <n v="2"/>
    <n v="0"/>
    <n v="0"/>
    <n v="0"/>
    <x v="381"/>
    <x v="0"/>
    <x v="0"/>
    <x v="0"/>
    <x v="0"/>
  </r>
  <r>
    <d v="2024-04-27T00:00:00"/>
    <x v="102"/>
    <s v="YE26"/>
    <x v="1"/>
    <x v="1"/>
    <s v="YE2613"/>
    <x v="3"/>
    <x v="3"/>
    <s v="YE261326"/>
    <s v="Al Shabwan"/>
    <s v="ال شبوان"/>
    <s v="YE26132610100"/>
    <s v="Al-Khashah"/>
    <s v="الخشعه"/>
    <s v="IDPs"/>
    <s v="Rapid Tracking"/>
    <x v="112"/>
    <s v="YE18"/>
    <x v="0"/>
    <x v="0"/>
    <s v="YE1818"/>
    <x v="50"/>
    <s v="جبل راس"/>
    <x v="1"/>
    <x v="4"/>
    <x v="0"/>
    <m/>
    <m/>
    <n v="1"/>
    <n v="0"/>
    <n v="0"/>
    <n v="0"/>
    <n v="0"/>
    <n v="0"/>
    <n v="0"/>
    <n v="1"/>
    <n v="0"/>
    <n v="0"/>
    <n v="0"/>
    <x v="382"/>
    <x v="0"/>
    <x v="0"/>
    <x v="0"/>
    <x v="0"/>
  </r>
  <r>
    <d v="2024-04-26T00:00:00"/>
    <x v="106"/>
    <s v="YE15"/>
    <x v="0"/>
    <x v="0"/>
    <s v="YE1508"/>
    <x v="9"/>
    <x v="9"/>
    <s v="YE150831"/>
    <s v="Alshshirajuh"/>
    <s v="الشراجــه"/>
    <s v="YE15083110900"/>
    <s v="Al-Dhabat"/>
    <s v="الضبات"/>
    <s v="IDPs"/>
    <s v="Rapid Tracking"/>
    <x v="113"/>
    <s v="YE15"/>
    <x v="5"/>
    <x v="5"/>
    <s v="YE1504"/>
    <x v="11"/>
    <s v="مقبنة"/>
    <x v="0"/>
    <x v="3"/>
    <x v="0"/>
    <m/>
    <m/>
    <n v="4"/>
    <n v="0"/>
    <n v="0"/>
    <n v="0"/>
    <n v="4"/>
    <n v="0"/>
    <n v="0"/>
    <n v="0"/>
    <n v="0"/>
    <n v="0"/>
    <n v="0"/>
    <x v="383"/>
    <x v="0"/>
    <x v="0"/>
    <x v="1"/>
    <x v="0"/>
  </r>
  <r>
    <d v="2024-04-27T00:00:00"/>
    <x v="102"/>
    <s v="YE26"/>
    <x v="1"/>
    <x v="1"/>
    <s v="YE2612"/>
    <x v="2"/>
    <x v="2"/>
    <s v="YE261210"/>
    <s v="Al Jufainah"/>
    <s v="الجفينة"/>
    <s v="YE26121001001"/>
    <s v="Al Jufainah"/>
    <s v="الجفينة"/>
    <s v="IDPs"/>
    <s v="Rapid Tracking"/>
    <x v="113"/>
    <s v="YE18"/>
    <x v="0"/>
    <x v="0"/>
    <s v="YE1804"/>
    <x v="158"/>
    <s v="الصليف"/>
    <x v="1"/>
    <x v="1"/>
    <x v="0"/>
    <m/>
    <m/>
    <n v="1"/>
    <n v="0"/>
    <n v="0"/>
    <n v="0"/>
    <n v="0"/>
    <n v="0"/>
    <n v="0"/>
    <n v="0"/>
    <n v="0"/>
    <n v="1"/>
    <n v="0"/>
    <x v="384"/>
    <x v="0"/>
    <x v="0"/>
    <x v="0"/>
    <x v="0"/>
  </r>
  <r>
    <d v="2024-04-27T00:00:00"/>
    <x v="102"/>
    <s v="YE26"/>
    <x v="1"/>
    <x v="1"/>
    <s v="YE2612"/>
    <x v="2"/>
    <x v="2"/>
    <s v="YE261211"/>
    <s v="Al Kharaz"/>
    <s v="الخراز"/>
    <s v="YE26121101001"/>
    <s v="Al Kharaz"/>
    <s v="الخراز"/>
    <s v="IDPs"/>
    <s v="Rapid Tracking"/>
    <x v="113"/>
    <s v="YE24"/>
    <x v="18"/>
    <x v="18"/>
    <s v="YE2408"/>
    <x v="159"/>
    <s v="خور مكسر"/>
    <x v="1"/>
    <x v="1"/>
    <x v="0"/>
    <m/>
    <m/>
    <n v="1"/>
    <n v="0"/>
    <n v="0"/>
    <n v="0"/>
    <n v="0"/>
    <n v="0"/>
    <n v="0"/>
    <n v="1"/>
    <n v="0"/>
    <n v="0"/>
    <n v="0"/>
    <x v="374"/>
    <x v="0"/>
    <x v="0"/>
    <x v="0"/>
    <x v="0"/>
  </r>
  <r>
    <d v="2024-04-27T00:00:00"/>
    <x v="102"/>
    <s v="YE26"/>
    <x v="1"/>
    <x v="1"/>
    <s v="YE2613"/>
    <x v="3"/>
    <x v="3"/>
    <s v="YE261326"/>
    <s v="Al Shabwan"/>
    <s v="ال شبوان"/>
    <s v="YE26132611300"/>
    <s v="Al-Saqet"/>
    <s v="الساقط"/>
    <s v="IDPs"/>
    <s v="Rapid Tracking"/>
    <x v="113"/>
    <s v="YE13"/>
    <x v="11"/>
    <x v="11"/>
    <s v="YE1310"/>
    <x v="160"/>
    <s v="بني الحارث"/>
    <x v="0"/>
    <x v="0"/>
    <x v="0"/>
    <m/>
    <m/>
    <n v="1"/>
    <n v="0"/>
    <n v="0"/>
    <n v="0"/>
    <n v="0"/>
    <n v="0"/>
    <n v="0"/>
    <n v="0"/>
    <n v="0"/>
    <n v="1"/>
    <n v="0"/>
    <x v="382"/>
    <x v="0"/>
    <x v="0"/>
    <x v="0"/>
    <x v="0"/>
  </r>
  <r>
    <d v="2024-04-28T00:00:00"/>
    <x v="107"/>
    <s v="YE18"/>
    <x v="2"/>
    <x v="2"/>
    <s v="YE1820"/>
    <x v="6"/>
    <x v="6"/>
    <s v="YE182022"/>
    <s v="Dublh"/>
    <s v="دوبلة"/>
    <s v="YE18202211000"/>
    <s v="Al-Mahsharah"/>
    <s v="المحشره"/>
    <s v="IDPs"/>
    <s v="Rapid Tracking"/>
    <x v="108"/>
    <s v="YE18"/>
    <x v="0"/>
    <x v="0"/>
    <s v="YE1826"/>
    <x v="12"/>
    <s v="التحيتا"/>
    <x v="0"/>
    <x v="3"/>
    <x v="0"/>
    <m/>
    <m/>
    <n v="2"/>
    <n v="0"/>
    <n v="0"/>
    <n v="0"/>
    <n v="0"/>
    <n v="0"/>
    <n v="0"/>
    <n v="2"/>
    <n v="0"/>
    <n v="0"/>
    <n v="0"/>
    <x v="385"/>
    <x v="0"/>
    <x v="1"/>
    <x v="1"/>
    <x v="0"/>
  </r>
  <r>
    <d v="2024-04-28T00:00:00"/>
    <x v="107"/>
    <s v="YE18"/>
    <x v="2"/>
    <x v="2"/>
    <s v="YE1820"/>
    <x v="6"/>
    <x v="6"/>
    <s v="YE182022"/>
    <s v="Dublh"/>
    <s v="دوبلة"/>
    <s v="YE18202211000"/>
    <s v="Al-Mahsharah"/>
    <s v="المحشره"/>
    <s v="IDPs"/>
    <s v="Rapid Tracking"/>
    <x v="109"/>
    <s v="YE15"/>
    <x v="5"/>
    <x v="5"/>
    <s v="YE1519"/>
    <x v="27"/>
    <s v="صالة"/>
    <x v="0"/>
    <x v="0"/>
    <x v="0"/>
    <m/>
    <m/>
    <n v="2"/>
    <n v="0"/>
    <n v="1"/>
    <n v="0"/>
    <n v="0"/>
    <n v="0"/>
    <n v="0"/>
    <n v="1"/>
    <n v="0"/>
    <n v="0"/>
    <n v="0"/>
    <x v="385"/>
    <x v="0"/>
    <x v="1"/>
    <x v="0"/>
    <x v="0"/>
  </r>
  <r>
    <d v="2024-04-29T00:00:00"/>
    <x v="108"/>
    <s v="YE15"/>
    <x v="0"/>
    <x v="0"/>
    <s v="YE1519"/>
    <x v="12"/>
    <x v="12"/>
    <s v="YE151921"/>
    <s v="Salh"/>
    <s v="صالة"/>
    <s v="YE15192100129"/>
    <s v="صالة"/>
    <s v="صالة"/>
    <s v="IDPs"/>
    <s v="Rapid Tracking"/>
    <x v="110"/>
    <s v="YE15"/>
    <x v="5"/>
    <x v="5"/>
    <s v="YE1511"/>
    <x v="9"/>
    <s v="المسراخ"/>
    <x v="0"/>
    <x v="0"/>
    <x v="0"/>
    <m/>
    <m/>
    <n v="1"/>
    <n v="0"/>
    <n v="0"/>
    <n v="0"/>
    <n v="1"/>
    <n v="0"/>
    <n v="0"/>
    <n v="0"/>
    <n v="0"/>
    <n v="0"/>
    <n v="0"/>
    <x v="386"/>
    <x v="0"/>
    <x v="0"/>
    <x v="1"/>
    <x v="0"/>
  </r>
  <r>
    <d v="2024-04-30T00:00:00"/>
    <x v="109"/>
    <s v="YE18"/>
    <x v="2"/>
    <x v="2"/>
    <s v="YE1820"/>
    <x v="6"/>
    <x v="6"/>
    <s v="YE182021"/>
    <s v="Alkhawkhuh"/>
    <s v="الخوخة"/>
    <s v="YE18202110200"/>
    <s v="Al-Mazarae"/>
    <s v="المزارع"/>
    <s v="IDPs"/>
    <s v="Rapid Tracking"/>
    <x v="110"/>
    <s v="YE18"/>
    <x v="0"/>
    <x v="0"/>
    <s v="YE1819"/>
    <x v="0"/>
    <s v="حيس"/>
    <x v="0"/>
    <x v="3"/>
    <x v="0"/>
    <m/>
    <m/>
    <n v="1"/>
    <n v="0"/>
    <n v="0"/>
    <n v="0"/>
    <n v="0"/>
    <n v="0"/>
    <n v="0"/>
    <n v="1"/>
    <n v="0"/>
    <n v="0"/>
    <n v="0"/>
    <x v="387"/>
    <x v="0"/>
    <x v="1"/>
    <x v="1"/>
    <x v="0"/>
  </r>
  <r>
    <d v="2024-04-30T00:00:00"/>
    <x v="109"/>
    <s v="YE18"/>
    <x v="2"/>
    <x v="2"/>
    <s v="YE1820"/>
    <x v="6"/>
    <x v="6"/>
    <s v="YE182021"/>
    <s v="Alkhawkhuh"/>
    <s v="الخوخة"/>
    <s v="YE18202110200"/>
    <s v="Al-Mazarae"/>
    <s v="المزارع"/>
    <s v="IDPs"/>
    <s v="Rapid Tracking"/>
    <x v="110"/>
    <s v="YE15"/>
    <x v="5"/>
    <x v="5"/>
    <s v="YE1504"/>
    <x v="11"/>
    <s v="مقبنة"/>
    <x v="0"/>
    <x v="3"/>
    <x v="0"/>
    <m/>
    <m/>
    <n v="1"/>
    <n v="0"/>
    <n v="0"/>
    <n v="0"/>
    <n v="0"/>
    <n v="0"/>
    <n v="0"/>
    <n v="1"/>
    <n v="0"/>
    <n v="0"/>
    <n v="0"/>
    <x v="387"/>
    <x v="0"/>
    <x v="1"/>
    <x v="0"/>
    <x v="0"/>
  </r>
  <r>
    <d v="2024-04-28T00:00:00"/>
    <x v="107"/>
    <s v="YE30"/>
    <x v="4"/>
    <x v="4"/>
    <s v="YE3006"/>
    <x v="11"/>
    <x v="11"/>
    <s v="YE300622"/>
    <s v="Ad Dhale'e_2"/>
    <s v="الضالع_2"/>
    <s v="YE30062200101"/>
    <s v="Al-Dhalae"/>
    <s v="الضالع"/>
    <s v="IDPs"/>
    <s v="Rapid Tracking"/>
    <x v="111"/>
    <s v="YE30"/>
    <x v="13"/>
    <x v="13"/>
    <s v="YE3006"/>
    <x v="132"/>
    <s v="الضالع"/>
    <x v="0"/>
    <x v="3"/>
    <x v="0"/>
    <m/>
    <m/>
    <n v="1"/>
    <n v="0"/>
    <n v="0"/>
    <n v="0"/>
    <n v="0"/>
    <n v="0"/>
    <n v="0"/>
    <n v="1"/>
    <n v="0"/>
    <n v="0"/>
    <n v="0"/>
    <x v="388"/>
    <x v="0"/>
    <x v="0"/>
    <x v="1"/>
    <x v="1"/>
  </r>
  <r>
    <d v="2024-04-28T00:00:00"/>
    <x v="107"/>
    <s v="YE18"/>
    <x v="2"/>
    <x v="2"/>
    <s v="YE1820"/>
    <x v="6"/>
    <x v="6"/>
    <s v="YE182022"/>
    <s v="Dublh"/>
    <s v="دوبلة"/>
    <s v="YE18202211000"/>
    <s v="Al-Mahsharah"/>
    <s v="المحشره"/>
    <s v="IDPs"/>
    <s v="Rapid Tracking"/>
    <x v="111"/>
    <s v="YE18"/>
    <x v="0"/>
    <x v="0"/>
    <s v="YE1826"/>
    <x v="12"/>
    <s v="التحيتا"/>
    <x v="0"/>
    <x v="3"/>
    <x v="0"/>
    <m/>
    <m/>
    <n v="2"/>
    <n v="0"/>
    <n v="1"/>
    <n v="0"/>
    <n v="0"/>
    <n v="0"/>
    <n v="0"/>
    <n v="1"/>
    <n v="0"/>
    <n v="0"/>
    <n v="0"/>
    <x v="385"/>
    <x v="0"/>
    <x v="1"/>
    <x v="1"/>
    <x v="0"/>
  </r>
  <r>
    <d v="2024-04-28T00:00:00"/>
    <x v="107"/>
    <s v="YE18"/>
    <x v="2"/>
    <x v="2"/>
    <s v="YE1819"/>
    <x v="5"/>
    <x v="5"/>
    <s v="YE181921"/>
    <s v="His"/>
    <s v="حيـــس"/>
    <s v="YE18192100101"/>
    <s v="Heis"/>
    <s v="حيس"/>
    <s v="IDPs"/>
    <s v="Rapid Tracking"/>
    <x v="111"/>
    <s v="YE15"/>
    <x v="5"/>
    <x v="5"/>
    <s v="YE1504"/>
    <x v="11"/>
    <s v="مقبنة"/>
    <x v="0"/>
    <x v="3"/>
    <x v="0"/>
    <m/>
    <m/>
    <n v="2"/>
    <n v="0"/>
    <n v="1"/>
    <n v="0"/>
    <n v="0"/>
    <n v="0"/>
    <n v="0"/>
    <n v="1"/>
    <n v="0"/>
    <n v="0"/>
    <n v="0"/>
    <x v="389"/>
    <x v="0"/>
    <x v="1"/>
    <x v="0"/>
    <x v="0"/>
  </r>
  <r>
    <d v="2024-05-01T00:00:00"/>
    <x v="110"/>
    <s v="YE18"/>
    <x v="2"/>
    <x v="2"/>
    <s v="YE1820"/>
    <x v="6"/>
    <x v="6"/>
    <s v="YE182021"/>
    <s v="Alkhawkhuh"/>
    <s v="الخوخة"/>
    <s v="YE18202100101"/>
    <s v="Al-Khokha"/>
    <s v="الخوخه"/>
    <s v="IDPs"/>
    <s v="Rapid Tracking"/>
    <x v="111"/>
    <s v="YE18"/>
    <x v="0"/>
    <x v="0"/>
    <s v="YE1826"/>
    <x v="12"/>
    <s v="التحيتا"/>
    <x v="0"/>
    <x v="3"/>
    <x v="0"/>
    <m/>
    <m/>
    <n v="5"/>
    <n v="0"/>
    <n v="0"/>
    <n v="0"/>
    <n v="0"/>
    <n v="2"/>
    <n v="0"/>
    <n v="3"/>
    <n v="0"/>
    <n v="0"/>
    <n v="0"/>
    <x v="390"/>
    <x v="0"/>
    <x v="1"/>
    <x v="1"/>
    <x v="0"/>
  </r>
  <r>
    <d v="2024-05-01T00:00:00"/>
    <x v="110"/>
    <s v="YE18"/>
    <x v="2"/>
    <x v="2"/>
    <s v="YE1820"/>
    <x v="6"/>
    <x v="6"/>
    <s v="YE182021"/>
    <s v="Alkhawkhuh"/>
    <s v="الخوخة"/>
    <s v="YE18202100101"/>
    <s v="Al-Khokha"/>
    <s v="الخوخه"/>
    <s v="IDPs"/>
    <s v="Rapid Tracking"/>
    <x v="111"/>
    <s v="YE18"/>
    <x v="0"/>
    <x v="0"/>
    <s v="YE1819"/>
    <x v="0"/>
    <s v="حيس"/>
    <x v="0"/>
    <x v="3"/>
    <x v="0"/>
    <m/>
    <m/>
    <n v="2"/>
    <n v="0"/>
    <n v="0"/>
    <n v="0"/>
    <n v="0"/>
    <n v="1"/>
    <n v="0"/>
    <n v="1"/>
    <n v="0"/>
    <n v="0"/>
    <n v="0"/>
    <x v="390"/>
    <x v="0"/>
    <x v="1"/>
    <x v="1"/>
    <x v="0"/>
  </r>
  <r>
    <d v="2024-05-01T00:00:00"/>
    <x v="110"/>
    <s v="YE18"/>
    <x v="2"/>
    <x v="2"/>
    <s v="YE1820"/>
    <x v="6"/>
    <x v="6"/>
    <s v="YE182021"/>
    <s v="Alkhawkhuh"/>
    <s v="الخوخة"/>
    <s v="YE18202100101"/>
    <s v="Al-Khokha"/>
    <s v="الخوخه"/>
    <s v="IDPs"/>
    <s v="Rapid Tracking"/>
    <x v="111"/>
    <s v="YE18"/>
    <x v="0"/>
    <x v="0"/>
    <s v="YE1821"/>
    <x v="46"/>
    <s v="الحوك"/>
    <x v="1"/>
    <x v="4"/>
    <x v="0"/>
    <m/>
    <m/>
    <n v="1"/>
    <n v="0"/>
    <n v="0"/>
    <n v="0"/>
    <n v="0"/>
    <n v="0"/>
    <n v="0"/>
    <n v="0"/>
    <n v="0"/>
    <n v="1"/>
    <n v="0"/>
    <x v="391"/>
    <x v="0"/>
    <x v="1"/>
    <x v="1"/>
    <x v="0"/>
  </r>
  <r>
    <d v="2024-05-01T00:00:00"/>
    <x v="110"/>
    <s v="YE18"/>
    <x v="2"/>
    <x v="2"/>
    <s v="YE1820"/>
    <x v="6"/>
    <x v="6"/>
    <s v="YE182022"/>
    <s v="Dublh"/>
    <s v="دوبلة"/>
    <s v="YE18202211100"/>
    <s v="Qataba"/>
    <s v="قطاباء"/>
    <s v="IDPs"/>
    <s v="Rapid Tracking"/>
    <x v="111"/>
    <s v="YE18"/>
    <x v="0"/>
    <x v="0"/>
    <s v="YE1826"/>
    <x v="12"/>
    <s v="التحيتا"/>
    <x v="0"/>
    <x v="3"/>
    <x v="1"/>
    <s v="Yes"/>
    <s v="Yes"/>
    <n v="2"/>
    <n v="0"/>
    <n v="2"/>
    <n v="0"/>
    <n v="0"/>
    <n v="0"/>
    <n v="0"/>
    <n v="0"/>
    <n v="0"/>
    <n v="0"/>
    <n v="0"/>
    <x v="392"/>
    <x v="0"/>
    <x v="1"/>
    <x v="1"/>
    <x v="0"/>
  </r>
  <r>
    <d v="2024-05-01T00:00:00"/>
    <x v="110"/>
    <s v="YE18"/>
    <x v="2"/>
    <x v="2"/>
    <s v="YE1820"/>
    <x v="6"/>
    <x v="6"/>
    <s v="YE182021"/>
    <s v="Alkhawkhuh"/>
    <s v="الخوخة"/>
    <s v="YE18202100101"/>
    <s v="Al-Khokha"/>
    <s v="الخوخه"/>
    <s v="IDPs"/>
    <s v="Rapid Tracking"/>
    <x v="112"/>
    <s v="YE18"/>
    <x v="0"/>
    <x v="0"/>
    <s v="YE1823"/>
    <x v="42"/>
    <s v="الحالي"/>
    <x v="1"/>
    <x v="4"/>
    <x v="0"/>
    <m/>
    <m/>
    <n v="1"/>
    <n v="0"/>
    <n v="1"/>
    <n v="0"/>
    <n v="0"/>
    <n v="0"/>
    <n v="0"/>
    <n v="0"/>
    <n v="0"/>
    <n v="0"/>
    <n v="0"/>
    <x v="390"/>
    <x v="0"/>
    <x v="1"/>
    <x v="1"/>
    <x v="0"/>
  </r>
  <r>
    <d v="2024-05-01T00:00:00"/>
    <x v="110"/>
    <s v="YE18"/>
    <x v="2"/>
    <x v="2"/>
    <s v="YE1820"/>
    <x v="6"/>
    <x v="6"/>
    <s v="YE182021"/>
    <s v="Alkhawkhuh"/>
    <s v="الخوخة"/>
    <s v="YE18202100101"/>
    <s v="Al-Khokha"/>
    <s v="الخوخه"/>
    <s v="IDPs"/>
    <s v="Rapid Tracking"/>
    <x v="112"/>
    <s v="YE18"/>
    <x v="0"/>
    <x v="0"/>
    <s v="YE1822"/>
    <x v="45"/>
    <s v="الميناء"/>
    <x v="1"/>
    <x v="4"/>
    <x v="0"/>
    <m/>
    <m/>
    <n v="2"/>
    <n v="0"/>
    <n v="1"/>
    <n v="0"/>
    <n v="0"/>
    <n v="0"/>
    <n v="0"/>
    <n v="0"/>
    <n v="0"/>
    <n v="1"/>
    <n v="0"/>
    <x v="391"/>
    <x v="0"/>
    <x v="1"/>
    <x v="1"/>
    <x v="0"/>
  </r>
  <r>
    <d v="2024-04-29T00:00:00"/>
    <x v="108"/>
    <s v="YE15"/>
    <x v="0"/>
    <x v="0"/>
    <s v="YE1505"/>
    <x v="4"/>
    <x v="4"/>
    <s v="YE150524"/>
    <s v="Aljumea"/>
    <s v="الجمعة"/>
    <s v="YE15052410700"/>
    <s v="Al-Azuod"/>
    <s v="الازيود"/>
    <s v="IDPs"/>
    <s v="Rapid Tracking"/>
    <x v="113"/>
    <s v="YE15"/>
    <x v="5"/>
    <x v="5"/>
    <s v="YE1504"/>
    <x v="11"/>
    <s v="مقبنة"/>
    <x v="0"/>
    <x v="0"/>
    <x v="0"/>
    <m/>
    <m/>
    <n v="3"/>
    <n v="0"/>
    <n v="3"/>
    <n v="0"/>
    <n v="0"/>
    <n v="0"/>
    <n v="0"/>
    <n v="0"/>
    <n v="0"/>
    <n v="0"/>
    <n v="0"/>
    <x v="393"/>
    <x v="0"/>
    <x v="1"/>
    <x v="1"/>
    <x v="0"/>
  </r>
  <r>
    <d v="2024-05-01T00:00:00"/>
    <x v="110"/>
    <s v="YE18"/>
    <x v="2"/>
    <x v="2"/>
    <s v="YE1820"/>
    <x v="6"/>
    <x v="6"/>
    <s v="YE182021"/>
    <s v="Alkhawkhuh"/>
    <s v="الخوخة"/>
    <s v="YE18202100101"/>
    <s v="Al-Khokha"/>
    <s v="الخوخه"/>
    <s v="IDPs"/>
    <s v="Rapid Tracking"/>
    <x v="113"/>
    <s v="YE18"/>
    <x v="0"/>
    <x v="0"/>
    <s v="YE1821"/>
    <x v="46"/>
    <s v="الحوك"/>
    <x v="1"/>
    <x v="4"/>
    <x v="0"/>
    <m/>
    <m/>
    <n v="2"/>
    <n v="0"/>
    <n v="1"/>
    <n v="0"/>
    <n v="1"/>
    <n v="0"/>
    <n v="0"/>
    <n v="0"/>
    <n v="0"/>
    <n v="0"/>
    <n v="0"/>
    <x v="390"/>
    <x v="0"/>
    <x v="1"/>
    <x v="1"/>
    <x v="0"/>
  </r>
  <r>
    <d v="2024-05-01T00:00:00"/>
    <x v="110"/>
    <s v="YE18"/>
    <x v="2"/>
    <x v="2"/>
    <s v="YE1820"/>
    <x v="6"/>
    <x v="6"/>
    <s v="YE182021"/>
    <s v="Alkhawkhuh"/>
    <s v="الخوخة"/>
    <s v="YE18202100101"/>
    <s v="Al-Khokha"/>
    <s v="الخوخه"/>
    <s v="IDPs"/>
    <s v="Rapid Tracking"/>
    <x v="113"/>
    <s v="YE18"/>
    <x v="0"/>
    <x v="0"/>
    <s v="YE1823"/>
    <x v="42"/>
    <s v="الحالي"/>
    <x v="1"/>
    <x v="4"/>
    <x v="0"/>
    <m/>
    <m/>
    <n v="2"/>
    <n v="0"/>
    <n v="1"/>
    <n v="0"/>
    <n v="0"/>
    <n v="0"/>
    <n v="0"/>
    <n v="0"/>
    <n v="0"/>
    <n v="1"/>
    <n v="0"/>
    <x v="391"/>
    <x v="0"/>
    <x v="1"/>
    <x v="1"/>
    <x v="0"/>
  </r>
  <r>
    <d v="2024-04-28T00:00:00"/>
    <x v="107"/>
    <s v="YE18"/>
    <x v="2"/>
    <x v="2"/>
    <s v="YE1820"/>
    <x v="6"/>
    <x v="6"/>
    <s v="YE182022"/>
    <s v="Dublh"/>
    <s v="دوبلة"/>
    <s v="YE18202211000"/>
    <s v="Al-Mahsharah"/>
    <s v="المحشره"/>
    <s v="IDPs"/>
    <s v="Rapid Tracking"/>
    <x v="114"/>
    <s v="YE18"/>
    <x v="0"/>
    <x v="0"/>
    <s v="YE1826"/>
    <x v="12"/>
    <s v="التحيتا"/>
    <x v="0"/>
    <x v="3"/>
    <x v="0"/>
    <m/>
    <m/>
    <n v="1"/>
    <n v="0"/>
    <n v="0"/>
    <n v="0"/>
    <n v="0"/>
    <n v="0"/>
    <n v="0"/>
    <n v="1"/>
    <n v="0"/>
    <n v="0"/>
    <n v="0"/>
    <x v="385"/>
    <x v="0"/>
    <x v="1"/>
    <x v="1"/>
    <x v="0"/>
  </r>
  <r>
    <d v="2024-04-30T00:00:00"/>
    <x v="109"/>
    <s v="YE18"/>
    <x v="2"/>
    <x v="2"/>
    <s v="YE1819"/>
    <x v="5"/>
    <x v="5"/>
    <s v="YE181921"/>
    <s v="His"/>
    <s v="حيـــس"/>
    <s v="YE18192100101"/>
    <s v="Heis"/>
    <s v="حيس"/>
    <s v="IDPs"/>
    <s v="Rapid Tracking"/>
    <x v="114"/>
    <s v="YE15"/>
    <x v="5"/>
    <x v="5"/>
    <s v="YE1504"/>
    <x v="11"/>
    <s v="مقبنة"/>
    <x v="0"/>
    <x v="3"/>
    <x v="0"/>
    <m/>
    <m/>
    <n v="3"/>
    <n v="0"/>
    <n v="1"/>
    <n v="0"/>
    <n v="0"/>
    <n v="0"/>
    <n v="0"/>
    <n v="2"/>
    <n v="0"/>
    <n v="0"/>
    <n v="0"/>
    <x v="394"/>
    <x v="0"/>
    <x v="1"/>
    <x v="0"/>
    <x v="0"/>
  </r>
  <r>
    <d v="2024-05-01T00:00:00"/>
    <x v="110"/>
    <s v="YE18"/>
    <x v="2"/>
    <x v="2"/>
    <s v="YE1820"/>
    <x v="6"/>
    <x v="6"/>
    <s v="YE182021"/>
    <s v="Alkhawkhuh"/>
    <s v="الخوخة"/>
    <s v="YE18202100101"/>
    <s v="Al-Khokha"/>
    <s v="الخوخه"/>
    <s v="IDPs"/>
    <s v="Rapid Tracking"/>
    <x v="114"/>
    <s v="YE15"/>
    <x v="5"/>
    <x v="5"/>
    <s v="YE1504"/>
    <x v="11"/>
    <s v="مقبنة"/>
    <x v="1"/>
    <x v="1"/>
    <x v="0"/>
    <m/>
    <m/>
    <n v="1"/>
    <n v="0"/>
    <n v="1"/>
    <n v="0"/>
    <n v="0"/>
    <n v="0"/>
    <n v="0"/>
    <n v="0"/>
    <n v="0"/>
    <n v="0"/>
    <n v="0"/>
    <x v="391"/>
    <x v="0"/>
    <x v="1"/>
    <x v="0"/>
    <x v="0"/>
  </r>
  <r>
    <d v="2024-05-04T00:00:00"/>
    <x v="108"/>
    <s v="YE26"/>
    <x v="1"/>
    <x v="1"/>
    <s v="YE2612"/>
    <x v="2"/>
    <x v="2"/>
    <s v="YE261210"/>
    <s v="Al Jufainah"/>
    <s v="الجفينة"/>
    <s v="YE26121001001"/>
    <s v="Al Jufainah"/>
    <s v="الجفينة"/>
    <s v="IDPs"/>
    <s v="Rapid Tracking"/>
    <x v="114"/>
    <s v="YE29"/>
    <x v="4"/>
    <x v="4"/>
    <s v="YE2906"/>
    <x v="136"/>
    <s v="المدان"/>
    <x v="0"/>
    <x v="0"/>
    <x v="0"/>
    <m/>
    <m/>
    <n v="1"/>
    <n v="0"/>
    <n v="0"/>
    <n v="0"/>
    <n v="0"/>
    <n v="0"/>
    <n v="0"/>
    <n v="1"/>
    <n v="0"/>
    <n v="0"/>
    <n v="0"/>
    <x v="395"/>
    <x v="0"/>
    <x v="0"/>
    <x v="0"/>
    <x v="0"/>
  </r>
  <r>
    <d v="2024-04-28T00:00:00"/>
    <x v="107"/>
    <s v="YE30"/>
    <x v="4"/>
    <x v="4"/>
    <s v="YE3006"/>
    <x v="11"/>
    <x v="11"/>
    <s v="YE300622"/>
    <s v="Ad Dhale'e_2"/>
    <s v="الضالع_2"/>
    <s v="YE30062235300"/>
    <s v="Rahwat Al-Darajah"/>
    <s v="رهوة الدرجه"/>
    <s v="IDPs"/>
    <s v="Rapid Tracking"/>
    <x v="115"/>
    <s v="YE30"/>
    <x v="13"/>
    <x v="13"/>
    <s v="YE3003"/>
    <x v="115"/>
    <s v="قعطبة"/>
    <x v="0"/>
    <x v="3"/>
    <x v="0"/>
    <m/>
    <m/>
    <n v="1"/>
    <n v="0"/>
    <n v="1"/>
    <n v="0"/>
    <n v="0"/>
    <n v="0"/>
    <n v="0"/>
    <n v="0"/>
    <n v="0"/>
    <n v="0"/>
    <n v="0"/>
    <x v="388"/>
    <x v="0"/>
    <x v="0"/>
    <x v="1"/>
    <x v="0"/>
  </r>
  <r>
    <d v="2024-04-28T00:00:00"/>
    <x v="107"/>
    <s v="YE18"/>
    <x v="2"/>
    <x v="2"/>
    <s v="YE1819"/>
    <x v="5"/>
    <x v="5"/>
    <s v="YE181921"/>
    <s v="His"/>
    <s v="حيـــس"/>
    <s v="YE18192100101"/>
    <s v="Heis"/>
    <s v="حيس"/>
    <s v="IDPs"/>
    <s v="Rapid Tracking"/>
    <x v="115"/>
    <s v="YE15"/>
    <x v="5"/>
    <x v="5"/>
    <s v="YE1504"/>
    <x v="11"/>
    <s v="مقبنة"/>
    <x v="0"/>
    <x v="3"/>
    <x v="0"/>
    <m/>
    <m/>
    <n v="1"/>
    <n v="0"/>
    <n v="0"/>
    <n v="0"/>
    <n v="0"/>
    <n v="0"/>
    <n v="0"/>
    <n v="1"/>
    <n v="0"/>
    <n v="0"/>
    <n v="0"/>
    <x v="389"/>
    <x v="0"/>
    <x v="1"/>
    <x v="0"/>
    <x v="0"/>
  </r>
  <r>
    <d v="2024-05-04T00:00:00"/>
    <x v="108"/>
    <s v="YE26"/>
    <x v="1"/>
    <x v="1"/>
    <s v="YE2612"/>
    <x v="2"/>
    <x v="2"/>
    <s v="YE261210"/>
    <s v="Al Jufainah"/>
    <s v="الجفينة"/>
    <s v="YE26121001001"/>
    <s v="Al Jufainah"/>
    <s v="الجفينة"/>
    <s v="IDPs"/>
    <s v="Rapid Tracking"/>
    <x v="115"/>
    <s v="YE18"/>
    <x v="0"/>
    <x v="0"/>
    <s v="YE1809"/>
    <x v="148"/>
    <s v="الضحي"/>
    <x v="1"/>
    <x v="1"/>
    <x v="0"/>
    <m/>
    <m/>
    <n v="1"/>
    <n v="0"/>
    <n v="1"/>
    <n v="0"/>
    <n v="0"/>
    <n v="0"/>
    <n v="0"/>
    <n v="0"/>
    <n v="0"/>
    <n v="0"/>
    <n v="0"/>
    <x v="395"/>
    <x v="0"/>
    <x v="0"/>
    <x v="0"/>
    <x v="0"/>
  </r>
  <r>
    <d v="2024-05-04T00:00:00"/>
    <x v="107"/>
    <s v="YE26"/>
    <x v="1"/>
    <x v="1"/>
    <s v="YE2612"/>
    <x v="2"/>
    <x v="2"/>
    <s v="YE261208"/>
    <s v="Al Matar"/>
    <s v="المطار"/>
    <s v="YE26120800801"/>
    <s v="Al Matar"/>
    <s v="المطار"/>
    <s v="IDPs"/>
    <s v="Rapid Tracking"/>
    <x v="115"/>
    <s v="YE26"/>
    <x v="1"/>
    <x v="1"/>
    <s v="YE2610"/>
    <x v="122"/>
    <s v="ماهلية"/>
    <x v="0"/>
    <x v="0"/>
    <x v="0"/>
    <m/>
    <m/>
    <n v="1"/>
    <n v="0"/>
    <n v="0"/>
    <n v="0"/>
    <n v="0"/>
    <n v="0"/>
    <n v="0"/>
    <n v="1"/>
    <n v="0"/>
    <n v="0"/>
    <n v="0"/>
    <x v="396"/>
    <x v="0"/>
    <x v="0"/>
    <x v="1"/>
    <x v="0"/>
  </r>
  <r>
    <d v="2024-05-04T00:00:00"/>
    <x v="107"/>
    <s v="YE26"/>
    <x v="1"/>
    <x v="1"/>
    <s v="YE2613"/>
    <x v="3"/>
    <x v="3"/>
    <s v="YE261322"/>
    <s v="Al Fajih"/>
    <s v="ال فجيح"/>
    <s v="YE26132210600"/>
    <s v="Cara"/>
    <s v="كرا"/>
    <s v="IDPs"/>
    <s v="Rapid Tracking"/>
    <x v="115"/>
    <s v="YE11"/>
    <x v="3"/>
    <x v="3"/>
    <s v="YE1111"/>
    <x v="4"/>
    <s v="العدين"/>
    <x v="1"/>
    <x v="1"/>
    <x v="0"/>
    <m/>
    <m/>
    <n v="1"/>
    <n v="0"/>
    <n v="0"/>
    <n v="0"/>
    <n v="0"/>
    <n v="0"/>
    <n v="0"/>
    <n v="1"/>
    <n v="0"/>
    <n v="0"/>
    <n v="0"/>
    <x v="397"/>
    <x v="0"/>
    <x v="0"/>
    <x v="0"/>
    <x v="0"/>
  </r>
  <r>
    <d v="2024-04-29T00:00:00"/>
    <x v="108"/>
    <s v="YE15"/>
    <x v="0"/>
    <x v="0"/>
    <s v="YE1505"/>
    <x v="4"/>
    <x v="4"/>
    <s v="YE150521"/>
    <s v="Almakha'"/>
    <s v="المخاء"/>
    <s v="YE15052100101"/>
    <s v="Al-Makha"/>
    <s v="المخاء"/>
    <s v="IDPs"/>
    <s v="Rapid Tracking"/>
    <x v="116"/>
    <s v="YE15"/>
    <x v="5"/>
    <x v="5"/>
    <s v="YE1504"/>
    <x v="11"/>
    <s v="مقبنة"/>
    <x v="0"/>
    <x v="0"/>
    <x v="0"/>
    <m/>
    <m/>
    <n v="3"/>
    <n v="0"/>
    <n v="0"/>
    <n v="0"/>
    <n v="3"/>
    <n v="0"/>
    <n v="0"/>
    <n v="0"/>
    <n v="0"/>
    <n v="0"/>
    <n v="0"/>
    <x v="398"/>
    <x v="0"/>
    <x v="1"/>
    <x v="1"/>
    <x v="0"/>
  </r>
  <r>
    <d v="2024-04-29T00:00:00"/>
    <x v="108"/>
    <s v="YE15"/>
    <x v="0"/>
    <x v="0"/>
    <s v="YE1508"/>
    <x v="9"/>
    <x v="9"/>
    <s v="YE150831"/>
    <s v="Alshshirajuh"/>
    <s v="الشراجــه"/>
    <s v="YE15083110300"/>
    <s v="Al-Ashrouh"/>
    <s v="الاشروح"/>
    <s v="IDPs"/>
    <s v="Rapid Tracking"/>
    <x v="116"/>
    <s v="YE15"/>
    <x v="5"/>
    <x v="5"/>
    <s v="YE1504"/>
    <x v="11"/>
    <s v="مقبنة"/>
    <x v="0"/>
    <x v="3"/>
    <x v="0"/>
    <m/>
    <m/>
    <n v="1"/>
    <n v="0"/>
    <n v="0"/>
    <n v="0"/>
    <n v="1"/>
    <n v="0"/>
    <n v="0"/>
    <n v="0"/>
    <n v="0"/>
    <n v="0"/>
    <n v="0"/>
    <x v="399"/>
    <x v="0"/>
    <x v="0"/>
    <x v="1"/>
    <x v="0"/>
  </r>
  <r>
    <d v="2024-04-29T00:00:00"/>
    <x v="108"/>
    <s v="YE15"/>
    <x v="0"/>
    <x v="0"/>
    <s v="YE1508"/>
    <x v="9"/>
    <x v="9"/>
    <s v="YE150831"/>
    <s v="Alshshirajuh"/>
    <s v="الشراجــه"/>
    <s v="YE15083110200"/>
    <s v="Al-Ahsab"/>
    <s v="الاحصاب"/>
    <s v="IDPs"/>
    <s v="Rapid Tracking"/>
    <x v="116"/>
    <s v="YE15"/>
    <x v="5"/>
    <x v="5"/>
    <s v="YE1504"/>
    <x v="11"/>
    <s v="مقبنة"/>
    <x v="0"/>
    <x v="3"/>
    <x v="1"/>
    <s v="No"/>
    <m/>
    <n v="2"/>
    <n v="0"/>
    <n v="0"/>
    <n v="0"/>
    <n v="2"/>
    <n v="0"/>
    <n v="0"/>
    <n v="0"/>
    <n v="0"/>
    <n v="0"/>
    <n v="0"/>
    <x v="399"/>
    <x v="0"/>
    <x v="0"/>
    <x v="1"/>
    <x v="0"/>
  </r>
  <r>
    <d v="2024-05-02T00:00:00"/>
    <x v="111"/>
    <s v="YE15"/>
    <x v="0"/>
    <x v="0"/>
    <s v="YE1504"/>
    <x v="16"/>
    <x v="16"/>
    <s v="YE150424"/>
    <s v="Alfakika"/>
    <s v="الفكيكه"/>
    <s v="YE15042410300"/>
    <s v="Wadi Al-Shat"/>
    <s v="وادي الشط"/>
    <s v="IDPs"/>
    <s v="Rapid Tracking"/>
    <x v="116"/>
    <s v="YE15"/>
    <x v="5"/>
    <x v="5"/>
    <s v="YE1504"/>
    <x v="11"/>
    <s v="مقبنة"/>
    <x v="0"/>
    <x v="0"/>
    <x v="0"/>
    <m/>
    <m/>
    <n v="6"/>
    <n v="0"/>
    <n v="0"/>
    <n v="0"/>
    <n v="6"/>
    <n v="0"/>
    <n v="0"/>
    <n v="0"/>
    <n v="0"/>
    <n v="0"/>
    <n v="0"/>
    <x v="400"/>
    <x v="0"/>
    <x v="0"/>
    <x v="1"/>
    <x v="1"/>
  </r>
  <r>
    <d v="2024-05-04T00:00:00"/>
    <x v="112"/>
    <s v="YE26"/>
    <x v="1"/>
    <x v="1"/>
    <s v="YE2612"/>
    <x v="2"/>
    <x v="2"/>
    <s v="YE261203"/>
    <s v="Al Ruwdah"/>
    <s v="الروضة"/>
    <s v="YE26120300301"/>
    <s v="Al Ruwdah"/>
    <s v="الروضة"/>
    <s v="IDPs"/>
    <s v="Rapid Tracking"/>
    <x v="116"/>
    <s v="YE16"/>
    <x v="8"/>
    <x v="8"/>
    <s v="YE1611"/>
    <x v="156"/>
    <s v="رجوزة"/>
    <x v="0"/>
    <x v="0"/>
    <x v="0"/>
    <m/>
    <m/>
    <n v="1"/>
    <n v="0"/>
    <n v="0"/>
    <n v="0"/>
    <n v="0"/>
    <n v="0"/>
    <n v="0"/>
    <n v="1"/>
    <n v="0"/>
    <n v="0"/>
    <n v="0"/>
    <x v="401"/>
    <x v="0"/>
    <x v="0"/>
    <x v="0"/>
    <x v="0"/>
  </r>
  <r>
    <d v="2024-05-04T00:00:00"/>
    <x v="108"/>
    <s v="YE26"/>
    <x v="1"/>
    <x v="1"/>
    <s v="YE2612"/>
    <x v="2"/>
    <x v="2"/>
    <s v="YE261206"/>
    <s v="Jaw Al Nasim"/>
    <s v="جو النسيم"/>
    <s v="YE26120600601"/>
    <s v="Jaw Al Nasim"/>
    <s v="جو النسيم"/>
    <s v="IDPs"/>
    <s v="Rapid Tracking"/>
    <x v="116"/>
    <s v="YE17"/>
    <x v="2"/>
    <x v="2"/>
    <s v="YE1730"/>
    <x v="2"/>
    <s v="وشحة"/>
    <x v="1"/>
    <x v="4"/>
    <x v="0"/>
    <m/>
    <m/>
    <n v="1"/>
    <n v="0"/>
    <n v="0"/>
    <n v="0"/>
    <n v="0"/>
    <n v="0"/>
    <n v="0"/>
    <n v="1"/>
    <n v="0"/>
    <n v="0"/>
    <n v="0"/>
    <x v="402"/>
    <x v="0"/>
    <x v="0"/>
    <x v="0"/>
    <x v="0"/>
  </r>
  <r>
    <d v="2024-05-04T00:00:00"/>
    <x v="108"/>
    <s v="YE26"/>
    <x v="1"/>
    <x v="1"/>
    <s v="YE2612"/>
    <x v="2"/>
    <x v="2"/>
    <s v="YE261210"/>
    <s v="Al Jufainah"/>
    <s v="الجفينة"/>
    <s v="YE26121001001"/>
    <s v="Al Jufainah"/>
    <s v="الجفينة"/>
    <s v="IDPs"/>
    <s v="Rapid Tracking"/>
    <x v="116"/>
    <s v="YE18"/>
    <x v="0"/>
    <x v="0"/>
    <s v="YE1825"/>
    <x v="6"/>
    <s v="الجراحي"/>
    <x v="1"/>
    <x v="2"/>
    <x v="0"/>
    <m/>
    <m/>
    <n v="1"/>
    <n v="0"/>
    <n v="0"/>
    <n v="0"/>
    <n v="0"/>
    <n v="0"/>
    <n v="0"/>
    <n v="0"/>
    <n v="0"/>
    <n v="1"/>
    <n v="0"/>
    <x v="395"/>
    <x v="0"/>
    <x v="0"/>
    <x v="0"/>
    <x v="0"/>
  </r>
  <r>
    <d v="2024-05-04T00:00:00"/>
    <x v="109"/>
    <s v="YE26"/>
    <x v="1"/>
    <x v="1"/>
    <s v="YE2613"/>
    <x v="3"/>
    <x v="3"/>
    <s v="YE261321"/>
    <s v="Al Jalla L"/>
    <s v="ال جلال"/>
    <s v="YE26132110200"/>
    <s v="Wadi Al-Meel"/>
    <s v="وادي الميل"/>
    <s v="IDPs"/>
    <s v="Rapid Tracking"/>
    <x v="116"/>
    <s v="YE26"/>
    <x v="1"/>
    <x v="1"/>
    <s v="YE2602"/>
    <x v="22"/>
    <s v="رغوان"/>
    <x v="0"/>
    <x v="0"/>
    <x v="0"/>
    <m/>
    <m/>
    <n v="1"/>
    <n v="0"/>
    <n v="0"/>
    <n v="0"/>
    <n v="0"/>
    <n v="0"/>
    <n v="0"/>
    <n v="1"/>
    <n v="0"/>
    <n v="0"/>
    <n v="0"/>
    <x v="403"/>
    <x v="0"/>
    <x v="0"/>
    <x v="1"/>
    <x v="0"/>
  </r>
  <r>
    <d v="2024-05-04T00:00:00"/>
    <x v="107"/>
    <s v="YE26"/>
    <x v="1"/>
    <x v="1"/>
    <s v="YE2613"/>
    <x v="3"/>
    <x v="3"/>
    <s v="YE261322"/>
    <s v="Al Fajih"/>
    <s v="ال فجيح"/>
    <s v="YE26132210600"/>
    <s v="Cara"/>
    <s v="كرا"/>
    <s v="IDPs"/>
    <s v="Rapid Tracking"/>
    <x v="116"/>
    <s v="YE26"/>
    <x v="1"/>
    <x v="1"/>
    <s v="YE2608"/>
    <x v="108"/>
    <s v="رحبة"/>
    <x v="1"/>
    <x v="2"/>
    <x v="1"/>
    <s v="Yes"/>
    <s v="Yes"/>
    <n v="1"/>
    <n v="0"/>
    <n v="0"/>
    <n v="0"/>
    <n v="0"/>
    <n v="0"/>
    <n v="0"/>
    <n v="1"/>
    <n v="0"/>
    <n v="0"/>
    <n v="0"/>
    <x v="397"/>
    <x v="0"/>
    <x v="0"/>
    <x v="1"/>
    <x v="0"/>
  </r>
  <r>
    <d v="2024-05-04T00:00:00"/>
    <x v="108"/>
    <s v="YE26"/>
    <x v="1"/>
    <x v="1"/>
    <s v="YE2612"/>
    <x v="2"/>
    <x v="2"/>
    <s v="YE261207"/>
    <s v="Al Siyanah"/>
    <s v="الصيانة"/>
    <s v="YE26120700701"/>
    <s v="Al Siyanah"/>
    <s v="الصيانة"/>
    <s v="IDPs"/>
    <s v="Rapid Tracking"/>
    <x v="117"/>
    <s v="YE27"/>
    <x v="17"/>
    <x v="17"/>
    <s v="YE2704"/>
    <x v="110"/>
    <s v="الخبت"/>
    <x v="1"/>
    <x v="1"/>
    <x v="0"/>
    <m/>
    <m/>
    <n v="1"/>
    <n v="0"/>
    <n v="0"/>
    <n v="1"/>
    <n v="0"/>
    <n v="0"/>
    <n v="0"/>
    <n v="0"/>
    <n v="0"/>
    <n v="0"/>
    <n v="0"/>
    <x v="404"/>
    <x v="0"/>
    <x v="0"/>
    <x v="0"/>
    <x v="0"/>
  </r>
  <r>
    <d v="2024-05-04T00:00:00"/>
    <x v="108"/>
    <s v="YE26"/>
    <x v="1"/>
    <x v="1"/>
    <s v="YE2612"/>
    <x v="2"/>
    <x v="2"/>
    <s v="YE261210"/>
    <s v="Al Jufainah"/>
    <s v="الجفينة"/>
    <s v="YE26121001001"/>
    <s v="Al Jufainah"/>
    <s v="الجفينة"/>
    <s v="IDPs"/>
    <s v="Rapid Tracking"/>
    <x v="117"/>
    <s v="YE17"/>
    <x v="2"/>
    <x v="2"/>
    <s v="YE1702"/>
    <x v="143"/>
    <s v="حرض"/>
    <x v="1"/>
    <x v="1"/>
    <x v="0"/>
    <m/>
    <m/>
    <n v="1"/>
    <n v="0"/>
    <n v="1"/>
    <n v="0"/>
    <n v="0"/>
    <n v="0"/>
    <n v="0"/>
    <n v="0"/>
    <n v="0"/>
    <n v="0"/>
    <n v="0"/>
    <x v="395"/>
    <x v="0"/>
    <x v="0"/>
    <x v="0"/>
    <x v="0"/>
  </r>
  <r>
    <d v="2024-05-04T00:00:00"/>
    <x v="109"/>
    <s v="YE26"/>
    <x v="1"/>
    <x v="1"/>
    <s v="YE2612"/>
    <x v="2"/>
    <x v="2"/>
    <s v="YE261205"/>
    <s v="Hai Al Sharikah"/>
    <s v="حي الشركة"/>
    <s v="YE26120500501"/>
    <s v="Hai Al Sharikah"/>
    <s v="حي الشركة"/>
    <s v="IDPs"/>
    <s v="Rapid Tracking"/>
    <x v="117"/>
    <s v="YE11"/>
    <x v="3"/>
    <x v="3"/>
    <s v="YE1116"/>
    <x v="15"/>
    <s v="ذي السفال"/>
    <x v="1"/>
    <x v="2"/>
    <x v="0"/>
    <m/>
    <m/>
    <n v="1"/>
    <n v="0"/>
    <n v="0"/>
    <n v="0"/>
    <n v="1"/>
    <n v="0"/>
    <n v="0"/>
    <n v="0"/>
    <n v="0"/>
    <n v="0"/>
    <n v="0"/>
    <x v="405"/>
    <x v="0"/>
    <x v="0"/>
    <x v="0"/>
    <x v="0"/>
  </r>
  <r>
    <d v="2024-05-04T00:00:00"/>
    <x v="109"/>
    <s v="YE26"/>
    <x v="1"/>
    <x v="1"/>
    <s v="YE2612"/>
    <x v="2"/>
    <x v="2"/>
    <s v="YE261221"/>
    <s v="Al'Iishraf"/>
    <s v="الاشراف"/>
    <s v="YE26122111700"/>
    <s v="Jaw Al-Abr"/>
    <s v="جو العبر"/>
    <s v="IDPs"/>
    <s v="Rapid Tracking"/>
    <x v="117"/>
    <s v="YE17"/>
    <x v="2"/>
    <x v="2"/>
    <s v="YE1713"/>
    <x v="48"/>
    <s v="قفل شمر"/>
    <x v="0"/>
    <x v="0"/>
    <x v="0"/>
    <m/>
    <m/>
    <n v="1"/>
    <n v="1"/>
    <n v="0"/>
    <n v="0"/>
    <n v="0"/>
    <n v="0"/>
    <n v="0"/>
    <n v="0"/>
    <n v="0"/>
    <n v="0"/>
    <n v="0"/>
    <x v="406"/>
    <x v="0"/>
    <x v="0"/>
    <x v="0"/>
    <x v="0"/>
  </r>
  <r>
    <d v="2024-05-04T00:00:00"/>
    <x v="110"/>
    <s v="YE26"/>
    <x v="1"/>
    <x v="1"/>
    <s v="YE2613"/>
    <x v="3"/>
    <x v="3"/>
    <s v="YE261323"/>
    <s v="Al Rashid Munif"/>
    <s v="ال راشد منيف"/>
    <s v="YE26132311000"/>
    <s v="Salwah"/>
    <s v="سلوه"/>
    <s v="IDPs"/>
    <s v="Rapid Tracking"/>
    <x v="117"/>
    <s v="YE18"/>
    <x v="0"/>
    <x v="0"/>
    <s v="YE1818"/>
    <x v="50"/>
    <s v="جبل راس"/>
    <x v="1"/>
    <x v="4"/>
    <x v="0"/>
    <m/>
    <m/>
    <n v="1"/>
    <n v="0"/>
    <n v="0"/>
    <n v="0"/>
    <n v="0"/>
    <n v="0"/>
    <n v="0"/>
    <n v="1"/>
    <n v="0"/>
    <n v="0"/>
    <n v="0"/>
    <x v="407"/>
    <x v="0"/>
    <x v="0"/>
    <x v="0"/>
    <x v="0"/>
  </r>
  <r>
    <d v="2024-05-04T00:00:00"/>
    <x v="110"/>
    <s v="YE26"/>
    <x v="1"/>
    <x v="1"/>
    <s v="YE2613"/>
    <x v="3"/>
    <x v="3"/>
    <s v="YE261326"/>
    <s v="Al Shabwan"/>
    <s v="ال شبوان"/>
    <s v="YE26132610100"/>
    <s v="Al-Khashah"/>
    <s v="الخشعه"/>
    <s v="IDPs"/>
    <s v="Rapid Tracking"/>
    <x v="117"/>
    <s v="YE30"/>
    <x v="13"/>
    <x v="13"/>
    <s v="YE3003"/>
    <x v="115"/>
    <s v="قعطبة"/>
    <x v="1"/>
    <x v="4"/>
    <x v="0"/>
    <m/>
    <m/>
    <n v="1"/>
    <n v="0"/>
    <n v="0"/>
    <n v="0"/>
    <n v="0"/>
    <n v="0"/>
    <n v="0"/>
    <n v="1"/>
    <n v="0"/>
    <n v="0"/>
    <n v="0"/>
    <x v="408"/>
    <x v="0"/>
    <x v="0"/>
    <x v="0"/>
    <x v="0"/>
  </r>
  <r>
    <d v="2024-05-04T00:00:00"/>
    <x v="107"/>
    <s v="YE26"/>
    <x v="1"/>
    <x v="1"/>
    <s v="YE2613"/>
    <x v="3"/>
    <x v="3"/>
    <s v="YE261322"/>
    <s v="Al Fajih"/>
    <s v="ال فجيح"/>
    <s v="YE26132210600"/>
    <s v="Cara"/>
    <s v="كرا"/>
    <s v="IDPs"/>
    <s v="Rapid Tracking"/>
    <x v="117"/>
    <s v="YE26"/>
    <x v="1"/>
    <x v="1"/>
    <s v="YE2609"/>
    <x v="10"/>
    <s v="حريب"/>
    <x v="1"/>
    <x v="4"/>
    <x v="1"/>
    <s v="No"/>
    <m/>
    <n v="1"/>
    <n v="0"/>
    <n v="0"/>
    <n v="0"/>
    <n v="0"/>
    <n v="0"/>
    <n v="0"/>
    <n v="1"/>
    <n v="0"/>
    <n v="0"/>
    <n v="0"/>
    <x v="397"/>
    <x v="0"/>
    <x v="0"/>
    <x v="1"/>
    <x v="0"/>
  </r>
  <r>
    <d v="2024-05-02T00:00:00"/>
    <x v="111"/>
    <s v="YE30"/>
    <x v="4"/>
    <x v="4"/>
    <s v="YE3006"/>
    <x v="11"/>
    <x v="11"/>
    <s v="YE300622"/>
    <s v="Ad Dhale'e_2"/>
    <s v="الضالع_2"/>
    <s v="YE30062200101"/>
    <s v="Al-Dhalae"/>
    <s v="الضالع"/>
    <s v="IDPs"/>
    <s v="Rapid Tracking"/>
    <x v="118"/>
    <s v="YE30"/>
    <x v="13"/>
    <x v="13"/>
    <s v="YE3003"/>
    <x v="115"/>
    <s v="قعطبة"/>
    <x v="0"/>
    <x v="3"/>
    <x v="0"/>
    <m/>
    <m/>
    <n v="1"/>
    <n v="0"/>
    <n v="1"/>
    <n v="0"/>
    <n v="0"/>
    <n v="0"/>
    <n v="0"/>
    <n v="0"/>
    <n v="0"/>
    <n v="0"/>
    <n v="0"/>
    <x v="409"/>
    <x v="0"/>
    <x v="0"/>
    <x v="1"/>
    <x v="0"/>
  </r>
  <r>
    <d v="2024-05-04T00:00:00"/>
    <x v="108"/>
    <s v="YE26"/>
    <x v="1"/>
    <x v="1"/>
    <s v="YE2612"/>
    <x v="2"/>
    <x v="2"/>
    <s v="YE261210"/>
    <s v="Al Jufainah"/>
    <s v="الجفينة"/>
    <s v="YE26121001001"/>
    <s v="Al Jufainah"/>
    <s v="الجفينة"/>
    <s v="IDPs"/>
    <s v="Rapid Tracking"/>
    <x v="118"/>
    <s v="YE15"/>
    <x v="5"/>
    <x v="5"/>
    <s v="YE1519"/>
    <x v="27"/>
    <s v="صالة"/>
    <x v="1"/>
    <x v="5"/>
    <x v="0"/>
    <m/>
    <m/>
    <n v="1"/>
    <n v="0"/>
    <n v="0"/>
    <n v="0"/>
    <n v="1"/>
    <n v="0"/>
    <n v="0"/>
    <n v="0"/>
    <n v="0"/>
    <n v="0"/>
    <n v="0"/>
    <x v="395"/>
    <x v="0"/>
    <x v="0"/>
    <x v="0"/>
    <x v="0"/>
  </r>
  <r>
    <d v="2024-05-04T00:00:00"/>
    <x v="109"/>
    <s v="YE26"/>
    <x v="1"/>
    <x v="1"/>
    <s v="YE2613"/>
    <x v="3"/>
    <x v="3"/>
    <s v="YE261321"/>
    <s v="Al Jalla L"/>
    <s v="ال جلال"/>
    <s v="YE26132110300"/>
    <s v="Aba Al-Jald"/>
    <s v="ابا الجلد"/>
    <s v="IDPs"/>
    <s v="Rapid Tracking"/>
    <x v="118"/>
    <s v="YE15"/>
    <x v="5"/>
    <x v="5"/>
    <s v="YE1511"/>
    <x v="9"/>
    <s v="المسراخ"/>
    <x v="1"/>
    <x v="1"/>
    <x v="1"/>
    <s v="No"/>
    <m/>
    <n v="1"/>
    <n v="0"/>
    <n v="0"/>
    <n v="0"/>
    <n v="0"/>
    <n v="0"/>
    <n v="0"/>
    <n v="0"/>
    <n v="0"/>
    <n v="1"/>
    <n v="0"/>
    <x v="403"/>
    <x v="0"/>
    <x v="0"/>
    <x v="0"/>
    <x v="0"/>
  </r>
  <r>
    <d v="2024-05-04T00:00:00"/>
    <x v="110"/>
    <s v="YE26"/>
    <x v="1"/>
    <x v="1"/>
    <s v="YE2613"/>
    <x v="3"/>
    <x v="3"/>
    <s v="YE261323"/>
    <s v="Al Rashid Munif"/>
    <s v="ال راشد منيف"/>
    <s v="YE26132310100"/>
    <s v="Al-Masherah"/>
    <s v="المعاشير"/>
    <s v="IDPs"/>
    <s v="Rapid Tracking"/>
    <x v="118"/>
    <s v="YE22"/>
    <x v="14"/>
    <x v="14"/>
    <s v="YE2215"/>
    <x v="161"/>
    <s v="صعدة"/>
    <x v="1"/>
    <x v="2"/>
    <x v="1"/>
    <s v="No"/>
    <m/>
    <n v="1"/>
    <n v="0"/>
    <n v="0"/>
    <n v="0"/>
    <n v="0"/>
    <n v="0"/>
    <n v="0"/>
    <n v="1"/>
    <n v="0"/>
    <n v="0"/>
    <n v="0"/>
    <x v="407"/>
    <x v="0"/>
    <x v="0"/>
    <x v="0"/>
    <x v="0"/>
  </r>
  <r>
    <d v="2024-05-04T00:00:00"/>
    <x v="110"/>
    <s v="YE26"/>
    <x v="1"/>
    <x v="1"/>
    <s v="YE2613"/>
    <x v="3"/>
    <x v="3"/>
    <s v="YE261326"/>
    <s v="Al Shabwan"/>
    <s v="ال شبوان"/>
    <s v="YE26132610100"/>
    <s v="Al-Khashah"/>
    <s v="الخشعه"/>
    <s v="IDPs"/>
    <s v="Rapid Tracking"/>
    <x v="118"/>
    <s v="YE11"/>
    <x v="3"/>
    <x v="3"/>
    <s v="YE1108"/>
    <x v="109"/>
    <s v="حبيش"/>
    <x v="1"/>
    <x v="1"/>
    <x v="0"/>
    <m/>
    <m/>
    <n v="1"/>
    <n v="0"/>
    <n v="0"/>
    <n v="0"/>
    <n v="0"/>
    <n v="0"/>
    <n v="0"/>
    <n v="0"/>
    <n v="0"/>
    <n v="1"/>
    <n v="0"/>
    <x v="408"/>
    <x v="0"/>
    <x v="0"/>
    <x v="0"/>
    <x v="0"/>
  </r>
  <r>
    <d v="2024-05-04T00:00:00"/>
    <x v="111"/>
    <s v="YE26"/>
    <x v="1"/>
    <x v="1"/>
    <s v="YE2612"/>
    <x v="2"/>
    <x v="2"/>
    <s v="YE261211"/>
    <s v="Al Kharaz"/>
    <s v="الخراز"/>
    <s v="YE26121101001"/>
    <s v="Al Kharaz"/>
    <s v="الخراز"/>
    <s v="IDPs"/>
    <s v="Rapid Tracking"/>
    <x v="118"/>
    <s v="YE11"/>
    <x v="3"/>
    <x v="3"/>
    <s v="YE1104"/>
    <x v="43"/>
    <s v="النادرة"/>
    <x v="1"/>
    <x v="1"/>
    <x v="0"/>
    <m/>
    <m/>
    <n v="1"/>
    <n v="0"/>
    <n v="0"/>
    <n v="0"/>
    <n v="1"/>
    <n v="0"/>
    <n v="0"/>
    <n v="0"/>
    <n v="0"/>
    <n v="0"/>
    <n v="0"/>
    <x v="410"/>
    <x v="0"/>
    <x v="0"/>
    <x v="0"/>
    <x v="0"/>
  </r>
  <r>
    <d v="2024-05-04T00:00:00"/>
    <x v="111"/>
    <s v="YE26"/>
    <x v="1"/>
    <x v="1"/>
    <s v="YE2613"/>
    <x v="3"/>
    <x v="3"/>
    <s v="YE261324"/>
    <s v="Al Misheal"/>
    <s v="ال مشعل"/>
    <s v="YE26132410700"/>
    <s v="صافر"/>
    <s v="صافر"/>
    <s v="IDPs"/>
    <s v="Rapid Tracking"/>
    <x v="118"/>
    <s v="YE18"/>
    <x v="0"/>
    <x v="0"/>
    <s v="YE1809"/>
    <x v="148"/>
    <s v="الضحي"/>
    <x v="1"/>
    <x v="2"/>
    <x v="0"/>
    <m/>
    <m/>
    <n v="1"/>
    <n v="0"/>
    <n v="0"/>
    <n v="0"/>
    <n v="0"/>
    <n v="0"/>
    <n v="0"/>
    <n v="1"/>
    <n v="0"/>
    <n v="0"/>
    <n v="0"/>
    <x v="411"/>
    <x v="0"/>
    <x v="0"/>
    <x v="0"/>
    <x v="0"/>
  </r>
  <r>
    <d v="2024-05-04T00:00:00"/>
    <x v="110"/>
    <s v="YE26"/>
    <x v="1"/>
    <x v="1"/>
    <s v="YE2613"/>
    <x v="3"/>
    <x v="3"/>
    <s v="YE261326"/>
    <s v="Al Shabwan"/>
    <s v="ال شبوان"/>
    <s v="YE26132610100"/>
    <s v="Al-Khashah"/>
    <s v="الخشعه"/>
    <s v="IDPs"/>
    <s v="Rapid Tracking"/>
    <x v="119"/>
    <s v="YE15"/>
    <x v="5"/>
    <x v="5"/>
    <s v="YE1503"/>
    <x v="16"/>
    <s v="شرعب الرونة"/>
    <x v="1"/>
    <x v="4"/>
    <x v="0"/>
    <m/>
    <m/>
    <n v="1"/>
    <n v="0"/>
    <n v="0"/>
    <n v="0"/>
    <n v="0"/>
    <n v="0"/>
    <n v="0"/>
    <n v="1"/>
    <n v="0"/>
    <n v="0"/>
    <n v="0"/>
    <x v="408"/>
    <x v="0"/>
    <x v="0"/>
    <x v="0"/>
    <x v="0"/>
  </r>
  <r>
    <d v="2024-05-04T00:00:00"/>
    <x v="111"/>
    <s v="YE26"/>
    <x v="1"/>
    <x v="1"/>
    <s v="YE2612"/>
    <x v="2"/>
    <x v="2"/>
    <s v="YE261212"/>
    <s v="Al Jamiah"/>
    <s v="الجامعة"/>
    <s v="YE26121201201"/>
    <s v="Al Jamiah"/>
    <s v="الجامعة"/>
    <s v="IDPs"/>
    <s v="Rapid Tracking"/>
    <x v="119"/>
    <s v="YE26"/>
    <x v="1"/>
    <x v="1"/>
    <s v="YE2614"/>
    <x v="1"/>
    <s v="جبل مراد"/>
    <x v="0"/>
    <x v="0"/>
    <x v="2"/>
    <m/>
    <m/>
    <n v="2"/>
    <n v="0"/>
    <n v="0"/>
    <n v="0"/>
    <n v="1"/>
    <n v="0"/>
    <n v="0"/>
    <n v="1"/>
    <n v="0"/>
    <n v="0"/>
    <n v="0"/>
    <x v="412"/>
    <x v="0"/>
    <x v="0"/>
    <x v="1"/>
    <x v="0"/>
  </r>
  <r>
    <d v="2024-05-04T00:00:00"/>
    <x v="111"/>
    <s v="YE26"/>
    <x v="1"/>
    <x v="1"/>
    <s v="YE2612"/>
    <x v="2"/>
    <x v="2"/>
    <s v="YE261221"/>
    <s v="Al'Iishraf"/>
    <s v="الاشراف"/>
    <s v="YE26122111000"/>
    <s v="Al Hamid"/>
    <s v="ال حيمد"/>
    <s v="IDPs"/>
    <s v="Rapid Tracking"/>
    <x v="119"/>
    <s v="YE20"/>
    <x v="6"/>
    <x v="6"/>
    <s v="YE2011"/>
    <x v="13"/>
    <s v="ضوران أنس"/>
    <x v="0"/>
    <x v="0"/>
    <x v="0"/>
    <m/>
    <m/>
    <n v="1"/>
    <n v="0"/>
    <n v="0"/>
    <n v="0"/>
    <n v="0"/>
    <n v="0"/>
    <n v="0"/>
    <n v="1"/>
    <n v="0"/>
    <n v="0"/>
    <n v="0"/>
    <x v="413"/>
    <x v="0"/>
    <x v="0"/>
    <x v="0"/>
    <x v="0"/>
  </r>
  <r>
    <d v="2024-05-04T00:00:00"/>
    <x v="111"/>
    <s v="YE26"/>
    <x v="1"/>
    <x v="1"/>
    <s v="YE2613"/>
    <x v="3"/>
    <x v="3"/>
    <s v="YE261324"/>
    <s v="Al Misheal"/>
    <s v="ال مشعل"/>
    <s v="YE26132410700"/>
    <s v="صافر"/>
    <s v="صافر"/>
    <s v="IDPs"/>
    <s v="Rapid Tracking"/>
    <x v="119"/>
    <s v="YE16"/>
    <x v="8"/>
    <x v="8"/>
    <s v="YE1601"/>
    <x v="47"/>
    <s v="خب و الشعف"/>
    <x v="0"/>
    <x v="0"/>
    <x v="1"/>
    <s v="Yes"/>
    <s v="No"/>
    <n v="1"/>
    <n v="0"/>
    <n v="0"/>
    <n v="0"/>
    <n v="0"/>
    <n v="0"/>
    <n v="0"/>
    <n v="1"/>
    <n v="0"/>
    <n v="0"/>
    <n v="0"/>
    <x v="411"/>
    <x v="0"/>
    <x v="0"/>
    <x v="0"/>
    <x v="0"/>
  </r>
  <r>
    <d v="2024-05-04T00:00:00"/>
    <x v="111"/>
    <s v="YE26"/>
    <x v="1"/>
    <x v="1"/>
    <s v="YE2613"/>
    <x v="3"/>
    <x v="3"/>
    <s v="YE261326"/>
    <s v="Al Shabwan"/>
    <s v="ال شبوان"/>
    <s v="YE26132610700"/>
    <s v="Al-Sheikh"/>
    <s v="الشيخ"/>
    <s v="IDPs"/>
    <s v="Rapid Tracking"/>
    <x v="119"/>
    <s v="YE23"/>
    <x v="7"/>
    <x v="7"/>
    <s v="YE2302"/>
    <x v="30"/>
    <s v="أرحب"/>
    <x v="0"/>
    <x v="0"/>
    <x v="0"/>
    <m/>
    <m/>
    <n v="1"/>
    <n v="0"/>
    <n v="0"/>
    <n v="0"/>
    <n v="0"/>
    <n v="0"/>
    <n v="0"/>
    <n v="0"/>
    <n v="0"/>
    <n v="1"/>
    <n v="0"/>
    <x v="414"/>
    <x v="0"/>
    <x v="0"/>
    <x v="0"/>
    <x v="0"/>
  </r>
  <r>
    <d v="2024-05-04T00:00:00"/>
    <x v="110"/>
    <s v="YE26"/>
    <x v="1"/>
    <x v="1"/>
    <s v="YE2609"/>
    <x v="1"/>
    <x v="1"/>
    <s v="YE260927"/>
    <s v="Al'Iishraf"/>
    <s v="الاشراف"/>
    <s v="YE26092700101"/>
    <s v="Hareib"/>
    <s v="حريب"/>
    <s v="IDPs"/>
    <s v="Rapid Tracking"/>
    <x v="120"/>
    <s v="YE15"/>
    <x v="5"/>
    <x v="5"/>
    <s v="YE1511"/>
    <x v="9"/>
    <s v="المسراخ"/>
    <x v="1"/>
    <x v="1"/>
    <x v="2"/>
    <m/>
    <m/>
    <n v="2"/>
    <n v="0"/>
    <n v="0"/>
    <n v="0"/>
    <n v="1"/>
    <n v="0"/>
    <n v="0"/>
    <n v="1"/>
    <n v="0"/>
    <n v="0"/>
    <n v="0"/>
    <x v="415"/>
    <x v="0"/>
    <x v="0"/>
    <x v="0"/>
    <x v="0"/>
  </r>
  <r>
    <d v="2024-05-04T00:00:00"/>
    <x v="111"/>
    <s v="YE26"/>
    <x v="1"/>
    <x v="1"/>
    <s v="YE2612"/>
    <x v="2"/>
    <x v="2"/>
    <s v="YE261221"/>
    <s v="Al'Iishraf"/>
    <s v="الاشراف"/>
    <s v="YE26122111700"/>
    <s v="Jaw Al-Abr"/>
    <s v="جو العبر"/>
    <s v="IDPs"/>
    <s v="Rapid Tracking"/>
    <x v="120"/>
    <s v="YE26"/>
    <x v="1"/>
    <x v="1"/>
    <s v="YE2608"/>
    <x v="108"/>
    <s v="رحبة"/>
    <x v="0"/>
    <x v="0"/>
    <x v="0"/>
    <m/>
    <m/>
    <n v="1"/>
    <n v="0"/>
    <n v="1"/>
    <n v="0"/>
    <n v="0"/>
    <n v="0"/>
    <n v="0"/>
    <n v="0"/>
    <n v="0"/>
    <n v="0"/>
    <n v="0"/>
    <x v="413"/>
    <x v="0"/>
    <x v="0"/>
    <x v="1"/>
    <x v="0"/>
  </r>
  <r>
    <d v="2024-05-04T00:00:00"/>
    <x v="111"/>
    <s v="YE26"/>
    <x v="1"/>
    <x v="1"/>
    <s v="YE2613"/>
    <x v="3"/>
    <x v="3"/>
    <s v="YE261324"/>
    <s v="Al Misheal"/>
    <s v="ال مشعل"/>
    <s v="YE26132410700"/>
    <s v="صافر"/>
    <s v="صافر"/>
    <s v="IDPs"/>
    <s v="Rapid Tracking"/>
    <x v="120"/>
    <s v="YE26"/>
    <x v="1"/>
    <x v="1"/>
    <s v="YE2609"/>
    <x v="10"/>
    <s v="حريب"/>
    <x v="1"/>
    <x v="4"/>
    <x v="1"/>
    <s v="No"/>
    <m/>
    <n v="1"/>
    <n v="0"/>
    <n v="0"/>
    <n v="0"/>
    <n v="0"/>
    <n v="0"/>
    <n v="0"/>
    <n v="1"/>
    <n v="0"/>
    <n v="0"/>
    <n v="0"/>
    <x v="411"/>
    <x v="0"/>
    <x v="0"/>
    <x v="1"/>
    <x v="0"/>
  </r>
  <r>
    <d v="2024-05-04T00:00:00"/>
    <x v="111"/>
    <s v="YE26"/>
    <x v="1"/>
    <x v="1"/>
    <s v="YE2613"/>
    <x v="3"/>
    <x v="3"/>
    <s v="YE261326"/>
    <s v="Al Shabwan"/>
    <s v="ال شبوان"/>
    <s v="YE26132610100"/>
    <s v="Al-Khashah"/>
    <s v="الخشعه"/>
    <s v="IDPs"/>
    <s v="Rapid Tracking"/>
    <x v="120"/>
    <s v="YE20"/>
    <x v="6"/>
    <x v="6"/>
    <s v="YE2005"/>
    <x v="41"/>
    <s v="عتمة"/>
    <x v="1"/>
    <x v="4"/>
    <x v="0"/>
    <m/>
    <m/>
    <n v="2"/>
    <n v="0"/>
    <n v="0"/>
    <n v="0"/>
    <n v="0"/>
    <n v="0"/>
    <n v="0"/>
    <n v="1"/>
    <n v="0"/>
    <n v="1"/>
    <n v="0"/>
    <x v="414"/>
    <x v="0"/>
    <x v="0"/>
    <x v="0"/>
    <x v="0"/>
  </r>
  <r>
    <d v="2024-05-05T00:00:00"/>
    <x v="113"/>
    <s v="YE15"/>
    <x v="0"/>
    <x v="0"/>
    <s v="YE1519"/>
    <x v="12"/>
    <x v="12"/>
    <s v="YE151921"/>
    <s v="Salh"/>
    <s v="صالة"/>
    <s v="YE15192100129"/>
    <s v="صالة"/>
    <s v="صالة"/>
    <s v="IDPs"/>
    <s v="Rapid Tracking"/>
    <x v="120"/>
    <s v="YE15"/>
    <x v="5"/>
    <x v="5"/>
    <s v="YE1511"/>
    <x v="9"/>
    <s v="المسراخ"/>
    <x v="0"/>
    <x v="0"/>
    <x v="0"/>
    <m/>
    <m/>
    <n v="1"/>
    <n v="0"/>
    <n v="0"/>
    <n v="0"/>
    <n v="1"/>
    <n v="0"/>
    <n v="0"/>
    <n v="0"/>
    <n v="0"/>
    <n v="0"/>
    <n v="0"/>
    <x v="416"/>
    <x v="0"/>
    <x v="0"/>
    <x v="1"/>
    <x v="0"/>
  </r>
  <r>
    <d v="2024-05-04T00:00:00"/>
    <x v="113"/>
    <s v="YE15"/>
    <x v="0"/>
    <x v="0"/>
    <s v="YE1508"/>
    <x v="9"/>
    <x v="9"/>
    <s v="YE150831"/>
    <s v="Alshshirajuh"/>
    <s v="الشراجــه"/>
    <s v="YE15083110200"/>
    <s v="Al-Ahsab"/>
    <s v="الاحصاب"/>
    <s v="IDPs"/>
    <s v="Rapid Tracking"/>
    <x v="121"/>
    <s v="YE15"/>
    <x v="5"/>
    <x v="5"/>
    <s v="YE1521"/>
    <x v="53"/>
    <s v="المعافر"/>
    <x v="2"/>
    <x v="6"/>
    <x v="1"/>
    <s v="No"/>
    <m/>
    <n v="5"/>
    <n v="0"/>
    <n v="0"/>
    <n v="0"/>
    <n v="5"/>
    <n v="0"/>
    <n v="0"/>
    <n v="0"/>
    <n v="0"/>
    <n v="0"/>
    <n v="0"/>
    <x v="417"/>
    <x v="0"/>
    <x v="0"/>
    <x v="1"/>
    <x v="0"/>
  </r>
  <r>
    <d v="2024-05-07T00:00:00"/>
    <x v="114"/>
    <s v="YE18"/>
    <x v="2"/>
    <x v="2"/>
    <s v="YE1820"/>
    <x v="6"/>
    <x v="6"/>
    <s v="YE182022"/>
    <s v="Dublh"/>
    <s v="دوبلة"/>
    <s v="YE18202280100"/>
    <s v="Badw Ruhal"/>
    <s v="بدورحل"/>
    <s v="IDPs"/>
    <s v="Rapid Tracking"/>
    <x v="120"/>
    <s v="YE18"/>
    <x v="0"/>
    <x v="0"/>
    <s v="YE1826"/>
    <x v="12"/>
    <s v="التحيتا"/>
    <x v="0"/>
    <x v="3"/>
    <x v="0"/>
    <m/>
    <m/>
    <n v="1"/>
    <n v="0"/>
    <n v="1"/>
    <n v="0"/>
    <n v="0"/>
    <n v="0"/>
    <n v="0"/>
    <n v="0"/>
    <n v="0"/>
    <n v="0"/>
    <n v="0"/>
    <x v="418"/>
    <x v="0"/>
    <x v="1"/>
    <x v="1"/>
    <x v="0"/>
  </r>
  <r>
    <d v="2024-05-07T00:00:00"/>
    <x v="114"/>
    <s v="YE18"/>
    <x v="2"/>
    <x v="2"/>
    <s v="YE1826"/>
    <x v="21"/>
    <x v="21"/>
    <s v="YE182625"/>
    <s v="Almutinah"/>
    <s v="المتينه"/>
    <s v="YE18262510700"/>
    <s v="Al-Heymah Al-Sahelyah"/>
    <s v="الحيمة الساحليه"/>
    <s v="IDPs"/>
    <s v="Rapid Tracking"/>
    <x v="120"/>
    <s v="YE18"/>
    <x v="0"/>
    <x v="0"/>
    <s v="YE1826"/>
    <x v="12"/>
    <s v="التحيتا"/>
    <x v="0"/>
    <x v="3"/>
    <x v="0"/>
    <m/>
    <m/>
    <n v="2"/>
    <n v="0"/>
    <n v="1"/>
    <n v="0"/>
    <n v="0"/>
    <n v="0"/>
    <n v="0"/>
    <n v="1"/>
    <n v="0"/>
    <n v="0"/>
    <n v="0"/>
    <x v="419"/>
    <x v="0"/>
    <x v="1"/>
    <x v="1"/>
    <x v="1"/>
  </r>
  <r>
    <d v="2024-05-09T00:00:00"/>
    <x v="115"/>
    <s v="YE18"/>
    <x v="2"/>
    <x v="2"/>
    <s v="YE1820"/>
    <x v="6"/>
    <x v="6"/>
    <s v="YE182021"/>
    <s v="Alkhawkhuh"/>
    <s v="الخوخة"/>
    <s v="YE18202100101"/>
    <s v="Al-Khokha"/>
    <s v="الخوخه"/>
    <s v="IDPs"/>
    <s v="Rapid Tracking"/>
    <x v="120"/>
    <s v="YE18"/>
    <x v="0"/>
    <x v="0"/>
    <s v="YE1826"/>
    <x v="12"/>
    <s v="التحيتا"/>
    <x v="0"/>
    <x v="3"/>
    <x v="0"/>
    <m/>
    <m/>
    <n v="1"/>
    <n v="0"/>
    <n v="1"/>
    <n v="0"/>
    <n v="0"/>
    <n v="0"/>
    <n v="0"/>
    <n v="0"/>
    <n v="0"/>
    <n v="0"/>
    <n v="0"/>
    <x v="420"/>
    <x v="0"/>
    <x v="1"/>
    <x v="1"/>
    <x v="0"/>
  </r>
  <r>
    <d v="2024-05-08T00:00:00"/>
    <x v="116"/>
    <s v="YE18"/>
    <x v="2"/>
    <x v="2"/>
    <s v="YE1820"/>
    <x v="6"/>
    <x v="6"/>
    <s v="YE182021"/>
    <s v="Alkhawkhuh"/>
    <s v="الخوخة"/>
    <s v="YE18202110200"/>
    <s v="Al-Mazarae"/>
    <s v="المزارع"/>
    <s v="IDPs"/>
    <s v="Rapid Tracking"/>
    <x v="122"/>
    <s v="YE18"/>
    <x v="0"/>
    <x v="0"/>
    <s v="YE1826"/>
    <x v="12"/>
    <s v="التحيتا"/>
    <x v="0"/>
    <x v="3"/>
    <x v="1"/>
    <s v="Yes"/>
    <s v="Yes"/>
    <n v="5"/>
    <n v="0"/>
    <n v="2"/>
    <n v="0"/>
    <n v="0"/>
    <n v="1"/>
    <n v="0"/>
    <n v="2"/>
    <n v="0"/>
    <n v="0"/>
    <n v="0"/>
    <x v="421"/>
    <x v="0"/>
    <x v="1"/>
    <x v="1"/>
    <x v="0"/>
  </r>
  <r>
    <d v="2024-05-09T00:00:00"/>
    <x v="115"/>
    <s v="YE18"/>
    <x v="2"/>
    <x v="2"/>
    <s v="YE1820"/>
    <x v="6"/>
    <x v="6"/>
    <s v="YE182022"/>
    <s v="Dublh"/>
    <s v="دوبلة"/>
    <s v="YE18202211100"/>
    <s v="Qataba"/>
    <s v="قطاباء"/>
    <s v="IDPs"/>
    <s v="Rapid Tracking"/>
    <x v="121"/>
    <s v="YE18"/>
    <x v="0"/>
    <x v="0"/>
    <s v="YE1826"/>
    <x v="12"/>
    <s v="التحيتا"/>
    <x v="0"/>
    <x v="3"/>
    <x v="1"/>
    <s v="Yes"/>
    <s v="Yes"/>
    <n v="4"/>
    <n v="0"/>
    <n v="2"/>
    <n v="0"/>
    <n v="1"/>
    <n v="1"/>
    <n v="0"/>
    <n v="0"/>
    <n v="0"/>
    <n v="0"/>
    <n v="0"/>
    <x v="422"/>
    <x v="0"/>
    <x v="1"/>
    <x v="1"/>
    <x v="0"/>
  </r>
  <r>
    <d v="2024-05-12T00:00:00"/>
    <x v="117"/>
    <s v="YE26"/>
    <x v="1"/>
    <x v="1"/>
    <s v="YE2612"/>
    <x v="2"/>
    <x v="2"/>
    <s v="YE261204"/>
    <s v="Sahn Al Jin"/>
    <s v="صحن الجن"/>
    <s v="YE26120400401"/>
    <s v="Sahn Al Jin"/>
    <s v="صحن الجن"/>
    <s v="IDPs"/>
    <s v="Rapid Tracking"/>
    <x v="121"/>
    <s v="YE22"/>
    <x v="14"/>
    <x v="14"/>
    <s v="YE2208"/>
    <x v="162"/>
    <s v="حيدان"/>
    <x v="0"/>
    <x v="0"/>
    <x v="0"/>
    <m/>
    <m/>
    <n v="1"/>
    <n v="0"/>
    <n v="0"/>
    <n v="0"/>
    <n v="0"/>
    <n v="0"/>
    <n v="0"/>
    <n v="1"/>
    <n v="0"/>
    <n v="0"/>
    <n v="0"/>
    <x v="423"/>
    <x v="0"/>
    <x v="0"/>
    <x v="0"/>
    <x v="0"/>
  </r>
  <r>
    <d v="2024-05-12T00:00:00"/>
    <x v="117"/>
    <s v="YE26"/>
    <x v="1"/>
    <x v="1"/>
    <s v="YE2613"/>
    <x v="3"/>
    <x v="3"/>
    <s v="YE261326"/>
    <s v="Al Shabwan"/>
    <s v="ال شبوان"/>
    <s v="YE26132610200"/>
    <s v="Al-Maraf"/>
    <s v="المعرف"/>
    <s v="IDPs"/>
    <s v="Rapid Tracking"/>
    <x v="121"/>
    <s v="YE18"/>
    <x v="0"/>
    <x v="0"/>
    <s v="YE1826"/>
    <x v="12"/>
    <s v="التحيتا"/>
    <x v="1"/>
    <x v="1"/>
    <x v="0"/>
    <m/>
    <m/>
    <n v="1"/>
    <n v="0"/>
    <n v="0"/>
    <n v="0"/>
    <n v="0"/>
    <n v="0"/>
    <n v="0"/>
    <n v="0"/>
    <n v="0"/>
    <n v="1"/>
    <n v="0"/>
    <x v="424"/>
    <x v="0"/>
    <x v="0"/>
    <x v="0"/>
    <x v="0"/>
  </r>
  <r>
    <d v="2024-05-12T00:00:00"/>
    <x v="114"/>
    <s v="YE26"/>
    <x v="1"/>
    <x v="1"/>
    <s v="YE2609"/>
    <x v="1"/>
    <x v="1"/>
    <s v="YE260927"/>
    <s v="Al'Iishraf"/>
    <s v="الاشراف"/>
    <s v="YE26092710500"/>
    <s v="AlJawal Atteyah,Al Akhsami"/>
    <s v="الجوال عطية وال اخمصي"/>
    <s v="IDPs"/>
    <s v="Rapid Tracking"/>
    <x v="121"/>
    <s v="YE12"/>
    <x v="16"/>
    <x v="16"/>
    <s v="YE1211"/>
    <x v="163"/>
    <s v="خنفر"/>
    <x v="1"/>
    <x v="1"/>
    <x v="0"/>
    <m/>
    <m/>
    <n v="3"/>
    <n v="0"/>
    <n v="0"/>
    <n v="0"/>
    <n v="1"/>
    <n v="0"/>
    <n v="0"/>
    <n v="2"/>
    <n v="0"/>
    <n v="0"/>
    <n v="0"/>
    <x v="425"/>
    <x v="0"/>
    <x v="0"/>
    <x v="0"/>
    <x v="0"/>
  </r>
  <r>
    <d v="2024-05-08T00:00:00"/>
    <x v="116"/>
    <s v="YE15"/>
    <x v="0"/>
    <x v="0"/>
    <s v="YE1519"/>
    <x v="12"/>
    <x v="12"/>
    <s v="YE151905"/>
    <s v="Al Kamb"/>
    <s v="الكمب"/>
    <s v="YE15192100121"/>
    <s v="الكمب"/>
    <s v="الكمب"/>
    <s v="IDPs"/>
    <s v="Rapid Tracking"/>
    <x v="123"/>
    <s v="YE15"/>
    <x v="5"/>
    <x v="5"/>
    <s v="YE1504"/>
    <x v="11"/>
    <s v="مقبنة"/>
    <x v="0"/>
    <x v="0"/>
    <x v="0"/>
    <m/>
    <m/>
    <n v="1"/>
    <n v="0"/>
    <n v="0"/>
    <n v="0"/>
    <n v="1"/>
    <n v="0"/>
    <n v="0"/>
    <n v="0"/>
    <n v="0"/>
    <n v="0"/>
    <n v="0"/>
    <x v="426"/>
    <x v="0"/>
    <x v="0"/>
    <x v="1"/>
    <x v="0"/>
  </r>
  <r>
    <d v="2024-05-09T00:00:00"/>
    <x v="115"/>
    <s v="YE18"/>
    <x v="2"/>
    <x v="2"/>
    <s v="YE1820"/>
    <x v="6"/>
    <x v="6"/>
    <s v="YE182021"/>
    <s v="Alkhawkhuh"/>
    <s v="الخوخة"/>
    <s v="YE18202100101"/>
    <s v="Al-Khokha"/>
    <s v="الخوخه"/>
    <s v="IDPs"/>
    <s v="Rapid Tracking"/>
    <x v="123"/>
    <s v="YE18"/>
    <x v="0"/>
    <x v="0"/>
    <s v="YE1821"/>
    <x v="46"/>
    <s v="الحوك"/>
    <x v="1"/>
    <x v="4"/>
    <x v="0"/>
    <m/>
    <m/>
    <n v="1"/>
    <n v="0"/>
    <n v="0"/>
    <n v="0"/>
    <n v="0"/>
    <n v="0"/>
    <n v="0"/>
    <n v="0"/>
    <n v="0"/>
    <n v="1"/>
    <n v="0"/>
    <x v="427"/>
    <x v="0"/>
    <x v="1"/>
    <x v="1"/>
    <x v="0"/>
  </r>
  <r>
    <d v="2024-05-11T00:00:00"/>
    <x v="118"/>
    <s v="YE18"/>
    <x v="2"/>
    <x v="2"/>
    <s v="YE1820"/>
    <x v="6"/>
    <x v="6"/>
    <s v="YE182023"/>
    <s v="Aleamisa"/>
    <s v="العميسى"/>
    <s v="YE18202311900"/>
    <s v="Al-Warah"/>
    <s v="الوعره"/>
    <s v="IDPs"/>
    <s v="Rapid Tracking"/>
    <x v="123"/>
    <s v="YE18"/>
    <x v="0"/>
    <x v="0"/>
    <s v="YE1817"/>
    <x v="37"/>
    <s v="بيت الفقيه"/>
    <x v="1"/>
    <x v="4"/>
    <x v="0"/>
    <m/>
    <m/>
    <n v="1"/>
    <n v="0"/>
    <n v="1"/>
    <n v="0"/>
    <n v="0"/>
    <n v="0"/>
    <n v="0"/>
    <n v="0"/>
    <n v="0"/>
    <n v="0"/>
    <n v="0"/>
    <x v="428"/>
    <x v="0"/>
    <x v="1"/>
    <x v="1"/>
    <x v="0"/>
  </r>
  <r>
    <d v="2024-05-12T00:00:00"/>
    <x v="117"/>
    <s v="YE26"/>
    <x v="1"/>
    <x v="1"/>
    <s v="YE2613"/>
    <x v="3"/>
    <x v="3"/>
    <s v="YE261326"/>
    <s v="Al Shabwan"/>
    <s v="ال شبوان"/>
    <s v="YE26132610200"/>
    <s v="Al-Maraf"/>
    <s v="المعرف"/>
    <s v="IDPs"/>
    <s v="Rapid Tracking"/>
    <x v="123"/>
    <s v="YE16"/>
    <x v="8"/>
    <x v="8"/>
    <s v="YE1605"/>
    <x v="24"/>
    <s v="الحزم"/>
    <x v="0"/>
    <x v="0"/>
    <x v="0"/>
    <m/>
    <m/>
    <n v="1"/>
    <n v="0"/>
    <n v="0"/>
    <n v="0"/>
    <n v="0"/>
    <n v="1"/>
    <n v="0"/>
    <n v="0"/>
    <n v="0"/>
    <n v="0"/>
    <n v="0"/>
    <x v="424"/>
    <x v="0"/>
    <x v="0"/>
    <x v="0"/>
    <x v="0"/>
  </r>
  <r>
    <d v="2024-05-12T00:00:00"/>
    <x v="119"/>
    <s v="YE26"/>
    <x v="1"/>
    <x v="1"/>
    <s v="YE2609"/>
    <x v="1"/>
    <x v="1"/>
    <s v="YE260927"/>
    <s v="Al'Iishraf"/>
    <s v="الاشراف"/>
    <s v="YE26092700101"/>
    <s v="Hareib"/>
    <s v="حريب"/>
    <s v="IDPs"/>
    <s v="Rapid Tracking"/>
    <x v="123"/>
    <s v="YE18"/>
    <x v="0"/>
    <x v="0"/>
    <s v="YE1810"/>
    <x v="26"/>
    <s v="باجل"/>
    <x v="1"/>
    <x v="4"/>
    <x v="0"/>
    <m/>
    <m/>
    <n v="1"/>
    <n v="0"/>
    <n v="0"/>
    <n v="0"/>
    <n v="0"/>
    <n v="0"/>
    <n v="0"/>
    <n v="1"/>
    <n v="0"/>
    <n v="0"/>
    <n v="0"/>
    <x v="429"/>
    <x v="0"/>
    <x v="0"/>
    <x v="0"/>
    <x v="0"/>
  </r>
  <r>
    <d v="2024-05-12T00:00:00"/>
    <x v="114"/>
    <s v="YE26"/>
    <x v="1"/>
    <x v="1"/>
    <s v="YE2612"/>
    <x v="2"/>
    <x v="2"/>
    <s v="YE261221"/>
    <s v="Al'Iishraf"/>
    <s v="الاشراف"/>
    <s v="YE26122111000"/>
    <s v="Al Hamid"/>
    <s v="ال حيمد"/>
    <s v="IDPs"/>
    <s v="Rapid Tracking"/>
    <x v="123"/>
    <s v="YE11"/>
    <x v="3"/>
    <x v="3"/>
    <s v="YE1108"/>
    <x v="109"/>
    <s v="حبيش"/>
    <x v="0"/>
    <x v="0"/>
    <x v="0"/>
    <m/>
    <m/>
    <n v="2"/>
    <n v="0"/>
    <n v="1"/>
    <n v="0"/>
    <n v="0"/>
    <n v="0"/>
    <n v="0"/>
    <n v="1"/>
    <n v="0"/>
    <n v="0"/>
    <n v="0"/>
    <x v="430"/>
    <x v="0"/>
    <x v="0"/>
    <x v="0"/>
    <x v="0"/>
  </r>
  <r>
    <d v="2024-05-12T00:00:00"/>
    <x v="114"/>
    <s v="YE26"/>
    <x v="1"/>
    <x v="1"/>
    <s v="YE2612"/>
    <x v="2"/>
    <x v="2"/>
    <s v="YE261221"/>
    <s v="Al'Iishraf"/>
    <s v="الاشراف"/>
    <s v="YE26122111000"/>
    <s v="Al Hamid"/>
    <s v="ال حيمد"/>
    <s v="IDPs"/>
    <s v="Rapid Tracking"/>
    <x v="123"/>
    <s v="YE26"/>
    <x v="1"/>
    <x v="1"/>
    <s v="YE2608"/>
    <x v="108"/>
    <s v="رحبة"/>
    <x v="0"/>
    <x v="0"/>
    <x v="0"/>
    <m/>
    <m/>
    <n v="1"/>
    <n v="0"/>
    <n v="1"/>
    <n v="0"/>
    <n v="0"/>
    <n v="0"/>
    <n v="0"/>
    <n v="0"/>
    <n v="0"/>
    <n v="0"/>
    <n v="0"/>
    <x v="430"/>
    <x v="0"/>
    <x v="0"/>
    <x v="1"/>
    <x v="0"/>
  </r>
  <r>
    <d v="2024-05-12T00:00:00"/>
    <x v="116"/>
    <s v="YE26"/>
    <x v="1"/>
    <x v="1"/>
    <s v="YE2612"/>
    <x v="2"/>
    <x v="2"/>
    <s v="YE261210"/>
    <s v="Al Jufainah"/>
    <s v="الجفينة"/>
    <s v="YE26121001001"/>
    <s v="Al Jufainah"/>
    <s v="الجفينة"/>
    <s v="IDPs"/>
    <s v="Rapid Tracking"/>
    <x v="123"/>
    <s v="YE31"/>
    <x v="10"/>
    <x v="10"/>
    <s v="YE3104"/>
    <x v="28"/>
    <s v="مزهر"/>
    <x v="1"/>
    <x v="4"/>
    <x v="0"/>
    <m/>
    <m/>
    <n v="1"/>
    <n v="0"/>
    <n v="0"/>
    <n v="0"/>
    <n v="0"/>
    <n v="0"/>
    <n v="0"/>
    <n v="0"/>
    <n v="0"/>
    <n v="1"/>
    <n v="0"/>
    <x v="431"/>
    <x v="0"/>
    <x v="0"/>
    <x v="0"/>
    <x v="0"/>
  </r>
  <r>
    <d v="2024-05-07T00:00:00"/>
    <x v="114"/>
    <s v="YE18"/>
    <x v="2"/>
    <x v="2"/>
    <s v="YE1819"/>
    <x v="5"/>
    <x v="5"/>
    <s v="YE181921"/>
    <s v="His"/>
    <s v="حيـــس"/>
    <s v="YE18192100101"/>
    <s v="Heis"/>
    <s v="حيس"/>
    <s v="IDPs"/>
    <s v="Rapid Tracking"/>
    <x v="124"/>
    <s v="YE15"/>
    <x v="5"/>
    <x v="5"/>
    <s v="YE1504"/>
    <x v="11"/>
    <s v="مقبنة"/>
    <x v="0"/>
    <x v="3"/>
    <x v="0"/>
    <m/>
    <m/>
    <n v="2"/>
    <n v="0"/>
    <n v="0"/>
    <n v="0"/>
    <n v="0"/>
    <n v="0"/>
    <n v="0"/>
    <n v="2"/>
    <n v="0"/>
    <n v="0"/>
    <n v="0"/>
    <x v="432"/>
    <x v="0"/>
    <x v="1"/>
    <x v="0"/>
    <x v="0"/>
  </r>
  <r>
    <d v="2024-05-09T00:00:00"/>
    <x v="115"/>
    <s v="YE18"/>
    <x v="2"/>
    <x v="2"/>
    <s v="YE1820"/>
    <x v="6"/>
    <x v="6"/>
    <s v="YE182021"/>
    <s v="Alkhawkhuh"/>
    <s v="الخوخة"/>
    <s v="YE18202100101"/>
    <s v="Al-Khokha"/>
    <s v="الخوخه"/>
    <s v="IDPs"/>
    <s v="Rapid Tracking"/>
    <x v="124"/>
    <s v="YE18"/>
    <x v="0"/>
    <x v="0"/>
    <s v="YE1826"/>
    <x v="12"/>
    <s v="التحيتا"/>
    <x v="0"/>
    <x v="3"/>
    <x v="0"/>
    <m/>
    <m/>
    <n v="2"/>
    <n v="0"/>
    <n v="1"/>
    <n v="0"/>
    <n v="1"/>
    <n v="0"/>
    <n v="0"/>
    <n v="0"/>
    <n v="0"/>
    <n v="0"/>
    <n v="0"/>
    <x v="420"/>
    <x v="0"/>
    <x v="1"/>
    <x v="1"/>
    <x v="0"/>
  </r>
  <r>
    <d v="2024-05-09T00:00:00"/>
    <x v="115"/>
    <s v="YE18"/>
    <x v="2"/>
    <x v="2"/>
    <s v="YE1820"/>
    <x v="6"/>
    <x v="6"/>
    <s v="YE182022"/>
    <s v="Dublh"/>
    <s v="دوبلة"/>
    <s v="YE18202211100"/>
    <s v="Qataba"/>
    <s v="قطاباء"/>
    <s v="IDPs"/>
    <s v="Rapid Tracking"/>
    <x v="124"/>
    <s v="YE18"/>
    <x v="0"/>
    <x v="0"/>
    <s v="YE1826"/>
    <x v="12"/>
    <s v="التحيتا"/>
    <x v="0"/>
    <x v="3"/>
    <x v="1"/>
    <s v="Yes"/>
    <s v="Yes"/>
    <n v="1"/>
    <n v="0"/>
    <n v="1"/>
    <n v="0"/>
    <n v="0"/>
    <n v="0"/>
    <n v="0"/>
    <n v="0"/>
    <n v="0"/>
    <n v="0"/>
    <n v="0"/>
    <x v="422"/>
    <x v="0"/>
    <x v="1"/>
    <x v="1"/>
    <x v="0"/>
  </r>
  <r>
    <d v="2024-05-11T00:00:00"/>
    <x v="118"/>
    <s v="YE18"/>
    <x v="2"/>
    <x v="2"/>
    <s v="YE1820"/>
    <x v="6"/>
    <x v="6"/>
    <s v="YE182021"/>
    <s v="Alkhawkhuh"/>
    <s v="الخوخة"/>
    <s v="YE18202110200"/>
    <s v="Al-Mazarae"/>
    <s v="المزارع"/>
    <s v="IDPs"/>
    <s v="Rapid Tracking"/>
    <x v="124"/>
    <s v="YE18"/>
    <x v="0"/>
    <x v="0"/>
    <s v="YE1826"/>
    <x v="12"/>
    <s v="التحيتا"/>
    <x v="0"/>
    <x v="3"/>
    <x v="1"/>
    <s v="Yes"/>
    <s v="Yes"/>
    <n v="5"/>
    <n v="0"/>
    <n v="2"/>
    <n v="0"/>
    <n v="0"/>
    <n v="1"/>
    <n v="0"/>
    <n v="2"/>
    <n v="0"/>
    <n v="0"/>
    <n v="0"/>
    <x v="433"/>
    <x v="0"/>
    <x v="1"/>
    <x v="1"/>
    <x v="0"/>
  </r>
  <r>
    <d v="2024-05-12T00:00:00"/>
    <x v="119"/>
    <s v="YE26"/>
    <x v="1"/>
    <x v="1"/>
    <s v="YE2609"/>
    <x v="1"/>
    <x v="1"/>
    <s v="YE260927"/>
    <s v="Al'Iishraf"/>
    <s v="الاشراف"/>
    <s v="YE26092700101"/>
    <s v="Hareib"/>
    <s v="حريب"/>
    <s v="IDPs"/>
    <s v="Rapid Tracking"/>
    <x v="124"/>
    <s v="YE15"/>
    <x v="5"/>
    <x v="5"/>
    <s v="YE1514"/>
    <x v="35"/>
    <s v="الشمايتين"/>
    <x v="1"/>
    <x v="1"/>
    <x v="0"/>
    <m/>
    <m/>
    <n v="1"/>
    <n v="0"/>
    <n v="0"/>
    <n v="0"/>
    <n v="1"/>
    <n v="0"/>
    <n v="0"/>
    <n v="0"/>
    <n v="0"/>
    <n v="0"/>
    <n v="0"/>
    <x v="429"/>
    <x v="0"/>
    <x v="0"/>
    <x v="0"/>
    <x v="0"/>
  </r>
  <r>
    <d v="2024-05-12T00:00:00"/>
    <x v="119"/>
    <s v="YE26"/>
    <x v="1"/>
    <x v="1"/>
    <s v="YE2612"/>
    <x v="2"/>
    <x v="2"/>
    <s v="YE261221"/>
    <s v="Al'Iishraf"/>
    <s v="الاشراف"/>
    <s v="YE26122111100"/>
    <s v="Al-Jaboul"/>
    <s v="الجبول"/>
    <s v="IDPs"/>
    <s v="Rapid Tracking"/>
    <x v="124"/>
    <s v="YE23"/>
    <x v="7"/>
    <x v="7"/>
    <s v="YE2314"/>
    <x v="92"/>
    <s v="بني ضبيان"/>
    <x v="0"/>
    <x v="0"/>
    <x v="0"/>
    <m/>
    <m/>
    <n v="2"/>
    <n v="0"/>
    <n v="1"/>
    <n v="0"/>
    <n v="0"/>
    <n v="0"/>
    <n v="0"/>
    <n v="1"/>
    <n v="0"/>
    <n v="0"/>
    <n v="0"/>
    <x v="434"/>
    <x v="0"/>
    <x v="0"/>
    <x v="0"/>
    <x v="0"/>
  </r>
  <r>
    <d v="2024-05-12T00:00:00"/>
    <x v="114"/>
    <s v="YE26"/>
    <x v="1"/>
    <x v="1"/>
    <s v="YE2612"/>
    <x v="2"/>
    <x v="2"/>
    <s v="YE261206"/>
    <s v="Jaw Al Nasim"/>
    <s v="جو النسيم"/>
    <s v="YE26120600601"/>
    <s v="Jaw Al Nasim"/>
    <s v="جو النسيم"/>
    <s v="IDPs"/>
    <s v="Rapid Tracking"/>
    <x v="124"/>
    <s v="YE18"/>
    <x v="0"/>
    <x v="0"/>
    <s v="YE1818"/>
    <x v="50"/>
    <s v="جبل راس"/>
    <x v="1"/>
    <x v="4"/>
    <x v="0"/>
    <m/>
    <m/>
    <n v="1"/>
    <n v="0"/>
    <n v="0"/>
    <n v="0"/>
    <n v="0"/>
    <n v="0"/>
    <n v="0"/>
    <n v="0"/>
    <n v="0"/>
    <n v="1"/>
    <n v="0"/>
    <x v="435"/>
    <x v="0"/>
    <x v="0"/>
    <x v="0"/>
    <x v="0"/>
  </r>
  <r>
    <d v="2024-05-12T00:00:00"/>
    <x v="114"/>
    <s v="YE26"/>
    <x v="1"/>
    <x v="1"/>
    <s v="YE2613"/>
    <x v="3"/>
    <x v="3"/>
    <s v="YE261322"/>
    <s v="Al Fajih"/>
    <s v="ال فجيح"/>
    <s v="YE26132210200"/>
    <s v="Al-Harj Al-Aala and Al-Asfal"/>
    <s v="الحرج الاعلى والاسفل"/>
    <s v="IDPs"/>
    <s v="Rapid Tracking"/>
    <x v="124"/>
    <s v="YE31"/>
    <x v="10"/>
    <x v="10"/>
    <s v="YE3104"/>
    <x v="28"/>
    <s v="مزهر"/>
    <x v="1"/>
    <x v="2"/>
    <x v="0"/>
    <m/>
    <m/>
    <n v="1"/>
    <n v="0"/>
    <n v="0"/>
    <n v="0"/>
    <n v="0"/>
    <n v="0"/>
    <n v="0"/>
    <n v="1"/>
    <n v="0"/>
    <n v="0"/>
    <n v="0"/>
    <x v="436"/>
    <x v="0"/>
    <x v="0"/>
    <x v="0"/>
    <x v="0"/>
  </r>
  <r>
    <d v="2024-05-12T00:00:00"/>
    <x v="116"/>
    <s v="YE26"/>
    <x v="1"/>
    <x v="1"/>
    <s v="YE2612"/>
    <x v="2"/>
    <x v="2"/>
    <s v="YE261210"/>
    <s v="Al Jufainah"/>
    <s v="الجفينة"/>
    <s v="YE26121001001"/>
    <s v="Al Jufainah"/>
    <s v="الجفينة"/>
    <s v="IDPs"/>
    <s v="Rapid Tracking"/>
    <x v="124"/>
    <s v="YE18"/>
    <x v="0"/>
    <x v="0"/>
    <s v="YE1817"/>
    <x v="37"/>
    <s v="بيت الفقيه"/>
    <x v="1"/>
    <x v="2"/>
    <x v="0"/>
    <m/>
    <m/>
    <n v="1"/>
    <n v="0"/>
    <n v="1"/>
    <n v="0"/>
    <n v="0"/>
    <n v="0"/>
    <n v="0"/>
    <n v="0"/>
    <n v="0"/>
    <n v="0"/>
    <n v="0"/>
    <x v="431"/>
    <x v="0"/>
    <x v="0"/>
    <x v="0"/>
    <x v="0"/>
  </r>
  <r>
    <d v="2024-05-12T00:00:00"/>
    <x v="116"/>
    <s v="YE26"/>
    <x v="1"/>
    <x v="1"/>
    <s v="YE2613"/>
    <x v="3"/>
    <x v="3"/>
    <s v="YE261323"/>
    <s v="Al Rashid Munif"/>
    <s v="ال راشد منيف"/>
    <s v="YE26132310300"/>
    <s v="Al-Rasmah"/>
    <s v="الرمسه"/>
    <s v="IDPs"/>
    <s v="Rapid Tracking"/>
    <x v="124"/>
    <s v="YE27"/>
    <x v="17"/>
    <x v="17"/>
    <s v="YE2704"/>
    <x v="110"/>
    <s v="الخبت"/>
    <x v="0"/>
    <x v="0"/>
    <x v="0"/>
    <m/>
    <m/>
    <n v="1"/>
    <n v="0"/>
    <n v="0"/>
    <n v="0"/>
    <n v="0"/>
    <n v="0"/>
    <n v="0"/>
    <n v="1"/>
    <n v="0"/>
    <n v="0"/>
    <n v="0"/>
    <x v="437"/>
    <x v="0"/>
    <x v="0"/>
    <x v="0"/>
    <x v="0"/>
  </r>
  <r>
    <d v="2024-05-12T00:00:00"/>
    <x v="116"/>
    <s v="YE26"/>
    <x v="1"/>
    <x v="1"/>
    <s v="YE2613"/>
    <x v="3"/>
    <x v="3"/>
    <s v="YE261323"/>
    <s v="Al Rashid Munif"/>
    <s v="ال راشد منيف"/>
    <s v="YE26132311300"/>
    <s v="Al-Naqeia'a"/>
    <s v="النقيعاء"/>
    <s v="IDPs"/>
    <s v="Rapid Tracking"/>
    <x v="124"/>
    <s v="YE17"/>
    <x v="2"/>
    <x v="2"/>
    <s v="YE1702"/>
    <x v="143"/>
    <s v="حرض"/>
    <x v="1"/>
    <x v="2"/>
    <x v="0"/>
    <m/>
    <m/>
    <n v="1"/>
    <n v="0"/>
    <n v="0"/>
    <n v="0"/>
    <n v="0"/>
    <n v="0"/>
    <n v="0"/>
    <n v="1"/>
    <n v="0"/>
    <n v="0"/>
    <n v="0"/>
    <x v="437"/>
    <x v="0"/>
    <x v="0"/>
    <x v="0"/>
    <x v="0"/>
  </r>
  <r>
    <d v="2024-05-12T00:00:00"/>
    <x v="115"/>
    <s v="YE26"/>
    <x v="1"/>
    <x v="1"/>
    <s v="YE2612"/>
    <x v="2"/>
    <x v="2"/>
    <s v="YE261203"/>
    <s v="Al Ruwdah"/>
    <s v="الروضة"/>
    <s v="YE26120300301"/>
    <s v="Al Ruwdah"/>
    <s v="الروضة"/>
    <s v="IDPs"/>
    <s v="Rapid Tracking"/>
    <x v="124"/>
    <s v="YE15"/>
    <x v="5"/>
    <x v="5"/>
    <s v="YE1515"/>
    <x v="113"/>
    <s v="الوازعية"/>
    <x v="1"/>
    <x v="1"/>
    <x v="0"/>
    <m/>
    <m/>
    <n v="1"/>
    <n v="0"/>
    <n v="0"/>
    <n v="0"/>
    <n v="0"/>
    <n v="0"/>
    <n v="0"/>
    <n v="0"/>
    <n v="0"/>
    <n v="1"/>
    <n v="0"/>
    <x v="438"/>
    <x v="0"/>
    <x v="0"/>
    <x v="0"/>
    <x v="0"/>
  </r>
  <r>
    <d v="2024-05-11T00:00:00"/>
    <x v="118"/>
    <s v="YE30"/>
    <x v="4"/>
    <x v="4"/>
    <s v="YE3003"/>
    <x v="22"/>
    <x v="22"/>
    <s v="YE300327"/>
    <s v="Eisaf Maris"/>
    <s v="عساف مريس"/>
    <s v="YE30032710100"/>
    <s v="Al-Etab"/>
    <s v="العتبات"/>
    <s v="IDPs"/>
    <s v="Rapid Tracking"/>
    <x v="125"/>
    <s v="YE30"/>
    <x v="13"/>
    <x v="13"/>
    <s v="YE3006"/>
    <x v="132"/>
    <s v="الضالع"/>
    <x v="0"/>
    <x v="3"/>
    <x v="0"/>
    <m/>
    <m/>
    <n v="1"/>
    <n v="0"/>
    <n v="0"/>
    <n v="0"/>
    <n v="0"/>
    <n v="0"/>
    <n v="0"/>
    <n v="1"/>
    <n v="0"/>
    <n v="0"/>
    <n v="0"/>
    <x v="439"/>
    <x v="0"/>
    <x v="0"/>
    <x v="1"/>
    <x v="0"/>
  </r>
  <r>
    <d v="2024-05-12T00:00:00"/>
    <x v="116"/>
    <s v="YE26"/>
    <x v="1"/>
    <x v="1"/>
    <s v="YE2612"/>
    <x v="2"/>
    <x v="2"/>
    <s v="YE261208"/>
    <s v="Al Matar"/>
    <s v="المطار"/>
    <s v="YE26120800801"/>
    <s v="Al Matar"/>
    <s v="المطار"/>
    <s v="IDPs"/>
    <s v="Rapid Tracking"/>
    <x v="125"/>
    <s v="YE17"/>
    <x v="2"/>
    <x v="2"/>
    <s v="YE1728"/>
    <x v="149"/>
    <s v="مدينة حجة"/>
    <x v="1"/>
    <x v="1"/>
    <x v="0"/>
    <m/>
    <m/>
    <n v="2"/>
    <n v="0"/>
    <n v="1"/>
    <n v="0"/>
    <n v="0"/>
    <n v="0"/>
    <n v="0"/>
    <n v="0"/>
    <n v="0"/>
    <n v="1"/>
    <n v="0"/>
    <x v="440"/>
    <x v="0"/>
    <x v="0"/>
    <x v="0"/>
    <x v="0"/>
  </r>
  <r>
    <d v="2024-05-12T00:00:00"/>
    <x v="116"/>
    <s v="YE26"/>
    <x v="1"/>
    <x v="1"/>
    <s v="YE2612"/>
    <x v="2"/>
    <x v="2"/>
    <s v="YE261210"/>
    <s v="Al Jufainah"/>
    <s v="الجفينة"/>
    <s v="YE26121001001"/>
    <s v="Al Jufainah"/>
    <s v="الجفينة"/>
    <s v="IDPs"/>
    <s v="Rapid Tracking"/>
    <x v="125"/>
    <s v="YE15"/>
    <x v="5"/>
    <x v="5"/>
    <s v="YE1516"/>
    <x v="72"/>
    <s v="حيفان"/>
    <x v="1"/>
    <x v="1"/>
    <x v="0"/>
    <m/>
    <m/>
    <n v="2"/>
    <n v="0"/>
    <n v="0"/>
    <n v="0"/>
    <n v="1"/>
    <n v="0"/>
    <n v="0"/>
    <n v="0"/>
    <n v="0"/>
    <n v="1"/>
    <n v="0"/>
    <x v="431"/>
    <x v="0"/>
    <x v="0"/>
    <x v="0"/>
    <x v="0"/>
  </r>
  <r>
    <d v="2024-05-12T00:00:00"/>
    <x v="116"/>
    <s v="YE26"/>
    <x v="1"/>
    <x v="1"/>
    <s v="YE2612"/>
    <x v="2"/>
    <x v="2"/>
    <s v="YE261210"/>
    <s v="Al Jufainah"/>
    <s v="الجفينة"/>
    <s v="YE26121001001"/>
    <s v="Al Jufainah"/>
    <s v="الجفينة"/>
    <s v="IDPs"/>
    <s v="Rapid Tracking"/>
    <x v="125"/>
    <s v="YE18"/>
    <x v="0"/>
    <x v="0"/>
    <s v="YE1812"/>
    <x v="135"/>
    <s v="برع"/>
    <x v="1"/>
    <x v="1"/>
    <x v="0"/>
    <m/>
    <m/>
    <n v="1"/>
    <n v="0"/>
    <n v="1"/>
    <n v="0"/>
    <n v="0"/>
    <n v="0"/>
    <n v="0"/>
    <n v="0"/>
    <n v="0"/>
    <n v="0"/>
    <n v="0"/>
    <x v="431"/>
    <x v="0"/>
    <x v="0"/>
    <x v="0"/>
    <x v="0"/>
  </r>
  <r>
    <d v="2024-05-12T00:00:00"/>
    <x v="116"/>
    <s v="YE26"/>
    <x v="1"/>
    <x v="1"/>
    <s v="YE2613"/>
    <x v="3"/>
    <x v="3"/>
    <s v="YE261323"/>
    <s v="Al Rashid Munif"/>
    <s v="ال راشد منيف"/>
    <s v="YE26132312000"/>
    <s v="Al-Jathwah"/>
    <s v="الجثوه"/>
    <s v="IDPs"/>
    <s v="Rapid Tracking"/>
    <x v="125"/>
    <s v="YE15"/>
    <x v="5"/>
    <x v="5"/>
    <s v="YE1503"/>
    <x v="16"/>
    <s v="شرعب الرونة"/>
    <x v="1"/>
    <x v="4"/>
    <x v="1"/>
    <s v="Yes"/>
    <s v="Yes"/>
    <n v="1"/>
    <n v="0"/>
    <n v="0"/>
    <n v="0"/>
    <n v="0"/>
    <n v="0"/>
    <n v="0"/>
    <n v="1"/>
    <n v="0"/>
    <n v="0"/>
    <n v="0"/>
    <x v="437"/>
    <x v="0"/>
    <x v="0"/>
    <x v="0"/>
    <x v="0"/>
  </r>
  <r>
    <d v="2024-05-12T00:00:00"/>
    <x v="116"/>
    <s v="YE26"/>
    <x v="1"/>
    <x v="1"/>
    <s v="YE2613"/>
    <x v="3"/>
    <x v="3"/>
    <s v="YE261323"/>
    <s v="Al Rashid Munif"/>
    <s v="ال راشد منيف"/>
    <s v="YE26132311300"/>
    <s v="Al-Naqeia'a"/>
    <s v="النقيعاء"/>
    <s v="IDPs"/>
    <s v="Rapid Tracking"/>
    <x v="125"/>
    <s v="YE18"/>
    <x v="0"/>
    <x v="0"/>
    <s v="YE1810"/>
    <x v="26"/>
    <s v="باجل"/>
    <x v="1"/>
    <x v="2"/>
    <x v="0"/>
    <m/>
    <m/>
    <n v="2"/>
    <n v="0"/>
    <n v="0"/>
    <n v="0"/>
    <n v="0"/>
    <n v="0"/>
    <n v="0"/>
    <n v="2"/>
    <n v="0"/>
    <n v="0"/>
    <n v="0"/>
    <x v="437"/>
    <x v="0"/>
    <x v="0"/>
    <x v="0"/>
    <x v="0"/>
  </r>
  <r>
    <d v="2024-05-12T00:00:00"/>
    <x v="116"/>
    <s v="YE26"/>
    <x v="1"/>
    <x v="1"/>
    <s v="YE2613"/>
    <x v="3"/>
    <x v="3"/>
    <s v="YE261323"/>
    <s v="Al Rashid Munif"/>
    <s v="ال راشد منيف"/>
    <s v="YE26132313100"/>
    <s v="Hudhn Al-Maseili"/>
    <s v="حضن المصيلى"/>
    <s v="IDPs"/>
    <s v="Rapid Tracking"/>
    <x v="125"/>
    <s v="YE16"/>
    <x v="8"/>
    <x v="8"/>
    <s v="YE1601"/>
    <x v="47"/>
    <s v="خب و الشعف"/>
    <x v="1"/>
    <x v="4"/>
    <x v="1"/>
    <s v="Yes"/>
    <s v="Yes"/>
    <n v="1"/>
    <n v="0"/>
    <n v="0"/>
    <n v="0"/>
    <n v="0"/>
    <n v="0"/>
    <n v="0"/>
    <n v="1"/>
    <n v="0"/>
    <n v="0"/>
    <n v="0"/>
    <x v="437"/>
    <x v="0"/>
    <x v="0"/>
    <x v="0"/>
    <x v="0"/>
  </r>
  <r>
    <d v="2024-05-12T00:00:00"/>
    <x v="116"/>
    <s v="YE26"/>
    <x v="1"/>
    <x v="1"/>
    <s v="YE2613"/>
    <x v="3"/>
    <x v="3"/>
    <s v="YE261326"/>
    <s v="Al Shabwan"/>
    <s v="ال شبوان"/>
    <s v="YE26132610100"/>
    <s v="Al-Khashah"/>
    <s v="الخشعه"/>
    <s v="IDPs"/>
    <s v="Rapid Tracking"/>
    <x v="125"/>
    <s v="YE15"/>
    <x v="5"/>
    <x v="5"/>
    <s v="YE1514"/>
    <x v="35"/>
    <s v="الشمايتين"/>
    <x v="1"/>
    <x v="4"/>
    <x v="0"/>
    <m/>
    <m/>
    <n v="1"/>
    <n v="0"/>
    <n v="0"/>
    <n v="0"/>
    <n v="0"/>
    <n v="0"/>
    <n v="0"/>
    <n v="0"/>
    <n v="0"/>
    <n v="1"/>
    <n v="0"/>
    <x v="441"/>
    <x v="0"/>
    <x v="0"/>
    <x v="0"/>
    <x v="0"/>
  </r>
  <r>
    <d v="2024-05-07T00:00:00"/>
    <x v="114"/>
    <s v="YE15"/>
    <x v="0"/>
    <x v="0"/>
    <s v="YE1508"/>
    <x v="9"/>
    <x v="9"/>
    <s v="YE150831"/>
    <s v="Alshshirajuh"/>
    <s v="الشراجــه"/>
    <s v="YE15083110200"/>
    <s v="Al-Ahsab"/>
    <s v="الاحصاب"/>
    <s v="IDPs"/>
    <s v="Rapid Tracking"/>
    <x v="126"/>
    <s v="YE15"/>
    <x v="5"/>
    <x v="5"/>
    <s v="YE1504"/>
    <x v="11"/>
    <s v="مقبنة"/>
    <x v="0"/>
    <x v="3"/>
    <x v="0"/>
    <m/>
    <m/>
    <n v="1"/>
    <n v="0"/>
    <n v="0"/>
    <n v="0"/>
    <n v="1"/>
    <n v="0"/>
    <n v="0"/>
    <n v="0"/>
    <n v="0"/>
    <n v="0"/>
    <n v="0"/>
    <x v="442"/>
    <x v="0"/>
    <x v="0"/>
    <x v="1"/>
    <x v="0"/>
  </r>
  <r>
    <d v="2024-05-08T00:00:00"/>
    <x v="116"/>
    <s v="YE18"/>
    <x v="2"/>
    <x v="2"/>
    <s v="YE1820"/>
    <x v="6"/>
    <x v="6"/>
    <s v="YE182022"/>
    <s v="Dublh"/>
    <s v="دوبلة"/>
    <s v="YE18202211800"/>
    <s v="Al-Jashah Al-Olya"/>
    <s v="الجشة العلياء"/>
    <s v="IDPs"/>
    <s v="Rapid Tracking"/>
    <x v="126"/>
    <s v="YE18"/>
    <x v="0"/>
    <x v="0"/>
    <s v="YE1817"/>
    <x v="37"/>
    <s v="بيت الفقيه"/>
    <x v="1"/>
    <x v="4"/>
    <x v="0"/>
    <m/>
    <m/>
    <n v="5"/>
    <n v="0"/>
    <n v="0"/>
    <n v="0"/>
    <n v="2"/>
    <n v="0"/>
    <n v="0"/>
    <n v="2"/>
    <n v="0"/>
    <n v="1"/>
    <n v="0"/>
    <x v="443"/>
    <x v="0"/>
    <x v="1"/>
    <x v="1"/>
    <x v="0"/>
  </r>
  <r>
    <d v="2024-05-12T00:00:00"/>
    <x v="116"/>
    <s v="YE26"/>
    <x v="1"/>
    <x v="1"/>
    <s v="YE2612"/>
    <x v="2"/>
    <x v="2"/>
    <s v="YE261210"/>
    <s v="Al Jufainah"/>
    <s v="الجفينة"/>
    <s v="YE26121001001"/>
    <s v="Al Jufainah"/>
    <s v="الجفينة"/>
    <s v="IDPs"/>
    <s v="Rapid Tracking"/>
    <x v="126"/>
    <s v="YE17"/>
    <x v="2"/>
    <x v="2"/>
    <s v="YE1708"/>
    <x v="130"/>
    <s v="الجميمة"/>
    <x v="1"/>
    <x v="1"/>
    <x v="0"/>
    <m/>
    <m/>
    <n v="1"/>
    <n v="0"/>
    <n v="0"/>
    <n v="0"/>
    <n v="0"/>
    <n v="0"/>
    <n v="0"/>
    <n v="1"/>
    <n v="0"/>
    <n v="0"/>
    <n v="0"/>
    <x v="431"/>
    <x v="0"/>
    <x v="0"/>
    <x v="0"/>
    <x v="0"/>
  </r>
  <r>
    <d v="2024-05-12T00:00:00"/>
    <x v="116"/>
    <s v="YE26"/>
    <x v="1"/>
    <x v="1"/>
    <s v="YE2613"/>
    <x v="3"/>
    <x v="3"/>
    <s v="YE261326"/>
    <s v="Al Shabwan"/>
    <s v="ال شبوان"/>
    <s v="YE26132610100"/>
    <s v="Al-Khashah"/>
    <s v="الخشعه"/>
    <s v="IDPs"/>
    <s v="Rapid Tracking"/>
    <x v="126"/>
    <s v="YE15"/>
    <x v="5"/>
    <x v="5"/>
    <s v="YE1516"/>
    <x v="72"/>
    <s v="حيفان"/>
    <x v="1"/>
    <x v="2"/>
    <x v="0"/>
    <m/>
    <m/>
    <n v="1"/>
    <n v="0"/>
    <n v="0"/>
    <n v="0"/>
    <n v="1"/>
    <n v="0"/>
    <n v="0"/>
    <n v="0"/>
    <n v="0"/>
    <n v="0"/>
    <n v="0"/>
    <x v="441"/>
    <x v="0"/>
    <x v="0"/>
    <x v="0"/>
    <x v="0"/>
  </r>
  <r>
    <d v="2024-05-12T00:00:00"/>
    <x v="115"/>
    <s v="YE26"/>
    <x v="1"/>
    <x v="1"/>
    <s v="YE2612"/>
    <x v="2"/>
    <x v="2"/>
    <s v="YE261221"/>
    <s v="Al'Iishraf"/>
    <s v="الاشراف"/>
    <s v="YE26122111200"/>
    <s v="Al Muhtam"/>
    <s v="ال مهتم"/>
    <s v="IDPs"/>
    <s v="Rapid Tracking"/>
    <x v="126"/>
    <s v="YE15"/>
    <x v="5"/>
    <x v="5"/>
    <s v="YE1514"/>
    <x v="35"/>
    <s v="الشمايتين"/>
    <x v="0"/>
    <x v="0"/>
    <x v="0"/>
    <m/>
    <m/>
    <n v="1"/>
    <n v="0"/>
    <n v="0"/>
    <n v="0"/>
    <n v="0"/>
    <n v="0"/>
    <n v="0"/>
    <n v="1"/>
    <n v="0"/>
    <n v="0"/>
    <n v="0"/>
    <x v="444"/>
    <x v="0"/>
    <x v="0"/>
    <x v="0"/>
    <x v="0"/>
  </r>
  <r>
    <d v="2024-05-12T00:00:00"/>
    <x v="120"/>
    <s v="YE26"/>
    <x v="1"/>
    <x v="1"/>
    <s v="YE2612"/>
    <x v="2"/>
    <x v="2"/>
    <s v="YE261212"/>
    <s v="Al Jamiah"/>
    <s v="الجامعة"/>
    <s v="YE26121201201"/>
    <s v="Al Jamiah"/>
    <s v="الجامعة"/>
    <s v="IDPs"/>
    <s v="Rapid Tracking"/>
    <x v="126"/>
    <s v="YE11"/>
    <x v="3"/>
    <x v="3"/>
    <s v="YE1109"/>
    <x v="51"/>
    <s v="حزم العدين"/>
    <x v="1"/>
    <x v="1"/>
    <x v="0"/>
    <m/>
    <m/>
    <n v="1"/>
    <n v="0"/>
    <n v="0"/>
    <n v="0"/>
    <n v="1"/>
    <n v="0"/>
    <n v="0"/>
    <n v="0"/>
    <n v="0"/>
    <n v="0"/>
    <n v="0"/>
    <x v="445"/>
    <x v="0"/>
    <x v="0"/>
    <x v="0"/>
    <x v="0"/>
  </r>
  <r>
    <d v="2024-05-10T00:00:00"/>
    <x v="115"/>
    <s v="YE18"/>
    <x v="2"/>
    <x v="2"/>
    <s v="YE1819"/>
    <x v="5"/>
    <x v="5"/>
    <s v="YE181921"/>
    <s v="His"/>
    <s v="حيـــس"/>
    <s v="YE18192100101"/>
    <s v="Heis"/>
    <s v="حيس"/>
    <s v="IDPs"/>
    <s v="Rapid Tracking"/>
    <x v="127"/>
    <s v="YE15"/>
    <x v="5"/>
    <x v="5"/>
    <s v="YE1504"/>
    <x v="11"/>
    <s v="مقبنة"/>
    <x v="0"/>
    <x v="3"/>
    <x v="0"/>
    <m/>
    <m/>
    <n v="1"/>
    <n v="0"/>
    <n v="0"/>
    <n v="0"/>
    <n v="0"/>
    <n v="0"/>
    <n v="0"/>
    <n v="1"/>
    <n v="0"/>
    <n v="0"/>
    <n v="0"/>
    <x v="446"/>
    <x v="0"/>
    <x v="1"/>
    <x v="0"/>
    <x v="0"/>
  </r>
  <r>
    <d v="2024-05-11T00:00:00"/>
    <x v="118"/>
    <s v="YE30"/>
    <x v="4"/>
    <x v="4"/>
    <s v="YE3003"/>
    <x v="22"/>
    <x v="22"/>
    <s v="YE300327"/>
    <s v="Eisaf Maris"/>
    <s v="عساف مريس"/>
    <s v="YE30032710300"/>
    <s v="Haleef"/>
    <s v="حليف"/>
    <s v="IDPs"/>
    <s v="Rapid Tracking"/>
    <x v="127"/>
    <s v="YE30"/>
    <x v="13"/>
    <x v="13"/>
    <s v="YE3003"/>
    <x v="115"/>
    <s v="قعطبة"/>
    <x v="0"/>
    <x v="3"/>
    <x v="0"/>
    <m/>
    <m/>
    <n v="1"/>
    <n v="0"/>
    <n v="0"/>
    <n v="0"/>
    <n v="0"/>
    <n v="0"/>
    <n v="0"/>
    <n v="1"/>
    <n v="0"/>
    <n v="0"/>
    <n v="0"/>
    <x v="439"/>
    <x v="0"/>
    <x v="0"/>
    <x v="1"/>
    <x v="1"/>
  </r>
  <r>
    <d v="2024-05-12T00:00:00"/>
    <x v="115"/>
    <s v="YE26"/>
    <x v="1"/>
    <x v="1"/>
    <s v="YE2613"/>
    <x v="3"/>
    <x v="3"/>
    <s v="YE261326"/>
    <s v="Al Shabwan"/>
    <s v="ال شبوان"/>
    <s v="YE26132610300"/>
    <s v="Al-Hani"/>
    <s v="الحاني"/>
    <s v="IDPs"/>
    <s v="Rapid Tracking"/>
    <x v="127"/>
    <s v="YE11"/>
    <x v="3"/>
    <x v="3"/>
    <s v="YE1109"/>
    <x v="51"/>
    <s v="حزم العدين"/>
    <x v="1"/>
    <x v="1"/>
    <x v="0"/>
    <m/>
    <m/>
    <n v="1"/>
    <n v="0"/>
    <n v="0"/>
    <n v="0"/>
    <n v="0"/>
    <n v="0"/>
    <n v="0"/>
    <n v="0"/>
    <n v="0"/>
    <n v="1"/>
    <n v="0"/>
    <x v="447"/>
    <x v="0"/>
    <x v="0"/>
    <x v="0"/>
    <x v="0"/>
  </r>
  <r>
    <d v="2024-05-12T00:00:00"/>
    <x v="115"/>
    <s v="YE26"/>
    <x v="1"/>
    <x v="1"/>
    <s v="YE2613"/>
    <x v="3"/>
    <x v="3"/>
    <s v="YE261326"/>
    <s v="Al Shabwan"/>
    <s v="ال شبوان"/>
    <s v="YE26132610300"/>
    <s v="Al-Hani"/>
    <s v="الحاني"/>
    <s v="IDPs"/>
    <s v="Rapid Tracking"/>
    <x v="127"/>
    <s v="YE14"/>
    <x v="9"/>
    <x v="9"/>
    <s v="YE1405"/>
    <x v="164"/>
    <s v="الزاهر - البيضاء"/>
    <x v="0"/>
    <x v="0"/>
    <x v="0"/>
    <m/>
    <m/>
    <n v="1"/>
    <n v="0"/>
    <n v="0"/>
    <n v="0"/>
    <n v="0"/>
    <n v="0"/>
    <n v="0"/>
    <n v="1"/>
    <n v="0"/>
    <n v="0"/>
    <n v="0"/>
    <x v="447"/>
    <x v="0"/>
    <x v="0"/>
    <x v="0"/>
    <x v="0"/>
  </r>
  <r>
    <d v="2024-05-12T00:00:00"/>
    <x v="120"/>
    <s v="YE26"/>
    <x v="1"/>
    <x v="1"/>
    <s v="YE2612"/>
    <x v="2"/>
    <x v="2"/>
    <s v="YE261212"/>
    <s v="Al Jamiah"/>
    <s v="الجامعة"/>
    <s v="YE26121201201"/>
    <s v="Al Jamiah"/>
    <s v="الجامعة"/>
    <s v="IDPs"/>
    <s v="Rapid Tracking"/>
    <x v="127"/>
    <s v="YE15"/>
    <x v="5"/>
    <x v="5"/>
    <s v="YE1510"/>
    <x v="96"/>
    <s v="صبر الموادم"/>
    <x v="1"/>
    <x v="4"/>
    <x v="0"/>
    <m/>
    <m/>
    <n v="1"/>
    <n v="0"/>
    <n v="0"/>
    <n v="0"/>
    <n v="0"/>
    <n v="0"/>
    <n v="0"/>
    <n v="1"/>
    <n v="0"/>
    <n v="0"/>
    <n v="0"/>
    <x v="445"/>
    <x v="0"/>
    <x v="0"/>
    <x v="0"/>
    <x v="0"/>
  </r>
  <r>
    <d v="2024-05-12T00:00:00"/>
    <x v="120"/>
    <s v="YE26"/>
    <x v="1"/>
    <x v="1"/>
    <s v="YE2613"/>
    <x v="3"/>
    <x v="3"/>
    <s v="YE261323"/>
    <s v="Al Rashid Munif"/>
    <s v="ال راشد منيف"/>
    <s v="YE26132312600"/>
    <s v="Hadba Al Al-Sureihi"/>
    <s v="حدباء ال السريحي"/>
    <s v="IDPs"/>
    <s v="Rapid Tracking"/>
    <x v="128"/>
    <s v="YE26"/>
    <x v="1"/>
    <x v="1"/>
    <s v="YE2602"/>
    <x v="22"/>
    <s v="رغوان"/>
    <x v="0"/>
    <x v="0"/>
    <x v="1"/>
    <s v="No"/>
    <m/>
    <n v="2"/>
    <n v="0"/>
    <n v="0"/>
    <n v="0"/>
    <n v="1"/>
    <n v="0"/>
    <n v="0"/>
    <n v="1"/>
    <n v="0"/>
    <n v="0"/>
    <n v="0"/>
    <x v="448"/>
    <x v="0"/>
    <x v="0"/>
    <x v="1"/>
    <x v="0"/>
  </r>
  <r>
    <d v="2024-05-13T00:00:00"/>
    <x v="121"/>
    <s v="YE15"/>
    <x v="0"/>
    <x v="0"/>
    <s v="YE1514"/>
    <x v="23"/>
    <x v="23"/>
    <s v="YE151434"/>
    <s v="Bani Eumar"/>
    <s v="بني عمر"/>
    <s v="YE15143411000"/>
    <s v="Al-Amalein"/>
    <s v="العمالين"/>
    <s v="IDPs"/>
    <s v="Rapid Tracking"/>
    <x v="125"/>
    <s v="YE15"/>
    <x v="5"/>
    <x v="5"/>
    <s v="YE1517"/>
    <x v="32"/>
    <s v="المظفر"/>
    <x v="3"/>
    <x v="7"/>
    <x v="0"/>
    <m/>
    <m/>
    <n v="1"/>
    <n v="0"/>
    <n v="0"/>
    <n v="0"/>
    <n v="1"/>
    <n v="0"/>
    <n v="0"/>
    <n v="0"/>
    <n v="0"/>
    <n v="0"/>
    <n v="0"/>
    <x v="449"/>
    <x v="0"/>
    <x v="0"/>
    <x v="1"/>
    <x v="0"/>
  </r>
  <r>
    <d v="2024-05-13T00:00:00"/>
    <x v="121"/>
    <s v="YE15"/>
    <x v="0"/>
    <x v="0"/>
    <s v="YE1514"/>
    <x v="23"/>
    <x v="23"/>
    <s v="YE151434"/>
    <s v="Bani Eumar"/>
    <s v="بني عمر"/>
    <s v="YE15143411000"/>
    <s v="Al-Amalein"/>
    <s v="العمالين"/>
    <s v="IDPs"/>
    <s v="Rapid Tracking"/>
    <x v="125"/>
    <s v="YE15"/>
    <x v="5"/>
    <x v="5"/>
    <s v="YE1517"/>
    <x v="32"/>
    <s v="المظفر"/>
    <x v="1"/>
    <x v="5"/>
    <x v="0"/>
    <m/>
    <m/>
    <n v="1"/>
    <n v="0"/>
    <n v="0"/>
    <n v="0"/>
    <n v="1"/>
    <n v="0"/>
    <n v="0"/>
    <n v="0"/>
    <n v="0"/>
    <n v="0"/>
    <n v="0"/>
    <x v="449"/>
    <x v="0"/>
    <x v="0"/>
    <x v="1"/>
    <x v="0"/>
  </r>
  <r>
    <d v="2024-05-13T00:00:00"/>
    <x v="121"/>
    <s v="YE15"/>
    <x v="0"/>
    <x v="0"/>
    <s v="YE1519"/>
    <x v="12"/>
    <x v="12"/>
    <s v="YE151921"/>
    <s v="Salh"/>
    <s v="صالة"/>
    <s v="YE15192100138"/>
    <s v="الهرار"/>
    <s v="الهرار"/>
    <s v="IDPs"/>
    <s v="Rapid Tracking"/>
    <x v="127"/>
    <s v="YE19"/>
    <x v="15"/>
    <x v="15"/>
    <s v="YE1907"/>
    <x v="165"/>
    <s v="القطن"/>
    <x v="0"/>
    <x v="0"/>
    <x v="0"/>
    <m/>
    <m/>
    <n v="1"/>
    <n v="0"/>
    <n v="0"/>
    <n v="0"/>
    <n v="1"/>
    <n v="0"/>
    <n v="0"/>
    <n v="0"/>
    <n v="0"/>
    <n v="0"/>
    <n v="0"/>
    <x v="450"/>
    <x v="0"/>
    <x v="0"/>
    <x v="0"/>
    <x v="0"/>
  </r>
  <r>
    <d v="2024-05-13T00:00:00"/>
    <x v="121"/>
    <s v="YE15"/>
    <x v="0"/>
    <x v="0"/>
    <s v="YE1511"/>
    <x v="0"/>
    <x v="0"/>
    <s v="YE151129"/>
    <s v="Al'Uqrud"/>
    <s v="الاقروض"/>
    <s v="YE15112911700"/>
    <s v="Al-Makheirah"/>
    <s v="المخيرعه"/>
    <s v="IDPs"/>
    <s v="Rapid Tracking"/>
    <x v="129"/>
    <s v="YE14"/>
    <x v="9"/>
    <x v="9"/>
    <s v="YE1413"/>
    <x v="104"/>
    <s v="رداع"/>
    <x v="0"/>
    <x v="0"/>
    <x v="0"/>
    <m/>
    <m/>
    <n v="1"/>
    <n v="0"/>
    <n v="1"/>
    <n v="0"/>
    <n v="0"/>
    <n v="0"/>
    <n v="0"/>
    <n v="0"/>
    <n v="0"/>
    <n v="0"/>
    <n v="0"/>
    <x v="451"/>
    <x v="0"/>
    <x v="0"/>
    <x v="0"/>
    <x v="0"/>
  </r>
  <r>
    <d v="2024-05-13T00:00:00"/>
    <x v="121"/>
    <s v="YE15"/>
    <x v="0"/>
    <x v="0"/>
    <s v="YE1511"/>
    <x v="0"/>
    <x v="0"/>
    <s v="YE151124"/>
    <s v="Earsh"/>
    <s v="عرش"/>
    <s v="YE15112400101"/>
    <s v="Arsh"/>
    <s v="عرش"/>
    <s v="IDPs"/>
    <s v="Rapid Tracking"/>
    <x v="128"/>
    <s v="YE14"/>
    <x v="9"/>
    <x v="9"/>
    <s v="YE1413"/>
    <x v="104"/>
    <s v="رداع"/>
    <x v="0"/>
    <x v="0"/>
    <x v="0"/>
    <m/>
    <m/>
    <n v="1"/>
    <n v="0"/>
    <n v="1"/>
    <n v="0"/>
    <n v="0"/>
    <n v="0"/>
    <n v="0"/>
    <n v="0"/>
    <n v="0"/>
    <n v="0"/>
    <n v="0"/>
    <x v="452"/>
    <x v="0"/>
    <x v="0"/>
    <x v="0"/>
    <x v="0"/>
  </r>
  <r>
    <d v="2024-05-13T00:00:00"/>
    <x v="121"/>
    <s v="YE18"/>
    <x v="2"/>
    <x v="2"/>
    <s v="YE1820"/>
    <x v="6"/>
    <x v="6"/>
    <s v="YE182021"/>
    <s v="Alkhawkhuh"/>
    <s v="الخوخة"/>
    <s v="YE18202100101"/>
    <s v="Al-Khokha"/>
    <s v="الخوخه"/>
    <s v="IDPs"/>
    <s v="Rapid Tracking"/>
    <x v="128"/>
    <s v="YE18"/>
    <x v="0"/>
    <x v="0"/>
    <s v="YE1821"/>
    <x v="46"/>
    <s v="الحوك"/>
    <x v="1"/>
    <x v="4"/>
    <x v="0"/>
    <m/>
    <m/>
    <n v="1"/>
    <n v="0"/>
    <n v="0"/>
    <n v="0"/>
    <n v="0"/>
    <n v="0"/>
    <n v="0"/>
    <n v="0"/>
    <n v="0"/>
    <n v="1"/>
    <n v="0"/>
    <x v="453"/>
    <x v="0"/>
    <x v="1"/>
    <x v="1"/>
    <x v="0"/>
  </r>
  <r>
    <d v="2024-05-13T00:00:00"/>
    <x v="121"/>
    <s v="YE18"/>
    <x v="2"/>
    <x v="2"/>
    <s v="YE1820"/>
    <x v="6"/>
    <x v="6"/>
    <s v="YE182021"/>
    <s v="Alkhawkhuh"/>
    <s v="الخوخة"/>
    <s v="YE18202100101"/>
    <s v="Al-Khokha"/>
    <s v="الخوخه"/>
    <s v="IDPs"/>
    <s v="Rapid Tracking"/>
    <x v="128"/>
    <s v="YE11"/>
    <x v="3"/>
    <x v="3"/>
    <s v="YE1101"/>
    <x v="14"/>
    <s v="القفر"/>
    <x v="1"/>
    <x v="1"/>
    <x v="0"/>
    <m/>
    <m/>
    <n v="1"/>
    <n v="0"/>
    <n v="1"/>
    <n v="0"/>
    <n v="0"/>
    <n v="0"/>
    <n v="0"/>
    <n v="0"/>
    <n v="0"/>
    <n v="0"/>
    <n v="0"/>
    <x v="453"/>
    <x v="0"/>
    <x v="1"/>
    <x v="0"/>
    <x v="0"/>
  </r>
  <r>
    <d v="2024-05-18T00:00:00"/>
    <x v="118"/>
    <s v="YE26"/>
    <x v="1"/>
    <x v="1"/>
    <s v="YE2612"/>
    <x v="2"/>
    <x v="2"/>
    <s v="YE261203"/>
    <s v="Al Ruwdah"/>
    <s v="الروضة"/>
    <s v="YE26120300301"/>
    <s v="Al Ruwdah"/>
    <s v="الروضة"/>
    <s v="IDPs"/>
    <s v="Rapid Tracking"/>
    <x v="128"/>
    <s v="YE23"/>
    <x v="7"/>
    <x v="7"/>
    <s v="YE2316"/>
    <x v="111"/>
    <s v="جحانة"/>
    <x v="1"/>
    <x v="1"/>
    <x v="0"/>
    <m/>
    <m/>
    <n v="1"/>
    <n v="0"/>
    <n v="0"/>
    <n v="0"/>
    <n v="0"/>
    <n v="0"/>
    <n v="0"/>
    <n v="1"/>
    <n v="0"/>
    <n v="0"/>
    <n v="0"/>
    <x v="454"/>
    <x v="0"/>
    <x v="0"/>
    <x v="0"/>
    <x v="0"/>
  </r>
  <r>
    <d v="2024-05-18T00:00:00"/>
    <x v="122"/>
    <s v="YE26"/>
    <x v="1"/>
    <x v="1"/>
    <s v="YE2609"/>
    <x v="1"/>
    <x v="1"/>
    <s v="YE260931"/>
    <s v="Jiradha"/>
    <s v="جراذا"/>
    <s v="YE26093110200"/>
    <s v="Al-Neisah"/>
    <s v="النيسه"/>
    <s v="IDPs"/>
    <s v="Rapid Tracking"/>
    <x v="128"/>
    <s v="YE18"/>
    <x v="0"/>
    <x v="0"/>
    <s v="YE1826"/>
    <x v="12"/>
    <s v="التحيتا"/>
    <x v="1"/>
    <x v="1"/>
    <x v="0"/>
    <m/>
    <m/>
    <n v="4"/>
    <n v="0"/>
    <n v="0"/>
    <n v="0"/>
    <n v="1"/>
    <n v="1"/>
    <n v="0"/>
    <n v="2"/>
    <n v="0"/>
    <n v="0"/>
    <n v="0"/>
    <x v="455"/>
    <x v="0"/>
    <x v="0"/>
    <x v="0"/>
    <x v="0"/>
  </r>
  <r>
    <d v="2024-05-18T00:00:00"/>
    <x v="123"/>
    <s v="YE15"/>
    <x v="0"/>
    <x v="0"/>
    <s v="YE1507"/>
    <x v="20"/>
    <x v="20"/>
    <s v="YE150723"/>
    <s v="Aleawashiquh"/>
    <s v="العواشقه"/>
    <s v="YE15072310200"/>
    <s v="Al-Aqmah"/>
    <s v="العقمه"/>
    <s v="IDPs"/>
    <s v="Rapid Tracking"/>
    <x v="128"/>
    <s v="YE20"/>
    <x v="6"/>
    <x v="6"/>
    <s v="YE2011"/>
    <x v="13"/>
    <s v="ضوران أنس"/>
    <x v="0"/>
    <x v="0"/>
    <x v="1"/>
    <s v="No"/>
    <m/>
    <n v="1"/>
    <n v="0"/>
    <n v="0"/>
    <n v="0"/>
    <n v="1"/>
    <n v="0"/>
    <n v="0"/>
    <n v="0"/>
    <n v="0"/>
    <n v="0"/>
    <n v="0"/>
    <x v="456"/>
    <x v="0"/>
    <x v="1"/>
    <x v="0"/>
    <x v="0"/>
  </r>
  <r>
    <d v="2024-05-13T00:00:00"/>
    <x v="121"/>
    <s v="YE18"/>
    <x v="2"/>
    <x v="2"/>
    <s v="YE1819"/>
    <x v="5"/>
    <x v="5"/>
    <s v="YE181923"/>
    <s v="Rubue Alhdrmy"/>
    <s v="ربع الحضرمــي"/>
    <s v="YE18192310200"/>
    <s v="Al-Qalmah"/>
    <s v="القلمه"/>
    <s v="IDPs"/>
    <s v="Rapid Tracking"/>
    <x v="130"/>
    <s v="YE18"/>
    <x v="0"/>
    <x v="0"/>
    <s v="YE1819"/>
    <x v="0"/>
    <s v="حيس"/>
    <x v="0"/>
    <x v="3"/>
    <x v="0"/>
    <m/>
    <m/>
    <n v="4"/>
    <n v="0"/>
    <n v="1"/>
    <n v="0"/>
    <n v="0"/>
    <n v="1"/>
    <n v="0"/>
    <n v="2"/>
    <n v="0"/>
    <n v="0"/>
    <n v="0"/>
    <x v="457"/>
    <x v="0"/>
    <x v="1"/>
    <x v="1"/>
    <x v="1"/>
  </r>
  <r>
    <d v="2024-05-18T00:00:00"/>
    <x v="121"/>
    <s v="YE26"/>
    <x v="1"/>
    <x v="1"/>
    <s v="YE2612"/>
    <x v="2"/>
    <x v="2"/>
    <s v="YE261208"/>
    <s v="Al Matar"/>
    <s v="المطار"/>
    <s v="YE26120800801"/>
    <s v="Al Matar"/>
    <s v="المطار"/>
    <s v="IDPs"/>
    <s v="Rapid Tracking"/>
    <x v="130"/>
    <s v="YE20"/>
    <x v="6"/>
    <x v="6"/>
    <s v="YE2009"/>
    <x v="120"/>
    <s v="ميفعة عنس"/>
    <x v="1"/>
    <x v="1"/>
    <x v="0"/>
    <m/>
    <m/>
    <n v="1"/>
    <n v="0"/>
    <n v="0"/>
    <n v="0"/>
    <n v="1"/>
    <n v="0"/>
    <n v="0"/>
    <n v="0"/>
    <n v="0"/>
    <n v="0"/>
    <n v="0"/>
    <x v="458"/>
    <x v="0"/>
    <x v="0"/>
    <x v="0"/>
    <x v="0"/>
  </r>
  <r>
    <d v="2024-05-18T00:00:00"/>
    <x v="124"/>
    <s v="YE26"/>
    <x v="1"/>
    <x v="1"/>
    <s v="YE2612"/>
    <x v="2"/>
    <x v="2"/>
    <s v="YE261210"/>
    <s v="Al Jufainah"/>
    <s v="الجفينة"/>
    <s v="YE26121001001"/>
    <s v="Al Jufainah"/>
    <s v="الجفينة"/>
    <s v="IDPs"/>
    <s v="Rapid Tracking"/>
    <x v="130"/>
    <s v="YE26"/>
    <x v="1"/>
    <x v="1"/>
    <s v="YE2606"/>
    <x v="112"/>
    <s v="صرواح"/>
    <x v="0"/>
    <x v="0"/>
    <x v="0"/>
    <m/>
    <m/>
    <n v="1"/>
    <n v="0"/>
    <n v="0"/>
    <n v="0"/>
    <n v="0"/>
    <n v="0"/>
    <n v="0"/>
    <n v="1"/>
    <n v="0"/>
    <n v="0"/>
    <n v="0"/>
    <x v="459"/>
    <x v="0"/>
    <x v="0"/>
    <x v="1"/>
    <x v="0"/>
  </r>
  <r>
    <d v="2024-05-13T00:00:00"/>
    <x v="121"/>
    <s v="YE15"/>
    <x v="0"/>
    <x v="0"/>
    <s v="YE1508"/>
    <x v="9"/>
    <x v="9"/>
    <s v="YE150831"/>
    <s v="Alshshirajuh"/>
    <s v="الشراجــه"/>
    <s v="YE15083110300"/>
    <s v="Al-Ashrouh"/>
    <s v="الاشروح"/>
    <s v="IDPs"/>
    <s v="Rapid Tracking"/>
    <x v="131"/>
    <s v="YE15"/>
    <x v="5"/>
    <x v="5"/>
    <s v="YE1508"/>
    <x v="31"/>
    <s v="جبل حبشي"/>
    <x v="0"/>
    <x v="0"/>
    <x v="0"/>
    <m/>
    <m/>
    <n v="15"/>
    <n v="0"/>
    <n v="0"/>
    <n v="0"/>
    <n v="15"/>
    <n v="0"/>
    <n v="0"/>
    <n v="0"/>
    <n v="0"/>
    <n v="0"/>
    <n v="0"/>
    <x v="460"/>
    <x v="0"/>
    <x v="0"/>
    <x v="1"/>
    <x v="1"/>
  </r>
  <r>
    <d v="2024-05-14T00:00:00"/>
    <x v="122"/>
    <s v="YE18"/>
    <x v="2"/>
    <x v="2"/>
    <s v="YE1820"/>
    <x v="6"/>
    <x v="6"/>
    <s v="YE182021"/>
    <s v="Alkhawkhuh"/>
    <s v="الخوخة"/>
    <s v="YE18202100101"/>
    <s v="Al-Khokha"/>
    <s v="الخوخه"/>
    <s v="IDPs"/>
    <s v="Rapid Tracking"/>
    <x v="131"/>
    <s v="YE18"/>
    <x v="0"/>
    <x v="0"/>
    <s v="YE1823"/>
    <x v="42"/>
    <s v="الحالي"/>
    <x v="1"/>
    <x v="4"/>
    <x v="0"/>
    <m/>
    <m/>
    <n v="1"/>
    <n v="0"/>
    <n v="1"/>
    <n v="0"/>
    <n v="0"/>
    <n v="0"/>
    <n v="0"/>
    <n v="0"/>
    <n v="0"/>
    <n v="0"/>
    <n v="0"/>
    <x v="461"/>
    <x v="0"/>
    <x v="1"/>
    <x v="1"/>
    <x v="0"/>
  </r>
  <r>
    <d v="2024-05-18T00:00:00"/>
    <x v="124"/>
    <s v="YE26"/>
    <x v="1"/>
    <x v="1"/>
    <s v="YE2612"/>
    <x v="2"/>
    <x v="2"/>
    <s v="YE261210"/>
    <s v="Al Jufainah"/>
    <s v="الجفينة"/>
    <s v="YE26121001001"/>
    <s v="Al Jufainah"/>
    <s v="الجفينة"/>
    <s v="IDPs"/>
    <s v="Rapid Tracking"/>
    <x v="131"/>
    <s v="YE17"/>
    <x v="2"/>
    <x v="2"/>
    <s v="YE1704"/>
    <x v="71"/>
    <s v="عبس"/>
    <x v="1"/>
    <x v="1"/>
    <x v="0"/>
    <m/>
    <m/>
    <n v="1"/>
    <n v="0"/>
    <n v="1"/>
    <n v="0"/>
    <n v="0"/>
    <n v="0"/>
    <n v="0"/>
    <n v="0"/>
    <n v="0"/>
    <n v="0"/>
    <n v="0"/>
    <x v="459"/>
    <x v="0"/>
    <x v="0"/>
    <x v="0"/>
    <x v="0"/>
  </r>
  <r>
    <d v="2024-05-18T00:00:00"/>
    <x v="125"/>
    <s v="YE26"/>
    <x v="1"/>
    <x v="1"/>
    <s v="YE2612"/>
    <x v="2"/>
    <x v="2"/>
    <s v="YE261209"/>
    <s v="Al Rumaylah"/>
    <s v="الرميلة"/>
    <s v="YE26120900901"/>
    <s v="Al Rumaylah"/>
    <s v="الرميله"/>
    <s v="IDPs"/>
    <s v="Rapid Tracking"/>
    <x v="131"/>
    <s v="YE20"/>
    <x v="6"/>
    <x v="6"/>
    <s v="YE2010"/>
    <x v="166"/>
    <s v="عنس"/>
    <x v="1"/>
    <x v="1"/>
    <x v="0"/>
    <m/>
    <m/>
    <n v="1"/>
    <n v="0"/>
    <n v="0"/>
    <n v="0"/>
    <n v="1"/>
    <n v="0"/>
    <n v="0"/>
    <n v="0"/>
    <n v="0"/>
    <n v="0"/>
    <n v="0"/>
    <x v="462"/>
    <x v="0"/>
    <x v="0"/>
    <x v="0"/>
    <x v="0"/>
  </r>
  <r>
    <d v="2024-05-18T00:00:00"/>
    <x v="125"/>
    <s v="YE26"/>
    <x v="1"/>
    <x v="1"/>
    <s v="YE2612"/>
    <x v="2"/>
    <x v="2"/>
    <s v="YE261211"/>
    <s v="Al Kharaz"/>
    <s v="الخراز"/>
    <s v="YE26121101001"/>
    <s v="Al Kharaz"/>
    <s v="الخراز"/>
    <s v="IDPs"/>
    <s v="Rapid Tracking"/>
    <x v="131"/>
    <s v="YE11"/>
    <x v="3"/>
    <x v="3"/>
    <s v="YE1120"/>
    <x v="102"/>
    <s v="إب"/>
    <x v="1"/>
    <x v="1"/>
    <x v="0"/>
    <m/>
    <m/>
    <n v="1"/>
    <n v="0"/>
    <n v="0"/>
    <n v="0"/>
    <n v="1"/>
    <n v="0"/>
    <n v="0"/>
    <n v="0"/>
    <n v="0"/>
    <n v="0"/>
    <n v="0"/>
    <x v="463"/>
    <x v="0"/>
    <x v="0"/>
    <x v="0"/>
    <x v="0"/>
  </r>
  <r>
    <d v="2024-05-18T00:00:00"/>
    <x v="124"/>
    <s v="YE26"/>
    <x v="1"/>
    <x v="1"/>
    <s v="YE2612"/>
    <x v="2"/>
    <x v="2"/>
    <s v="YE261210"/>
    <s v="Al Jufainah"/>
    <s v="الجفينة"/>
    <s v="YE26121001001"/>
    <s v="Al Jufainah"/>
    <s v="الجفينة"/>
    <s v="IDPs"/>
    <s v="Rapid Tracking"/>
    <x v="132"/>
    <s v="YE16"/>
    <x v="8"/>
    <x v="8"/>
    <s v="YE1605"/>
    <x v="24"/>
    <s v="الحزم"/>
    <x v="1"/>
    <x v="1"/>
    <x v="0"/>
    <m/>
    <m/>
    <n v="1"/>
    <n v="0"/>
    <n v="0"/>
    <n v="0"/>
    <n v="0"/>
    <n v="0"/>
    <n v="0"/>
    <n v="1"/>
    <n v="0"/>
    <n v="0"/>
    <n v="0"/>
    <x v="459"/>
    <x v="0"/>
    <x v="0"/>
    <x v="0"/>
    <x v="0"/>
  </r>
  <r>
    <d v="2024-05-18T00:00:00"/>
    <x v="124"/>
    <s v="YE26"/>
    <x v="1"/>
    <x v="1"/>
    <s v="YE2612"/>
    <x v="2"/>
    <x v="2"/>
    <s v="YE261221"/>
    <s v="Al'Iishraf"/>
    <s v="الاشراف"/>
    <s v="YE26122110600"/>
    <s v="Al-Fow"/>
    <s v="الفاو"/>
    <s v="IDPs"/>
    <s v="Rapid Tracking"/>
    <x v="132"/>
    <s v="YE29"/>
    <x v="4"/>
    <x v="4"/>
    <s v="YE2919"/>
    <x v="63"/>
    <s v="خمر"/>
    <x v="0"/>
    <x v="0"/>
    <x v="0"/>
    <m/>
    <m/>
    <n v="2"/>
    <n v="0"/>
    <n v="1"/>
    <n v="0"/>
    <n v="0"/>
    <n v="0"/>
    <n v="0"/>
    <n v="1"/>
    <n v="0"/>
    <n v="0"/>
    <n v="0"/>
    <x v="464"/>
    <x v="0"/>
    <x v="0"/>
    <x v="0"/>
    <x v="0"/>
  </r>
  <r>
    <d v="2024-05-18T00:00:00"/>
    <x v="125"/>
    <s v="YE26"/>
    <x v="1"/>
    <x v="1"/>
    <s v="YE2612"/>
    <x v="2"/>
    <x v="2"/>
    <s v="YE261205"/>
    <s v="Hai Al Sharikah"/>
    <s v="حي الشركة"/>
    <s v="YE26120500501"/>
    <s v="Hai Al Sharikah"/>
    <s v="حي الشركة"/>
    <s v="IDPs"/>
    <s v="Rapid Tracking"/>
    <x v="132"/>
    <s v="YE13"/>
    <x v="11"/>
    <x v="11"/>
    <s v="YE1303"/>
    <x v="145"/>
    <s v="أزال"/>
    <x v="1"/>
    <x v="2"/>
    <x v="0"/>
    <m/>
    <m/>
    <n v="1"/>
    <n v="0"/>
    <n v="0"/>
    <n v="0"/>
    <n v="0"/>
    <n v="0"/>
    <n v="0"/>
    <n v="0"/>
    <n v="0"/>
    <n v="1"/>
    <n v="0"/>
    <x v="465"/>
    <x v="0"/>
    <x v="0"/>
    <x v="0"/>
    <x v="0"/>
  </r>
  <r>
    <d v="2024-05-18T00:00:00"/>
    <x v="125"/>
    <s v="YE26"/>
    <x v="1"/>
    <x v="1"/>
    <s v="YE2612"/>
    <x v="2"/>
    <x v="2"/>
    <s v="YE261213"/>
    <s v="Al Ziraah"/>
    <s v="الزراعة"/>
    <s v="YE26121301301"/>
    <s v="Al Ziraah"/>
    <s v="الزراعة"/>
    <s v="IDPs"/>
    <s v="Rapid Tracking"/>
    <x v="132"/>
    <s v="YE26"/>
    <x v="1"/>
    <x v="1"/>
    <s v="YE2607"/>
    <x v="5"/>
    <s v="الجوبة"/>
    <x v="0"/>
    <x v="0"/>
    <x v="2"/>
    <m/>
    <m/>
    <n v="1"/>
    <n v="0"/>
    <n v="0"/>
    <n v="0"/>
    <n v="1"/>
    <n v="0"/>
    <n v="0"/>
    <n v="0"/>
    <n v="0"/>
    <n v="0"/>
    <n v="0"/>
    <x v="466"/>
    <x v="0"/>
    <x v="0"/>
    <x v="1"/>
    <x v="0"/>
  </r>
  <r>
    <d v="2024-05-18T00:00:00"/>
    <x v="126"/>
    <s v="YE26"/>
    <x v="1"/>
    <x v="1"/>
    <s v="YE2613"/>
    <x v="3"/>
    <x v="3"/>
    <s v="YE261323"/>
    <s v="Al Rashid Munif"/>
    <s v="ال راشد منيف"/>
    <s v="YE26132311300"/>
    <s v="Al-Naqeia'a"/>
    <s v="النقيعاء"/>
    <s v="IDPs"/>
    <s v="Rapid Tracking"/>
    <x v="132"/>
    <s v="YE11"/>
    <x v="3"/>
    <x v="3"/>
    <s v="YE1101"/>
    <x v="14"/>
    <s v="القفر"/>
    <x v="1"/>
    <x v="2"/>
    <x v="0"/>
    <m/>
    <m/>
    <n v="1"/>
    <n v="0"/>
    <n v="0"/>
    <n v="0"/>
    <n v="0"/>
    <n v="0"/>
    <n v="0"/>
    <n v="1"/>
    <n v="0"/>
    <n v="0"/>
    <n v="0"/>
    <x v="467"/>
    <x v="0"/>
    <x v="0"/>
    <x v="0"/>
    <x v="0"/>
  </r>
  <r>
    <d v="2024-05-18T00:00:00"/>
    <x v="124"/>
    <s v="YE26"/>
    <x v="1"/>
    <x v="1"/>
    <s v="YE2612"/>
    <x v="2"/>
    <x v="2"/>
    <s v="YE261210"/>
    <s v="Al Jufainah"/>
    <s v="الجفينة"/>
    <s v="YE26121001001"/>
    <s v="Al Jufainah"/>
    <s v="الجفينة"/>
    <s v="IDPs"/>
    <s v="Rapid Tracking"/>
    <x v="133"/>
    <s v="YE18"/>
    <x v="0"/>
    <x v="0"/>
    <s v="YE1810"/>
    <x v="26"/>
    <s v="باجل"/>
    <x v="1"/>
    <x v="1"/>
    <x v="0"/>
    <m/>
    <m/>
    <n v="4"/>
    <n v="0"/>
    <n v="2"/>
    <n v="0"/>
    <n v="0"/>
    <n v="0"/>
    <n v="0"/>
    <n v="0"/>
    <n v="0"/>
    <n v="2"/>
    <n v="0"/>
    <x v="459"/>
    <x v="0"/>
    <x v="0"/>
    <x v="0"/>
    <x v="0"/>
  </r>
  <r>
    <d v="2024-05-18T00:00:00"/>
    <x v="124"/>
    <s v="YE26"/>
    <x v="1"/>
    <x v="1"/>
    <s v="YE2612"/>
    <x v="2"/>
    <x v="2"/>
    <s v="YE261210"/>
    <s v="Al Jufainah"/>
    <s v="الجفينة"/>
    <s v="YE26121001001"/>
    <s v="Al Jufainah"/>
    <s v="الجفينة"/>
    <s v="IDPs"/>
    <s v="Rapid Tracking"/>
    <x v="133"/>
    <s v="YE15"/>
    <x v="5"/>
    <x v="5"/>
    <s v="YE1519"/>
    <x v="27"/>
    <s v="صالة"/>
    <x v="1"/>
    <x v="4"/>
    <x v="0"/>
    <m/>
    <m/>
    <n v="1"/>
    <n v="0"/>
    <n v="0"/>
    <n v="0"/>
    <n v="0"/>
    <n v="0"/>
    <n v="0"/>
    <n v="0"/>
    <n v="0"/>
    <n v="1"/>
    <n v="0"/>
    <x v="459"/>
    <x v="0"/>
    <x v="0"/>
    <x v="0"/>
    <x v="0"/>
  </r>
  <r>
    <d v="2024-05-18T00:00:00"/>
    <x v="125"/>
    <s v="YE26"/>
    <x v="1"/>
    <x v="1"/>
    <s v="YE2612"/>
    <x v="2"/>
    <x v="2"/>
    <s v="YE261211"/>
    <s v="Al Kharaz"/>
    <s v="الخراز"/>
    <s v="YE26121101001"/>
    <s v="Al Kharaz"/>
    <s v="الخراز"/>
    <s v="IDPs"/>
    <s v="Rapid Tracking"/>
    <x v="133"/>
    <s v="YE15"/>
    <x v="5"/>
    <x v="5"/>
    <s v="YE1508"/>
    <x v="31"/>
    <s v="جبل حبشي"/>
    <x v="0"/>
    <x v="0"/>
    <x v="0"/>
    <m/>
    <m/>
    <n v="1"/>
    <n v="0"/>
    <n v="0"/>
    <n v="0"/>
    <n v="0"/>
    <n v="0"/>
    <n v="0"/>
    <n v="1"/>
    <n v="0"/>
    <n v="0"/>
    <n v="0"/>
    <x v="463"/>
    <x v="0"/>
    <x v="0"/>
    <x v="0"/>
    <x v="0"/>
  </r>
  <r>
    <d v="2024-05-18T00:00:00"/>
    <x v="125"/>
    <s v="YE26"/>
    <x v="1"/>
    <x v="1"/>
    <s v="YE2613"/>
    <x v="3"/>
    <x v="3"/>
    <s v="YE261322"/>
    <s v="Al Fajih"/>
    <s v="ال فجيح"/>
    <s v="YE26132210300"/>
    <s v="Al-Humah"/>
    <s v="الحمه"/>
    <s v="IDPs"/>
    <s v="Rapid Tracking"/>
    <x v="133"/>
    <s v="YE18"/>
    <x v="0"/>
    <x v="0"/>
    <s v="YE1810"/>
    <x v="26"/>
    <s v="باجل"/>
    <x v="1"/>
    <x v="4"/>
    <x v="0"/>
    <m/>
    <m/>
    <n v="2"/>
    <n v="0"/>
    <n v="0"/>
    <n v="0"/>
    <n v="1"/>
    <n v="0"/>
    <n v="0"/>
    <n v="1"/>
    <n v="0"/>
    <n v="0"/>
    <n v="0"/>
    <x v="468"/>
    <x v="0"/>
    <x v="0"/>
    <x v="0"/>
    <x v="0"/>
  </r>
  <r>
    <d v="2024-05-18T00:00:00"/>
    <x v="125"/>
    <s v="YE26"/>
    <x v="1"/>
    <x v="1"/>
    <s v="YE2613"/>
    <x v="3"/>
    <x v="3"/>
    <s v="YE261326"/>
    <s v="Al Shabwan"/>
    <s v="ال شبوان"/>
    <s v="YE26132610200"/>
    <s v="Al-Maraf"/>
    <s v="المعرف"/>
    <s v="IDPs"/>
    <s v="Rapid Tracking"/>
    <x v="133"/>
    <s v="YE17"/>
    <x v="2"/>
    <x v="2"/>
    <s v="YE1704"/>
    <x v="71"/>
    <s v="عبس"/>
    <x v="1"/>
    <x v="1"/>
    <x v="2"/>
    <m/>
    <m/>
    <n v="1"/>
    <n v="0"/>
    <n v="0"/>
    <n v="0"/>
    <n v="0"/>
    <n v="0"/>
    <n v="0"/>
    <n v="1"/>
    <n v="0"/>
    <n v="0"/>
    <n v="0"/>
    <x v="469"/>
    <x v="0"/>
    <x v="0"/>
    <x v="0"/>
    <x v="0"/>
  </r>
  <r>
    <d v="2024-05-18T00:00:00"/>
    <x v="126"/>
    <s v="YE26"/>
    <x v="1"/>
    <x v="1"/>
    <s v="YE2613"/>
    <x v="3"/>
    <x v="3"/>
    <s v="YE261323"/>
    <s v="Al Rashid Munif"/>
    <s v="ال راشد منيف"/>
    <s v="YE26132310400"/>
    <s v="Al-Jaeeshyah"/>
    <s v="الجعيشيه"/>
    <s v="IDPs"/>
    <s v="Rapid Tracking"/>
    <x v="133"/>
    <s v="YE15"/>
    <x v="5"/>
    <x v="5"/>
    <s v="YE1516"/>
    <x v="72"/>
    <s v="حيفان"/>
    <x v="1"/>
    <x v="4"/>
    <x v="2"/>
    <m/>
    <m/>
    <n v="1"/>
    <n v="0"/>
    <n v="0"/>
    <n v="0"/>
    <n v="0"/>
    <n v="0"/>
    <n v="0"/>
    <n v="1"/>
    <n v="0"/>
    <n v="0"/>
    <n v="0"/>
    <x v="467"/>
    <x v="0"/>
    <x v="0"/>
    <x v="0"/>
    <x v="0"/>
  </r>
  <r>
    <d v="2024-05-18T00:00:00"/>
    <x v="124"/>
    <s v="YE26"/>
    <x v="1"/>
    <x v="1"/>
    <s v="YE2612"/>
    <x v="2"/>
    <x v="2"/>
    <s v="YE261221"/>
    <s v="Al'Iishraf"/>
    <s v="الاشراف"/>
    <s v="YE26122110400"/>
    <s v="Al Hadi"/>
    <s v="ال هادي"/>
    <s v="IDPs"/>
    <s v="Rapid Tracking"/>
    <x v="134"/>
    <s v="YE18"/>
    <x v="0"/>
    <x v="0"/>
    <s v="YE1818"/>
    <x v="50"/>
    <s v="جبل راس"/>
    <x v="0"/>
    <x v="0"/>
    <x v="2"/>
    <m/>
    <m/>
    <n v="1"/>
    <n v="0"/>
    <n v="0"/>
    <n v="0"/>
    <n v="0"/>
    <n v="0"/>
    <n v="0"/>
    <n v="1"/>
    <n v="0"/>
    <n v="0"/>
    <n v="0"/>
    <x v="470"/>
    <x v="0"/>
    <x v="0"/>
    <x v="0"/>
    <x v="0"/>
  </r>
  <r>
    <d v="2024-05-18T00:00:00"/>
    <x v="126"/>
    <s v="YE26"/>
    <x v="1"/>
    <x v="1"/>
    <s v="YE2613"/>
    <x v="3"/>
    <x v="3"/>
    <s v="YE261323"/>
    <s v="Al Rashid Munif"/>
    <s v="ال راشد منيف"/>
    <s v="YE26132312000"/>
    <s v="Al-Jathwah"/>
    <s v="الجثوه"/>
    <s v="IDPs"/>
    <s v="Rapid Tracking"/>
    <x v="134"/>
    <s v="YE15"/>
    <x v="5"/>
    <x v="5"/>
    <s v="YE1513"/>
    <x v="23"/>
    <s v="الصلو"/>
    <x v="1"/>
    <x v="2"/>
    <x v="0"/>
    <m/>
    <m/>
    <n v="1"/>
    <n v="0"/>
    <n v="0"/>
    <n v="0"/>
    <n v="0"/>
    <n v="0"/>
    <n v="0"/>
    <n v="1"/>
    <n v="0"/>
    <n v="0"/>
    <n v="0"/>
    <x v="467"/>
    <x v="0"/>
    <x v="0"/>
    <x v="0"/>
    <x v="0"/>
  </r>
  <r>
    <d v="2024-05-18T00:00:00"/>
    <x v="123"/>
    <s v="YE30"/>
    <x v="4"/>
    <x v="4"/>
    <s v="YE3006"/>
    <x v="11"/>
    <x v="11"/>
    <s v="YE300621"/>
    <s v="Ad Dhale'e_1"/>
    <s v="الضالع_1"/>
    <s v="YE30062129300"/>
    <s v="Al-Mashaweif Al-Sofla"/>
    <s v="المشاويف السفلى"/>
    <s v="IDPs"/>
    <s v="Rapid Tracking"/>
    <x v="135"/>
    <s v="YE30"/>
    <x v="13"/>
    <x v="13"/>
    <s v="YE3003"/>
    <x v="115"/>
    <s v="قعطبة"/>
    <x v="0"/>
    <x v="3"/>
    <x v="0"/>
    <m/>
    <m/>
    <n v="1"/>
    <n v="0"/>
    <n v="0"/>
    <n v="0"/>
    <n v="0"/>
    <n v="0"/>
    <n v="0"/>
    <n v="1"/>
    <n v="0"/>
    <n v="0"/>
    <n v="0"/>
    <x v="471"/>
    <x v="0"/>
    <x v="0"/>
    <x v="1"/>
    <x v="0"/>
  </r>
  <r>
    <d v="2024-05-18T00:00:00"/>
    <x v="123"/>
    <s v="YE15"/>
    <x v="0"/>
    <x v="0"/>
    <s v="YE1507"/>
    <x v="20"/>
    <x v="20"/>
    <s v="YE150723"/>
    <s v="Aleawashiquh"/>
    <s v="العواشقه"/>
    <s v="YE15072310100"/>
    <s v="Al-Areish"/>
    <s v="العريش"/>
    <s v="IDPs"/>
    <s v="Rapid Tracking"/>
    <x v="135"/>
    <s v="YE15"/>
    <x v="5"/>
    <x v="5"/>
    <s v="YE1507"/>
    <x v="83"/>
    <s v="موزع"/>
    <x v="0"/>
    <x v="0"/>
    <x v="1"/>
    <s v="No"/>
    <m/>
    <n v="3"/>
    <n v="0"/>
    <n v="0"/>
    <n v="0"/>
    <n v="3"/>
    <n v="0"/>
    <n v="0"/>
    <n v="0"/>
    <n v="0"/>
    <n v="0"/>
    <n v="0"/>
    <x v="456"/>
    <x v="0"/>
    <x v="1"/>
    <x v="1"/>
    <x v="1"/>
  </r>
  <r>
    <d v="2024-05-18T00:00:00"/>
    <x v="123"/>
    <s v="YE15"/>
    <x v="0"/>
    <x v="0"/>
    <s v="YE1511"/>
    <x v="0"/>
    <x v="0"/>
    <s v="YE151123"/>
    <s v="Masfir"/>
    <s v="مسفر"/>
    <s v="YE15112310400"/>
    <s v="Acamat Hubeish"/>
    <s v="اكمة حبيش"/>
    <s v="IDPs"/>
    <s v="Rapid Tracking"/>
    <x v="136"/>
    <s v="YE26"/>
    <x v="1"/>
    <x v="1"/>
    <s v="YE2601"/>
    <x v="17"/>
    <s v="مجزر"/>
    <x v="1"/>
    <x v="1"/>
    <x v="0"/>
    <m/>
    <m/>
    <n v="1"/>
    <n v="0"/>
    <n v="1"/>
    <n v="0"/>
    <n v="0"/>
    <n v="0"/>
    <n v="0"/>
    <n v="0"/>
    <n v="0"/>
    <n v="0"/>
    <n v="0"/>
    <x v="472"/>
    <x v="0"/>
    <x v="0"/>
    <x v="0"/>
    <x v="0"/>
  </r>
  <r>
    <d v="2024-05-18T00:00:00"/>
    <x v="123"/>
    <s v="YE15"/>
    <x v="0"/>
    <x v="0"/>
    <s v="YE1511"/>
    <x v="0"/>
    <x v="0"/>
    <s v="YE151123"/>
    <s v="Masfir"/>
    <s v="مسفر"/>
    <s v="YE15112310400"/>
    <s v="Acamat Hubeish"/>
    <s v="اكمة حبيش"/>
    <s v="IDPs"/>
    <s v="Rapid Tracking"/>
    <x v="136"/>
    <s v="YE26"/>
    <x v="1"/>
    <x v="1"/>
    <s v="YE2601"/>
    <x v="17"/>
    <s v="مجزر"/>
    <x v="3"/>
    <x v="7"/>
    <x v="0"/>
    <m/>
    <m/>
    <n v="1"/>
    <n v="0"/>
    <n v="1"/>
    <n v="0"/>
    <n v="0"/>
    <n v="0"/>
    <n v="0"/>
    <n v="0"/>
    <n v="0"/>
    <n v="0"/>
    <n v="0"/>
    <x v="472"/>
    <x v="0"/>
    <x v="0"/>
    <x v="0"/>
    <x v="0"/>
  </r>
  <r>
    <d v="2024-05-19T00:00:00"/>
    <x v="126"/>
    <s v="YE19"/>
    <x v="5"/>
    <x v="5"/>
    <s v="YE1927"/>
    <x v="24"/>
    <x v="24"/>
    <s v="YE192721"/>
    <s v="Al Mukalla City_1"/>
    <s v="مدينة المكلا_1"/>
    <s v="YE19272100115"/>
    <s v="بويش"/>
    <s v="بويش"/>
    <s v="IDPs"/>
    <s v="Rapid Tracking"/>
    <x v="131"/>
    <s v="YE18"/>
    <x v="0"/>
    <x v="0"/>
    <s v="YE1815"/>
    <x v="98"/>
    <s v="السخنة"/>
    <x v="0"/>
    <x v="0"/>
    <x v="0"/>
    <m/>
    <m/>
    <n v="5"/>
    <n v="0"/>
    <n v="0"/>
    <n v="0"/>
    <n v="0"/>
    <n v="5"/>
    <n v="0"/>
    <n v="0"/>
    <n v="0"/>
    <n v="0"/>
    <n v="0"/>
    <x v="473"/>
    <x v="0"/>
    <x v="0"/>
    <x v="0"/>
    <x v="0"/>
  </r>
  <r>
    <d v="2024-05-21T00:00:00"/>
    <x v="127"/>
    <s v="YE15"/>
    <x v="0"/>
    <x v="0"/>
    <s v="YE1510"/>
    <x v="19"/>
    <x v="19"/>
    <s v="YE151021"/>
    <s v="Alddabab"/>
    <s v="الضباب"/>
    <s v="YE15102110400"/>
    <s v="Oqaqah"/>
    <s v="عقاقه"/>
    <s v="IDPs"/>
    <s v="Rapid Tracking"/>
    <x v="131"/>
    <s v="YE15"/>
    <x v="5"/>
    <x v="5"/>
    <s v="YE1501"/>
    <x v="93"/>
    <s v="ماوية"/>
    <x v="0"/>
    <x v="0"/>
    <x v="0"/>
    <m/>
    <m/>
    <n v="1"/>
    <n v="0"/>
    <n v="0"/>
    <n v="0"/>
    <n v="1"/>
    <n v="0"/>
    <n v="0"/>
    <n v="0"/>
    <n v="0"/>
    <n v="0"/>
    <n v="0"/>
    <x v="474"/>
    <x v="0"/>
    <x v="0"/>
    <x v="1"/>
    <x v="0"/>
  </r>
  <r>
    <d v="2024-05-19T00:00:00"/>
    <x v="128"/>
    <s v="YE18"/>
    <x v="2"/>
    <x v="2"/>
    <s v="YE1819"/>
    <x v="5"/>
    <x v="5"/>
    <s v="YE181921"/>
    <s v="His"/>
    <s v="حيـــس"/>
    <s v="YE18192100101"/>
    <s v="Heis"/>
    <s v="حيس"/>
    <s v="IDPs"/>
    <s v="Rapid Tracking"/>
    <x v="134"/>
    <s v="YE15"/>
    <x v="5"/>
    <x v="5"/>
    <s v="YE1504"/>
    <x v="11"/>
    <s v="مقبنة"/>
    <x v="0"/>
    <x v="3"/>
    <x v="0"/>
    <m/>
    <m/>
    <n v="3"/>
    <n v="0"/>
    <n v="1"/>
    <n v="0"/>
    <n v="0"/>
    <n v="0"/>
    <n v="0"/>
    <n v="2"/>
    <n v="0"/>
    <n v="0"/>
    <n v="0"/>
    <x v="475"/>
    <x v="0"/>
    <x v="1"/>
    <x v="0"/>
    <x v="0"/>
  </r>
  <r>
    <d v="2024-05-25T00:00:00"/>
    <x v="129"/>
    <s v="YE18"/>
    <x v="2"/>
    <x v="2"/>
    <s v="YE1820"/>
    <x v="6"/>
    <x v="6"/>
    <s v="YE182021"/>
    <s v="Alkhawkhuh"/>
    <s v="الخوخة"/>
    <s v="YE18202100101"/>
    <s v="Al-Khokha"/>
    <s v="الخوخه"/>
    <s v="IDPs"/>
    <s v="Rapid Tracking"/>
    <x v="135"/>
    <s v="YE15"/>
    <x v="5"/>
    <x v="5"/>
    <s v="YE1514"/>
    <x v="35"/>
    <s v="الشمايتين"/>
    <x v="1"/>
    <x v="1"/>
    <x v="0"/>
    <m/>
    <m/>
    <n v="1"/>
    <n v="0"/>
    <n v="1"/>
    <n v="0"/>
    <n v="0"/>
    <n v="0"/>
    <n v="0"/>
    <n v="0"/>
    <n v="0"/>
    <n v="0"/>
    <n v="0"/>
    <x v="476"/>
    <x v="0"/>
    <x v="1"/>
    <x v="0"/>
    <x v="0"/>
  </r>
  <r>
    <d v="2024-05-25T00:00:00"/>
    <x v="129"/>
    <s v="YE18"/>
    <x v="2"/>
    <x v="2"/>
    <s v="YE1820"/>
    <x v="6"/>
    <x v="6"/>
    <s v="YE182021"/>
    <s v="Alkhawkhuh"/>
    <s v="الخوخة"/>
    <s v="YE18202100101"/>
    <s v="Al-Khokha"/>
    <s v="الخوخه"/>
    <s v="IDPs"/>
    <s v="Rapid Tracking"/>
    <x v="135"/>
    <s v="YE18"/>
    <x v="0"/>
    <x v="0"/>
    <s v="YE1826"/>
    <x v="12"/>
    <s v="التحيتا"/>
    <x v="0"/>
    <x v="3"/>
    <x v="0"/>
    <m/>
    <m/>
    <n v="1"/>
    <n v="0"/>
    <n v="1"/>
    <n v="0"/>
    <n v="0"/>
    <n v="0"/>
    <n v="0"/>
    <n v="0"/>
    <n v="0"/>
    <n v="0"/>
    <n v="0"/>
    <x v="476"/>
    <x v="0"/>
    <x v="1"/>
    <x v="1"/>
    <x v="0"/>
  </r>
  <r>
    <d v="2024-05-22T00:00:00"/>
    <x v="127"/>
    <s v="YE15"/>
    <x v="0"/>
    <x v="0"/>
    <s v="YE1521"/>
    <x v="10"/>
    <x v="10"/>
    <s v="YE152124"/>
    <s v="Alssnnah"/>
    <s v="الصنــة"/>
    <s v="YE15212400101"/>
    <s v="Al-Suwa'a"/>
    <s v="السواء"/>
    <s v="IDPs"/>
    <s v="Rapid Tracking"/>
    <x v="136"/>
    <s v="YE15"/>
    <x v="5"/>
    <x v="5"/>
    <s v="YE1508"/>
    <x v="31"/>
    <s v="جبل حبشي"/>
    <x v="0"/>
    <x v="0"/>
    <x v="1"/>
    <s v="No"/>
    <m/>
    <n v="2"/>
    <n v="0"/>
    <n v="0"/>
    <n v="0"/>
    <n v="2"/>
    <n v="0"/>
    <n v="0"/>
    <n v="0"/>
    <n v="0"/>
    <n v="0"/>
    <n v="0"/>
    <x v="477"/>
    <x v="0"/>
    <x v="0"/>
    <x v="1"/>
    <x v="0"/>
  </r>
  <r>
    <d v="2024-05-25T00:00:00"/>
    <x v="129"/>
    <s v="YE18"/>
    <x v="2"/>
    <x v="2"/>
    <s v="YE1820"/>
    <x v="6"/>
    <x v="6"/>
    <s v="YE182023"/>
    <s v="Aleamisa"/>
    <s v="العميسى"/>
    <s v="YE18202311500"/>
    <s v="Al-Mawshaj"/>
    <s v="الموشج"/>
    <s v="IDPs"/>
    <s v="Rapid Tracking"/>
    <x v="136"/>
    <s v="YE15"/>
    <x v="5"/>
    <x v="5"/>
    <s v="YE1504"/>
    <x v="11"/>
    <s v="مقبنة"/>
    <x v="0"/>
    <x v="3"/>
    <x v="0"/>
    <m/>
    <m/>
    <n v="2"/>
    <n v="0"/>
    <n v="1"/>
    <n v="0"/>
    <n v="0"/>
    <n v="0"/>
    <n v="0"/>
    <n v="1"/>
    <n v="0"/>
    <n v="0"/>
    <n v="0"/>
    <x v="478"/>
    <x v="0"/>
    <x v="1"/>
    <x v="0"/>
    <x v="0"/>
  </r>
  <r>
    <d v="2024-05-25T00:00:00"/>
    <x v="128"/>
    <s v="YE26"/>
    <x v="1"/>
    <x v="1"/>
    <s v="YE2612"/>
    <x v="2"/>
    <x v="2"/>
    <s v="YE261202"/>
    <s v="Al Maghawir Walshabwani"/>
    <s v="المغاوير والشبواني"/>
    <s v="YE26120200201"/>
    <s v="Al Maghawir Walshabwani"/>
    <s v="المغاوير والشبواني"/>
    <s v="IDPs"/>
    <s v="Rapid Tracking"/>
    <x v="136"/>
    <s v="YE17"/>
    <x v="2"/>
    <x v="2"/>
    <s v="YE1704"/>
    <x v="71"/>
    <s v="عبس"/>
    <x v="1"/>
    <x v="1"/>
    <x v="0"/>
    <m/>
    <m/>
    <n v="1"/>
    <n v="0"/>
    <n v="1"/>
    <n v="0"/>
    <n v="0"/>
    <n v="0"/>
    <n v="0"/>
    <n v="0"/>
    <n v="0"/>
    <n v="0"/>
    <n v="0"/>
    <x v="479"/>
    <x v="0"/>
    <x v="0"/>
    <x v="0"/>
    <x v="0"/>
  </r>
  <r>
    <d v="2024-05-25T00:00:00"/>
    <x v="128"/>
    <s v="YE26"/>
    <x v="1"/>
    <x v="1"/>
    <s v="YE2612"/>
    <x v="2"/>
    <x v="2"/>
    <s v="YE261221"/>
    <s v="Al'Iishraf"/>
    <s v="الاشراف"/>
    <s v="YE26122111700"/>
    <s v="Jaw Al-Abr"/>
    <s v="جو العبر"/>
    <s v="IDPs"/>
    <s v="Rapid Tracking"/>
    <x v="136"/>
    <s v="YE23"/>
    <x v="7"/>
    <x v="7"/>
    <s v="YE2303"/>
    <x v="103"/>
    <s v="نهم"/>
    <x v="0"/>
    <x v="0"/>
    <x v="0"/>
    <m/>
    <m/>
    <n v="1"/>
    <n v="0"/>
    <n v="0"/>
    <n v="0"/>
    <n v="0"/>
    <n v="0"/>
    <n v="0"/>
    <n v="1"/>
    <n v="0"/>
    <n v="0"/>
    <n v="0"/>
    <x v="480"/>
    <x v="0"/>
    <x v="0"/>
    <x v="0"/>
    <x v="0"/>
  </r>
  <r>
    <d v="2024-05-24T00:00:00"/>
    <x v="129"/>
    <s v="YE15"/>
    <x v="0"/>
    <x v="0"/>
    <s v="YE1508"/>
    <x v="9"/>
    <x v="9"/>
    <s v="YE150832"/>
    <s v="Bani Bkary"/>
    <s v="بني بكاري"/>
    <s v="YE15083210300"/>
    <s v="Med'hafah"/>
    <s v="مدهافه"/>
    <s v="IDPs"/>
    <s v="Rapid Tracking"/>
    <x v="137"/>
    <s v="YE15"/>
    <x v="5"/>
    <x v="5"/>
    <s v="YE1504"/>
    <x v="11"/>
    <s v="مقبنة"/>
    <x v="0"/>
    <x v="3"/>
    <x v="0"/>
    <m/>
    <m/>
    <n v="1"/>
    <n v="0"/>
    <n v="0"/>
    <n v="0"/>
    <n v="1"/>
    <n v="0"/>
    <n v="0"/>
    <n v="0"/>
    <n v="0"/>
    <n v="0"/>
    <n v="0"/>
    <x v="481"/>
    <x v="0"/>
    <x v="0"/>
    <x v="1"/>
    <x v="0"/>
  </r>
  <r>
    <d v="2024-05-25T00:00:00"/>
    <x v="130"/>
    <s v="YE18"/>
    <x v="2"/>
    <x v="2"/>
    <s v="YE1820"/>
    <x v="6"/>
    <x v="6"/>
    <s v="YE182021"/>
    <s v="Alkhawkhuh"/>
    <s v="الخوخة"/>
    <s v="YE18202100101"/>
    <s v="Al-Khokha"/>
    <s v="الخوخه"/>
    <s v="IDPs"/>
    <s v="Rapid Tracking"/>
    <x v="137"/>
    <s v="YE18"/>
    <x v="0"/>
    <x v="0"/>
    <s v="YE1821"/>
    <x v="46"/>
    <s v="الحوك"/>
    <x v="1"/>
    <x v="4"/>
    <x v="0"/>
    <m/>
    <m/>
    <n v="1"/>
    <n v="0"/>
    <n v="0"/>
    <n v="0"/>
    <n v="0"/>
    <n v="0"/>
    <n v="0"/>
    <n v="0"/>
    <n v="0"/>
    <n v="1"/>
    <n v="0"/>
    <x v="482"/>
    <x v="0"/>
    <x v="1"/>
    <x v="1"/>
    <x v="0"/>
  </r>
  <r>
    <d v="2024-05-25T00:00:00"/>
    <x v="131"/>
    <s v="YE26"/>
    <x v="1"/>
    <x v="1"/>
    <s v="YE2612"/>
    <x v="2"/>
    <x v="2"/>
    <s v="YE261221"/>
    <s v="Al'Iishraf"/>
    <s v="الاشراف"/>
    <s v="YE26122111100"/>
    <s v="Al-Jaboul"/>
    <s v="الجبول"/>
    <s v="IDPs"/>
    <s v="Rapid Tracking"/>
    <x v="137"/>
    <s v="YE26"/>
    <x v="1"/>
    <x v="1"/>
    <s v="YE2608"/>
    <x v="108"/>
    <s v="رحبة"/>
    <x v="0"/>
    <x v="0"/>
    <x v="2"/>
    <m/>
    <m/>
    <n v="1"/>
    <n v="0"/>
    <n v="0"/>
    <n v="0"/>
    <n v="0"/>
    <n v="0"/>
    <n v="0"/>
    <n v="1"/>
    <n v="0"/>
    <n v="0"/>
    <n v="0"/>
    <x v="483"/>
    <x v="0"/>
    <x v="0"/>
    <x v="1"/>
    <x v="0"/>
  </r>
  <r>
    <d v="2024-05-25T00:00:00"/>
    <x v="127"/>
    <s v="YE26"/>
    <x v="1"/>
    <x v="1"/>
    <s v="YE2612"/>
    <x v="2"/>
    <x v="2"/>
    <s v="YE261210"/>
    <s v="Al Jufainah"/>
    <s v="الجفينة"/>
    <s v="YE26121001001"/>
    <s v="Al Jufainah"/>
    <s v="الجفينة"/>
    <s v="IDPs"/>
    <s v="Rapid Tracking"/>
    <x v="137"/>
    <s v="YE11"/>
    <x v="3"/>
    <x v="3"/>
    <s v="YE1120"/>
    <x v="102"/>
    <s v="إب"/>
    <x v="0"/>
    <x v="0"/>
    <x v="0"/>
    <m/>
    <m/>
    <n v="1"/>
    <n v="0"/>
    <n v="0"/>
    <n v="0"/>
    <n v="1"/>
    <n v="0"/>
    <n v="0"/>
    <n v="0"/>
    <n v="0"/>
    <n v="0"/>
    <n v="0"/>
    <x v="484"/>
    <x v="0"/>
    <x v="0"/>
    <x v="0"/>
    <x v="0"/>
  </r>
  <r>
    <d v="2024-05-25T00:00:00"/>
    <x v="127"/>
    <s v="YE26"/>
    <x v="1"/>
    <x v="1"/>
    <s v="YE2612"/>
    <x v="2"/>
    <x v="2"/>
    <s v="YE261210"/>
    <s v="Al Jufainah"/>
    <s v="الجفينة"/>
    <s v="YE26121001001"/>
    <s v="Al Jufainah"/>
    <s v="الجفينة"/>
    <s v="IDPs"/>
    <s v="Rapid Tracking"/>
    <x v="137"/>
    <s v="YE15"/>
    <x v="5"/>
    <x v="5"/>
    <s v="YE1508"/>
    <x v="31"/>
    <s v="جبل حبشي"/>
    <x v="1"/>
    <x v="1"/>
    <x v="0"/>
    <m/>
    <m/>
    <n v="1"/>
    <n v="0"/>
    <n v="0"/>
    <n v="0"/>
    <n v="0"/>
    <n v="0"/>
    <n v="0"/>
    <n v="0"/>
    <n v="0"/>
    <n v="1"/>
    <n v="0"/>
    <x v="484"/>
    <x v="0"/>
    <x v="0"/>
    <x v="0"/>
    <x v="0"/>
  </r>
  <r>
    <d v="2024-05-21T00:00:00"/>
    <x v="127"/>
    <s v="YE18"/>
    <x v="2"/>
    <x v="2"/>
    <s v="YE1819"/>
    <x v="5"/>
    <x v="5"/>
    <s v="YE181921"/>
    <s v="His"/>
    <s v="حيـــس"/>
    <s v="YE18192100101"/>
    <s v="Heis"/>
    <s v="حيس"/>
    <s v="IDPs"/>
    <s v="Rapid Tracking"/>
    <x v="138"/>
    <s v="YE15"/>
    <x v="5"/>
    <x v="5"/>
    <s v="YE1504"/>
    <x v="11"/>
    <s v="مقبنة"/>
    <x v="0"/>
    <x v="3"/>
    <x v="0"/>
    <m/>
    <m/>
    <n v="4"/>
    <n v="0"/>
    <n v="1"/>
    <n v="0"/>
    <n v="0"/>
    <n v="1"/>
    <n v="0"/>
    <n v="2"/>
    <n v="0"/>
    <n v="0"/>
    <n v="0"/>
    <x v="485"/>
    <x v="0"/>
    <x v="1"/>
    <x v="0"/>
    <x v="0"/>
  </r>
  <r>
    <d v="2024-05-22T00:00:00"/>
    <x v="132"/>
    <s v="YE15"/>
    <x v="0"/>
    <x v="0"/>
    <s v="YE1508"/>
    <x v="9"/>
    <x v="9"/>
    <s v="YE150830"/>
    <s v="Wadi Bani Khawlan"/>
    <s v="جرادي بني خولان"/>
    <s v="YE15083010600"/>
    <s v="Al-Madahef"/>
    <s v="المداهف"/>
    <s v="IDPs"/>
    <s v="Rapid Tracking"/>
    <x v="138"/>
    <s v="YE15"/>
    <x v="5"/>
    <x v="5"/>
    <s v="YE1520"/>
    <x v="38"/>
    <s v="التعزية"/>
    <x v="0"/>
    <x v="0"/>
    <x v="0"/>
    <m/>
    <m/>
    <n v="1"/>
    <n v="0"/>
    <n v="0"/>
    <n v="0"/>
    <n v="1"/>
    <n v="0"/>
    <n v="0"/>
    <n v="0"/>
    <n v="0"/>
    <n v="0"/>
    <n v="0"/>
    <x v="486"/>
    <x v="0"/>
    <x v="0"/>
    <x v="1"/>
    <x v="0"/>
  </r>
  <r>
    <d v="2024-05-25T00:00:00"/>
    <x v="130"/>
    <s v="YE18"/>
    <x v="2"/>
    <x v="2"/>
    <s v="YE1820"/>
    <x v="6"/>
    <x v="6"/>
    <s v="YE182022"/>
    <s v="Dublh"/>
    <s v="دوبلة"/>
    <s v="YE18202211000"/>
    <s v="Al-Mahsharah"/>
    <s v="المحشره"/>
    <s v="IDPs"/>
    <s v="Rapid Tracking"/>
    <x v="138"/>
    <s v="YE18"/>
    <x v="0"/>
    <x v="0"/>
    <s v="YE1826"/>
    <x v="12"/>
    <s v="التحيتا"/>
    <x v="0"/>
    <x v="3"/>
    <x v="1"/>
    <s v="Yes"/>
    <s v="Yes"/>
    <n v="3"/>
    <n v="0"/>
    <n v="2"/>
    <n v="0"/>
    <n v="0"/>
    <n v="0"/>
    <n v="0"/>
    <n v="1"/>
    <n v="0"/>
    <n v="0"/>
    <n v="0"/>
    <x v="487"/>
    <x v="0"/>
    <x v="1"/>
    <x v="1"/>
    <x v="0"/>
  </r>
  <r>
    <d v="2024-05-25T00:00:00"/>
    <x v="130"/>
    <s v="YE18"/>
    <x v="2"/>
    <x v="2"/>
    <s v="YE1820"/>
    <x v="6"/>
    <x v="6"/>
    <s v="YE182021"/>
    <s v="Alkhawkhuh"/>
    <s v="الخوخة"/>
    <s v="YE18202100101"/>
    <s v="Al-Khokha"/>
    <s v="الخوخه"/>
    <s v="IDPs"/>
    <s v="Rapid Tracking"/>
    <x v="138"/>
    <s v="YE18"/>
    <x v="0"/>
    <x v="0"/>
    <s v="YE1826"/>
    <x v="12"/>
    <s v="التحيتا"/>
    <x v="0"/>
    <x v="3"/>
    <x v="0"/>
    <m/>
    <m/>
    <n v="2"/>
    <n v="0"/>
    <n v="2"/>
    <n v="0"/>
    <n v="0"/>
    <n v="0"/>
    <n v="0"/>
    <n v="0"/>
    <n v="0"/>
    <n v="0"/>
    <n v="0"/>
    <x v="482"/>
    <x v="0"/>
    <x v="1"/>
    <x v="1"/>
    <x v="0"/>
  </r>
  <r>
    <d v="2024-05-25T00:00:00"/>
    <x v="132"/>
    <s v="YE26"/>
    <x v="1"/>
    <x v="1"/>
    <s v="YE2613"/>
    <x v="3"/>
    <x v="3"/>
    <s v="YE261326"/>
    <s v="Al Shabwan"/>
    <s v="ال شبوان"/>
    <s v="YE26132610100"/>
    <s v="Al-Khashah"/>
    <s v="الخشعه"/>
    <s v="IDPs"/>
    <s v="Rapid Tracking"/>
    <x v="138"/>
    <s v="YE29"/>
    <x v="4"/>
    <x v="4"/>
    <s v="YE2913"/>
    <x v="167"/>
    <s v="السودة"/>
    <x v="1"/>
    <x v="1"/>
    <x v="0"/>
    <m/>
    <m/>
    <n v="1"/>
    <n v="0"/>
    <n v="0"/>
    <n v="0"/>
    <n v="0"/>
    <n v="0"/>
    <n v="0"/>
    <n v="1"/>
    <n v="0"/>
    <n v="0"/>
    <n v="0"/>
    <x v="488"/>
    <x v="0"/>
    <x v="0"/>
    <x v="0"/>
    <x v="0"/>
  </r>
  <r>
    <d v="2024-05-25T00:00:00"/>
    <x v="129"/>
    <s v="YE26"/>
    <x v="1"/>
    <x v="1"/>
    <s v="YE2613"/>
    <x v="3"/>
    <x v="3"/>
    <s v="YE261323"/>
    <s v="Al Rashid Munif"/>
    <s v="ال راشد منيف"/>
    <s v="YE26132312000"/>
    <s v="Al-Jathwah"/>
    <s v="الجثوه"/>
    <s v="IDPs"/>
    <s v="Rapid Tracking"/>
    <x v="138"/>
    <s v="YE15"/>
    <x v="5"/>
    <x v="5"/>
    <s v="YE1515"/>
    <x v="113"/>
    <s v="الوازعية"/>
    <x v="1"/>
    <x v="4"/>
    <x v="0"/>
    <m/>
    <m/>
    <n v="1"/>
    <n v="0"/>
    <n v="0"/>
    <n v="0"/>
    <n v="0"/>
    <n v="0"/>
    <n v="0"/>
    <n v="1"/>
    <n v="0"/>
    <n v="0"/>
    <n v="0"/>
    <x v="489"/>
    <x v="0"/>
    <x v="0"/>
    <x v="0"/>
    <x v="0"/>
  </r>
  <r>
    <d v="2024-05-25T00:00:00"/>
    <x v="128"/>
    <s v="YE26"/>
    <x v="1"/>
    <x v="1"/>
    <s v="YE2612"/>
    <x v="2"/>
    <x v="2"/>
    <s v="YE261221"/>
    <s v="Al'Iishraf"/>
    <s v="الاشراف"/>
    <s v="YE26122111700"/>
    <s v="Jaw Al-Abr"/>
    <s v="جو العبر"/>
    <s v="IDPs"/>
    <s v="Rapid Tracking"/>
    <x v="138"/>
    <s v="YE26"/>
    <x v="1"/>
    <x v="1"/>
    <s v="YE2607"/>
    <x v="5"/>
    <s v="الجوبة"/>
    <x v="0"/>
    <x v="0"/>
    <x v="2"/>
    <m/>
    <m/>
    <n v="1"/>
    <n v="0"/>
    <n v="0"/>
    <n v="0"/>
    <n v="0"/>
    <n v="0"/>
    <n v="0"/>
    <n v="1"/>
    <n v="0"/>
    <n v="0"/>
    <n v="0"/>
    <x v="480"/>
    <x v="0"/>
    <x v="0"/>
    <x v="1"/>
    <x v="0"/>
  </r>
  <r>
    <d v="2024-05-25T00:00:00"/>
    <x v="131"/>
    <s v="YE26"/>
    <x v="1"/>
    <x v="1"/>
    <s v="YE2612"/>
    <x v="2"/>
    <x v="2"/>
    <s v="YE261221"/>
    <s v="Al'Iishraf"/>
    <s v="الاشراف"/>
    <s v="YE26122111100"/>
    <s v="Al-Jaboul"/>
    <s v="الجبول"/>
    <s v="IDPs"/>
    <s v="Rapid Tracking"/>
    <x v="138"/>
    <s v="YE23"/>
    <x v="7"/>
    <x v="7"/>
    <s v="YE2314"/>
    <x v="92"/>
    <s v="بني ضبيان"/>
    <x v="0"/>
    <x v="0"/>
    <x v="0"/>
    <m/>
    <m/>
    <n v="1"/>
    <n v="0"/>
    <n v="0"/>
    <n v="0"/>
    <n v="0"/>
    <n v="0"/>
    <n v="0"/>
    <n v="1"/>
    <n v="0"/>
    <n v="0"/>
    <n v="0"/>
    <x v="483"/>
    <x v="0"/>
    <x v="0"/>
    <x v="0"/>
    <x v="0"/>
  </r>
  <r>
    <d v="2024-05-25T00:00:00"/>
    <x v="127"/>
    <s v="YE26"/>
    <x v="1"/>
    <x v="1"/>
    <s v="YE2612"/>
    <x v="2"/>
    <x v="2"/>
    <s v="YE261204"/>
    <s v="Sahn Al Jin"/>
    <s v="صحن الجن"/>
    <s v="YE26120400401"/>
    <s v="Sahn Al Jin"/>
    <s v="صحن الجن"/>
    <s v="IDPs"/>
    <s v="Rapid Tracking"/>
    <x v="138"/>
    <s v="YE13"/>
    <x v="11"/>
    <x v="11"/>
    <s v="YE1304"/>
    <x v="168"/>
    <s v="الصافية"/>
    <x v="0"/>
    <x v="0"/>
    <x v="0"/>
    <m/>
    <m/>
    <n v="1"/>
    <n v="0"/>
    <n v="0"/>
    <n v="0"/>
    <n v="1"/>
    <n v="0"/>
    <n v="0"/>
    <n v="0"/>
    <n v="0"/>
    <n v="0"/>
    <n v="0"/>
    <x v="490"/>
    <x v="0"/>
    <x v="0"/>
    <x v="0"/>
    <x v="0"/>
  </r>
  <r>
    <d v="2024-05-25T00:00:00"/>
    <x v="127"/>
    <s v="YE26"/>
    <x v="1"/>
    <x v="1"/>
    <s v="YE2612"/>
    <x v="2"/>
    <x v="2"/>
    <s v="YE261210"/>
    <s v="Al Jufainah"/>
    <s v="الجفينة"/>
    <s v="YE26121001001"/>
    <s v="Al Jufainah"/>
    <s v="الجفينة"/>
    <s v="IDPs"/>
    <s v="Rapid Tracking"/>
    <x v="138"/>
    <s v="YE18"/>
    <x v="0"/>
    <x v="0"/>
    <s v="YE1819"/>
    <x v="0"/>
    <s v="حيس"/>
    <x v="1"/>
    <x v="1"/>
    <x v="0"/>
    <m/>
    <m/>
    <n v="1"/>
    <n v="0"/>
    <n v="1"/>
    <n v="0"/>
    <n v="0"/>
    <n v="0"/>
    <n v="0"/>
    <n v="0"/>
    <n v="0"/>
    <n v="0"/>
    <n v="0"/>
    <x v="484"/>
    <x v="0"/>
    <x v="0"/>
    <x v="0"/>
    <x v="0"/>
  </r>
  <r>
    <d v="2024-05-25T00:00:00"/>
    <x v="127"/>
    <s v="YE26"/>
    <x v="1"/>
    <x v="1"/>
    <s v="YE2613"/>
    <x v="3"/>
    <x v="3"/>
    <s v="YE261326"/>
    <s v="Al Shabwan"/>
    <s v="ال شبوان"/>
    <s v="YE26132611100"/>
    <s v="Al-Awash"/>
    <s v="العواش"/>
    <s v="IDPs"/>
    <s v="Rapid Tracking"/>
    <x v="138"/>
    <s v="YE11"/>
    <x v="3"/>
    <x v="3"/>
    <s v="YE1109"/>
    <x v="51"/>
    <s v="حزم العدين"/>
    <x v="1"/>
    <x v="1"/>
    <x v="0"/>
    <m/>
    <m/>
    <n v="1"/>
    <n v="0"/>
    <n v="0"/>
    <n v="0"/>
    <n v="0"/>
    <n v="0"/>
    <n v="0"/>
    <n v="1"/>
    <n v="0"/>
    <n v="0"/>
    <n v="0"/>
    <x v="491"/>
    <x v="0"/>
    <x v="0"/>
    <x v="0"/>
    <x v="0"/>
  </r>
  <r>
    <d v="2024-05-21T00:00:00"/>
    <x v="127"/>
    <s v="YE15"/>
    <x v="0"/>
    <x v="0"/>
    <s v="YE1508"/>
    <x v="9"/>
    <x v="9"/>
    <s v="YE150831"/>
    <s v="Alshshirajuh"/>
    <s v="الشراجــه"/>
    <s v="YE15083110600"/>
    <s v="Ocad"/>
    <s v="عكاد"/>
    <s v="IDPs"/>
    <s v="Rapid Tracking"/>
    <x v="139"/>
    <s v="YE15"/>
    <x v="5"/>
    <x v="5"/>
    <s v="YE1521"/>
    <x v="53"/>
    <s v="المعافر"/>
    <x v="0"/>
    <x v="0"/>
    <x v="1"/>
    <s v="No"/>
    <m/>
    <n v="6"/>
    <n v="0"/>
    <n v="0"/>
    <n v="0"/>
    <n v="6"/>
    <n v="0"/>
    <n v="0"/>
    <n v="0"/>
    <n v="0"/>
    <n v="0"/>
    <n v="0"/>
    <x v="492"/>
    <x v="0"/>
    <x v="0"/>
    <x v="1"/>
    <x v="0"/>
  </r>
  <r>
    <d v="2024-05-25T00:00:00"/>
    <x v="130"/>
    <s v="YE18"/>
    <x v="2"/>
    <x v="2"/>
    <s v="YE1820"/>
    <x v="6"/>
    <x v="6"/>
    <s v="YE182022"/>
    <s v="Dublh"/>
    <s v="دوبلة"/>
    <s v="YE18202211000"/>
    <s v="Al-Mahsharah"/>
    <s v="المحشره"/>
    <s v="IDPs"/>
    <s v="Rapid Tracking"/>
    <x v="139"/>
    <s v="YE18"/>
    <x v="0"/>
    <x v="0"/>
    <s v="YE1826"/>
    <x v="12"/>
    <s v="التحيتا"/>
    <x v="0"/>
    <x v="3"/>
    <x v="1"/>
    <s v="Yes"/>
    <s v="Yes"/>
    <n v="3"/>
    <n v="0"/>
    <n v="1"/>
    <n v="0"/>
    <n v="0"/>
    <n v="0"/>
    <n v="0"/>
    <n v="2"/>
    <n v="0"/>
    <n v="0"/>
    <n v="0"/>
    <x v="487"/>
    <x v="0"/>
    <x v="1"/>
    <x v="1"/>
    <x v="0"/>
  </r>
  <r>
    <d v="2024-05-25T00:00:00"/>
    <x v="130"/>
    <s v="YE30"/>
    <x v="4"/>
    <x v="4"/>
    <s v="YE3006"/>
    <x v="11"/>
    <x v="11"/>
    <s v="YE300621"/>
    <s v="Ad Dhale'e_1"/>
    <s v="الضالع_1"/>
    <s v="YE30062115300"/>
    <s v="Jalas"/>
    <s v="جلاس"/>
    <s v="IDPs"/>
    <s v="Rapid Tracking"/>
    <x v="139"/>
    <s v="YE18"/>
    <x v="0"/>
    <x v="0"/>
    <s v="YE1817"/>
    <x v="37"/>
    <s v="بيت الفقيه"/>
    <x v="0"/>
    <x v="3"/>
    <x v="0"/>
    <m/>
    <m/>
    <n v="1"/>
    <n v="0"/>
    <n v="0"/>
    <n v="0"/>
    <n v="0"/>
    <n v="0"/>
    <n v="0"/>
    <n v="1"/>
    <n v="0"/>
    <n v="0"/>
    <n v="0"/>
    <x v="493"/>
    <x v="0"/>
    <x v="0"/>
    <x v="0"/>
    <x v="0"/>
  </r>
  <r>
    <d v="2024-05-25T00:00:00"/>
    <x v="132"/>
    <s v="YE26"/>
    <x v="1"/>
    <x v="1"/>
    <s v="YE2612"/>
    <x v="2"/>
    <x v="2"/>
    <s v="YE261207"/>
    <s v="Al Siyanah"/>
    <s v="الصيانة"/>
    <s v="YE26120700701"/>
    <s v="Al Siyanah"/>
    <s v="الصيانة"/>
    <s v="IDPs"/>
    <s v="Rapid Tracking"/>
    <x v="139"/>
    <s v="YE11"/>
    <x v="3"/>
    <x v="3"/>
    <s v="YE1101"/>
    <x v="14"/>
    <s v="القفر"/>
    <x v="1"/>
    <x v="1"/>
    <x v="0"/>
    <m/>
    <m/>
    <n v="1"/>
    <n v="0"/>
    <n v="0"/>
    <n v="0"/>
    <n v="0"/>
    <n v="0"/>
    <n v="0"/>
    <n v="0"/>
    <n v="0"/>
    <n v="1"/>
    <n v="0"/>
    <x v="494"/>
    <x v="0"/>
    <x v="0"/>
    <x v="0"/>
    <x v="0"/>
  </r>
  <r>
    <d v="2024-05-25T00:00:00"/>
    <x v="129"/>
    <s v="YE26"/>
    <x v="1"/>
    <x v="1"/>
    <s v="YE2612"/>
    <x v="2"/>
    <x v="2"/>
    <s v="YE261209"/>
    <s v="Al Rumaylah"/>
    <s v="الرميلة"/>
    <s v="YE26120900901"/>
    <s v="Al Rumaylah"/>
    <s v="الرميله"/>
    <s v="IDPs"/>
    <s v="Rapid Tracking"/>
    <x v="139"/>
    <s v="YE20"/>
    <x v="6"/>
    <x v="6"/>
    <s v="YE2006"/>
    <x v="126"/>
    <s v="وصاب العالي"/>
    <x v="1"/>
    <x v="1"/>
    <x v="0"/>
    <m/>
    <m/>
    <n v="1"/>
    <n v="0"/>
    <n v="0"/>
    <n v="0"/>
    <n v="1"/>
    <n v="0"/>
    <n v="0"/>
    <n v="0"/>
    <n v="0"/>
    <n v="0"/>
    <n v="0"/>
    <x v="495"/>
    <x v="0"/>
    <x v="0"/>
    <x v="0"/>
    <x v="0"/>
  </r>
  <r>
    <d v="2024-05-25T00:00:00"/>
    <x v="127"/>
    <s v="YE26"/>
    <x v="1"/>
    <x v="1"/>
    <s v="YE2612"/>
    <x v="2"/>
    <x v="2"/>
    <s v="YE261210"/>
    <s v="Al Jufainah"/>
    <s v="الجفينة"/>
    <s v="YE26121001001"/>
    <s v="Al Jufainah"/>
    <s v="الجفينة"/>
    <s v="IDPs"/>
    <s v="Rapid Tracking"/>
    <x v="139"/>
    <s v="YE17"/>
    <x v="2"/>
    <x v="2"/>
    <s v="YE1715"/>
    <x v="121"/>
    <s v="المحابشة"/>
    <x v="1"/>
    <x v="4"/>
    <x v="0"/>
    <m/>
    <m/>
    <n v="1"/>
    <n v="0"/>
    <n v="0"/>
    <n v="0"/>
    <n v="0"/>
    <n v="0"/>
    <n v="0"/>
    <n v="0"/>
    <n v="0"/>
    <n v="1"/>
    <n v="0"/>
    <x v="484"/>
    <x v="0"/>
    <x v="0"/>
    <x v="0"/>
    <x v="0"/>
  </r>
  <r>
    <d v="2024-05-22T00:00:00"/>
    <x v="132"/>
    <s v="YE15"/>
    <x v="0"/>
    <x v="0"/>
    <s v="YE1508"/>
    <x v="9"/>
    <x v="9"/>
    <s v="YE150831"/>
    <s v="Alshshirajuh"/>
    <s v="الشراجــه"/>
    <s v="YE15083110200"/>
    <s v="Al-Ahsab"/>
    <s v="الاحصاب"/>
    <s v="IDPs"/>
    <s v="Rapid Tracking"/>
    <x v="140"/>
    <s v="YE15"/>
    <x v="5"/>
    <x v="5"/>
    <s v="YE1504"/>
    <x v="11"/>
    <s v="مقبنة"/>
    <x v="0"/>
    <x v="3"/>
    <x v="0"/>
    <m/>
    <m/>
    <n v="1"/>
    <n v="0"/>
    <n v="0"/>
    <n v="0"/>
    <n v="1"/>
    <n v="0"/>
    <n v="0"/>
    <n v="0"/>
    <n v="0"/>
    <n v="0"/>
    <n v="0"/>
    <x v="496"/>
    <x v="0"/>
    <x v="0"/>
    <x v="1"/>
    <x v="0"/>
  </r>
  <r>
    <d v="2024-05-25T00:00:00"/>
    <x v="133"/>
    <s v="YE26"/>
    <x v="1"/>
    <x v="1"/>
    <s v="YE2612"/>
    <x v="2"/>
    <x v="2"/>
    <s v="YE261206"/>
    <s v="Jaw Al Nasim"/>
    <s v="جو النسيم"/>
    <s v="YE26120600601"/>
    <s v="Jaw Al Nasim"/>
    <s v="جو النسيم"/>
    <s v="IDPs"/>
    <s v="Rapid Tracking"/>
    <x v="140"/>
    <s v="YE16"/>
    <x v="8"/>
    <x v="8"/>
    <s v="YE1605"/>
    <x v="24"/>
    <s v="الحزم"/>
    <x v="0"/>
    <x v="0"/>
    <x v="0"/>
    <m/>
    <m/>
    <n v="2"/>
    <n v="0"/>
    <n v="0"/>
    <n v="0"/>
    <n v="0"/>
    <n v="1"/>
    <n v="0"/>
    <n v="1"/>
    <n v="0"/>
    <n v="0"/>
    <n v="0"/>
    <x v="497"/>
    <x v="0"/>
    <x v="0"/>
    <x v="0"/>
    <x v="0"/>
  </r>
  <r>
    <d v="2024-05-25T00:00:00"/>
    <x v="129"/>
    <s v="YE26"/>
    <x v="1"/>
    <x v="1"/>
    <s v="YE2612"/>
    <x v="2"/>
    <x v="2"/>
    <s v="YE261211"/>
    <s v="Al Kharaz"/>
    <s v="الخراز"/>
    <s v="YE26121101001"/>
    <s v="Al Kharaz"/>
    <s v="الخراز"/>
    <s v="IDPs"/>
    <s v="Rapid Tracking"/>
    <x v="140"/>
    <s v="YE15"/>
    <x v="5"/>
    <x v="5"/>
    <s v="YE1514"/>
    <x v="35"/>
    <s v="الشمايتين"/>
    <x v="1"/>
    <x v="1"/>
    <x v="0"/>
    <m/>
    <m/>
    <n v="1"/>
    <n v="0"/>
    <n v="0"/>
    <n v="0"/>
    <n v="1"/>
    <n v="0"/>
    <n v="0"/>
    <n v="0"/>
    <n v="0"/>
    <n v="0"/>
    <n v="0"/>
    <x v="498"/>
    <x v="0"/>
    <x v="0"/>
    <x v="0"/>
    <x v="0"/>
  </r>
  <r>
    <d v="2024-05-25T00:00:00"/>
    <x v="127"/>
    <s v="YE26"/>
    <x v="1"/>
    <x v="1"/>
    <s v="YE2612"/>
    <x v="2"/>
    <x v="2"/>
    <s v="YE261210"/>
    <s v="Al Jufainah"/>
    <s v="الجفينة"/>
    <s v="YE26121001001"/>
    <s v="Al Jufainah"/>
    <s v="الجفينة"/>
    <s v="IDPs"/>
    <s v="Rapid Tracking"/>
    <x v="140"/>
    <s v="YE18"/>
    <x v="0"/>
    <x v="0"/>
    <s v="YE1822"/>
    <x v="45"/>
    <s v="الميناء"/>
    <x v="1"/>
    <x v="1"/>
    <x v="0"/>
    <m/>
    <m/>
    <n v="1"/>
    <n v="0"/>
    <n v="0"/>
    <n v="0"/>
    <n v="1"/>
    <n v="0"/>
    <n v="0"/>
    <n v="0"/>
    <n v="0"/>
    <n v="0"/>
    <n v="0"/>
    <x v="484"/>
    <x v="0"/>
    <x v="0"/>
    <x v="0"/>
    <x v="0"/>
  </r>
  <r>
    <d v="2024-05-25T00:00:00"/>
    <x v="127"/>
    <s v="YE26"/>
    <x v="1"/>
    <x v="1"/>
    <s v="YE2612"/>
    <x v="2"/>
    <x v="2"/>
    <s v="YE261221"/>
    <s v="Al'Iishraf"/>
    <s v="الاشراف"/>
    <s v="YE26122110200"/>
    <s v="Al-Khaseef"/>
    <s v="الخسيف"/>
    <s v="IDPs"/>
    <s v="Rapid Tracking"/>
    <x v="140"/>
    <s v="YE18"/>
    <x v="0"/>
    <x v="0"/>
    <s v="YE1813"/>
    <x v="3"/>
    <s v="المراوعة"/>
    <x v="0"/>
    <x v="0"/>
    <x v="0"/>
    <m/>
    <m/>
    <n v="1"/>
    <n v="0"/>
    <n v="0"/>
    <n v="0"/>
    <n v="0"/>
    <n v="0"/>
    <n v="0"/>
    <n v="1"/>
    <n v="0"/>
    <n v="0"/>
    <n v="0"/>
    <x v="499"/>
    <x v="0"/>
    <x v="0"/>
    <x v="0"/>
    <x v="0"/>
  </r>
  <r>
    <d v="2024-05-25T00:00:00"/>
    <x v="133"/>
    <s v="YE26"/>
    <x v="1"/>
    <x v="1"/>
    <s v="YE2612"/>
    <x v="2"/>
    <x v="2"/>
    <s v="YE261203"/>
    <s v="Al Ruwdah"/>
    <s v="الروضة"/>
    <s v="YE26120300301"/>
    <s v="Al Ruwdah"/>
    <s v="الروضة"/>
    <s v="IDPs"/>
    <s v="Rapid Tracking"/>
    <x v="141"/>
    <s v="YE27"/>
    <x v="17"/>
    <x v="17"/>
    <s v="YE2708"/>
    <x v="169"/>
    <s v="مدينة المحويت"/>
    <x v="1"/>
    <x v="2"/>
    <x v="0"/>
    <m/>
    <m/>
    <n v="1"/>
    <n v="0"/>
    <n v="0"/>
    <n v="0"/>
    <n v="1"/>
    <n v="0"/>
    <n v="0"/>
    <n v="0"/>
    <n v="0"/>
    <n v="0"/>
    <n v="0"/>
    <x v="500"/>
    <x v="0"/>
    <x v="0"/>
    <x v="0"/>
    <x v="0"/>
  </r>
  <r>
    <d v="2024-05-25T00:00:00"/>
    <x v="133"/>
    <s v="YE26"/>
    <x v="1"/>
    <x v="1"/>
    <s v="YE2612"/>
    <x v="2"/>
    <x v="2"/>
    <s v="YE261206"/>
    <s v="Jaw Al Nasim"/>
    <s v="جو النسيم"/>
    <s v="YE26120600601"/>
    <s v="Jaw Al Nasim"/>
    <s v="جو النسيم"/>
    <s v="IDPs"/>
    <s v="Rapid Tracking"/>
    <x v="141"/>
    <s v="YE20"/>
    <x v="6"/>
    <x v="6"/>
    <s v="YE2011"/>
    <x v="13"/>
    <s v="ضوران أنس"/>
    <x v="1"/>
    <x v="4"/>
    <x v="0"/>
    <m/>
    <m/>
    <n v="1"/>
    <n v="0"/>
    <n v="0"/>
    <n v="0"/>
    <n v="0"/>
    <n v="0"/>
    <n v="0"/>
    <n v="1"/>
    <n v="0"/>
    <n v="0"/>
    <n v="0"/>
    <x v="497"/>
    <x v="0"/>
    <x v="0"/>
    <x v="0"/>
    <x v="0"/>
  </r>
  <r>
    <d v="2024-05-25T00:00:00"/>
    <x v="133"/>
    <s v="YE26"/>
    <x v="1"/>
    <x v="1"/>
    <s v="YE2613"/>
    <x v="3"/>
    <x v="3"/>
    <s v="YE261326"/>
    <s v="Al Shabwan"/>
    <s v="ال شبوان"/>
    <s v="YE26132610100"/>
    <s v="Al-Khashah"/>
    <s v="الخشعه"/>
    <s v="IDPs"/>
    <s v="Rapid Tracking"/>
    <x v="141"/>
    <s v="YE18"/>
    <x v="0"/>
    <x v="0"/>
    <s v="YE1826"/>
    <x v="12"/>
    <s v="التحيتا"/>
    <x v="1"/>
    <x v="4"/>
    <x v="0"/>
    <m/>
    <m/>
    <n v="1"/>
    <n v="0"/>
    <n v="0"/>
    <n v="0"/>
    <n v="0"/>
    <n v="0"/>
    <n v="0"/>
    <n v="1"/>
    <n v="0"/>
    <n v="0"/>
    <n v="0"/>
    <x v="501"/>
    <x v="0"/>
    <x v="0"/>
    <x v="0"/>
    <x v="0"/>
  </r>
  <r>
    <d v="2024-05-25T00:00:00"/>
    <x v="130"/>
    <s v="YE18"/>
    <x v="2"/>
    <x v="2"/>
    <s v="YE1819"/>
    <x v="5"/>
    <x v="5"/>
    <s v="YE181922"/>
    <s v="Rubue Alssuq"/>
    <s v="ربع السوق"/>
    <s v="YE18192210100"/>
    <s v="Al-Shoub"/>
    <s v="الشعوب"/>
    <s v="IDPs"/>
    <s v="Rapid Tracking"/>
    <x v="142"/>
    <s v="YE18"/>
    <x v="0"/>
    <x v="0"/>
    <s v="YE1819"/>
    <x v="0"/>
    <s v="حيس"/>
    <x v="0"/>
    <x v="3"/>
    <x v="0"/>
    <m/>
    <m/>
    <n v="2"/>
    <n v="0"/>
    <n v="0"/>
    <n v="0"/>
    <n v="0"/>
    <n v="0"/>
    <n v="0"/>
    <n v="2"/>
    <n v="0"/>
    <n v="0"/>
    <n v="0"/>
    <x v="502"/>
    <x v="0"/>
    <x v="1"/>
    <x v="1"/>
    <x v="1"/>
  </r>
  <r>
    <d v="2024-05-27T00:00:00"/>
    <x v="134"/>
    <s v="YE15"/>
    <x v="0"/>
    <x v="0"/>
    <s v="YE1508"/>
    <x v="9"/>
    <x v="9"/>
    <s v="YE150833"/>
    <s v="Eadinah"/>
    <s v="عدينه"/>
    <s v="YE15083310100"/>
    <s v="Al-Munaem"/>
    <s v="المنعم"/>
    <s v="IDPs"/>
    <s v="Rapid Tracking"/>
    <x v="139"/>
    <s v="YE26"/>
    <x v="1"/>
    <x v="1"/>
    <s v="YE2612"/>
    <x v="170"/>
    <s v="مدينة مأرب"/>
    <x v="1"/>
    <x v="5"/>
    <x v="0"/>
    <m/>
    <m/>
    <n v="1"/>
    <n v="0"/>
    <n v="0"/>
    <n v="0"/>
    <n v="1"/>
    <n v="0"/>
    <n v="0"/>
    <n v="0"/>
    <n v="0"/>
    <n v="0"/>
    <n v="0"/>
    <x v="503"/>
    <x v="0"/>
    <x v="0"/>
    <x v="0"/>
    <x v="0"/>
  </r>
  <r>
    <d v="2024-05-30T00:00:00"/>
    <x v="135"/>
    <s v="YE15"/>
    <x v="0"/>
    <x v="0"/>
    <s v="YE1514"/>
    <x v="23"/>
    <x v="23"/>
    <s v="YE151446"/>
    <s v="Dabae Alddakhil"/>
    <s v="دبع الداخل"/>
    <s v="YE15144613900"/>
    <s v="Qahfat Al-Dajeni"/>
    <s v="قحفة الداجني"/>
    <s v="IDPs"/>
    <s v="Rapid Tracking"/>
    <x v="140"/>
    <s v="YE15"/>
    <x v="5"/>
    <x v="5"/>
    <s v="YE1521"/>
    <x v="53"/>
    <s v="المعافر"/>
    <x v="0"/>
    <x v="0"/>
    <x v="1"/>
    <s v="No"/>
    <m/>
    <n v="11"/>
    <n v="0"/>
    <n v="0"/>
    <n v="0"/>
    <n v="11"/>
    <n v="0"/>
    <n v="0"/>
    <n v="0"/>
    <n v="0"/>
    <n v="0"/>
    <n v="0"/>
    <x v="504"/>
    <x v="0"/>
    <x v="0"/>
    <x v="1"/>
    <x v="0"/>
  </r>
  <r>
    <d v="2024-05-30T00:00:00"/>
    <x v="135"/>
    <s v="YE15"/>
    <x v="0"/>
    <x v="0"/>
    <s v="YE1514"/>
    <x v="23"/>
    <x v="23"/>
    <s v="YE151446"/>
    <s v="Dabae Alddakhil"/>
    <s v="دبع الداخل"/>
    <s v="YE15144612800"/>
    <s v="Al-Dar Al-Jadeed"/>
    <s v="الدار الجديد"/>
    <s v="IDPs"/>
    <s v="Rapid Tracking"/>
    <x v="140"/>
    <s v="YE15"/>
    <x v="5"/>
    <x v="5"/>
    <s v="YE1504"/>
    <x v="11"/>
    <s v="مقبنة"/>
    <x v="0"/>
    <x v="0"/>
    <x v="1"/>
    <s v="No"/>
    <m/>
    <n v="9"/>
    <n v="0"/>
    <n v="0"/>
    <n v="0"/>
    <n v="9"/>
    <n v="0"/>
    <n v="0"/>
    <n v="0"/>
    <n v="0"/>
    <n v="0"/>
    <n v="0"/>
    <x v="504"/>
    <x v="0"/>
    <x v="0"/>
    <x v="1"/>
    <x v="0"/>
  </r>
  <r>
    <d v="2024-05-30T00:00:00"/>
    <x v="135"/>
    <s v="YE15"/>
    <x v="0"/>
    <x v="0"/>
    <s v="YE1521"/>
    <x v="10"/>
    <x v="10"/>
    <s v="YE152124"/>
    <s v="Alssnnah"/>
    <s v="الصنــة"/>
    <s v="YE15212400101"/>
    <s v="Al-Suwa'a"/>
    <s v="السواء"/>
    <s v="IDPs"/>
    <s v="Rapid Tracking"/>
    <x v="141"/>
    <s v="YE15"/>
    <x v="5"/>
    <x v="5"/>
    <s v="YE1510"/>
    <x v="96"/>
    <s v="صبر الموادم"/>
    <x v="0"/>
    <x v="0"/>
    <x v="1"/>
    <s v="No"/>
    <m/>
    <n v="2"/>
    <n v="0"/>
    <n v="0"/>
    <n v="0"/>
    <n v="2"/>
    <n v="0"/>
    <n v="0"/>
    <n v="0"/>
    <n v="0"/>
    <n v="0"/>
    <n v="0"/>
    <x v="505"/>
    <x v="0"/>
    <x v="0"/>
    <x v="1"/>
    <x v="0"/>
  </r>
  <r>
    <d v="2024-05-31T00:00:00"/>
    <x v="135"/>
    <s v="YE18"/>
    <x v="2"/>
    <x v="2"/>
    <s v="YE1820"/>
    <x v="6"/>
    <x v="6"/>
    <s v="YE182021"/>
    <s v="Alkhawkhuh"/>
    <s v="الخوخة"/>
    <s v="YE18202100101"/>
    <s v="Al-Khokha"/>
    <s v="الخوخه"/>
    <s v="IDPs"/>
    <s v="Rapid Tracking"/>
    <x v="141"/>
    <s v="YE18"/>
    <x v="0"/>
    <x v="0"/>
    <s v="YE1826"/>
    <x v="12"/>
    <s v="التحيتا"/>
    <x v="0"/>
    <x v="3"/>
    <x v="0"/>
    <m/>
    <m/>
    <n v="2"/>
    <n v="0"/>
    <n v="0"/>
    <n v="0"/>
    <n v="0"/>
    <n v="0"/>
    <n v="0"/>
    <n v="2"/>
    <n v="0"/>
    <n v="0"/>
    <n v="0"/>
    <x v="506"/>
    <x v="0"/>
    <x v="1"/>
    <x v="1"/>
    <x v="0"/>
  </r>
  <r>
    <d v="2024-05-27T00:00:00"/>
    <x v="134"/>
    <s v="YE15"/>
    <x v="0"/>
    <x v="0"/>
    <s v="YE1508"/>
    <x v="9"/>
    <x v="9"/>
    <s v="YE150833"/>
    <s v="Eadinah"/>
    <s v="عدينه"/>
    <s v="YE15083310100"/>
    <s v="Al-Munaem"/>
    <s v="المنعم"/>
    <s v="IDPs"/>
    <s v="Rapid Tracking"/>
    <x v="143"/>
    <s v="YE20"/>
    <x v="6"/>
    <x v="6"/>
    <s v="YE2008"/>
    <x v="54"/>
    <s v="مدينة ذمار"/>
    <x v="0"/>
    <x v="0"/>
    <x v="0"/>
    <m/>
    <m/>
    <n v="1"/>
    <n v="0"/>
    <n v="0"/>
    <n v="0"/>
    <n v="1"/>
    <n v="0"/>
    <n v="0"/>
    <n v="0"/>
    <n v="0"/>
    <n v="0"/>
    <n v="0"/>
    <x v="503"/>
    <x v="0"/>
    <x v="0"/>
    <x v="0"/>
    <x v="0"/>
  </r>
  <r>
    <d v="2024-05-31T00:00:00"/>
    <x v="135"/>
    <s v="YE18"/>
    <x v="2"/>
    <x v="2"/>
    <s v="YE1820"/>
    <x v="6"/>
    <x v="6"/>
    <s v="YE182022"/>
    <s v="Dublh"/>
    <s v="دوبلة"/>
    <s v="YE18202280100"/>
    <s v="Badw Ruhal"/>
    <s v="بدورحل"/>
    <s v="IDPs"/>
    <s v="Rapid Tracking"/>
    <x v="143"/>
    <s v="YE18"/>
    <x v="0"/>
    <x v="0"/>
    <s v="YE1826"/>
    <x v="12"/>
    <s v="التحيتا"/>
    <x v="0"/>
    <x v="3"/>
    <x v="1"/>
    <s v="Yes"/>
    <s v="Yes"/>
    <n v="2"/>
    <n v="0"/>
    <n v="2"/>
    <n v="0"/>
    <n v="0"/>
    <n v="0"/>
    <n v="0"/>
    <n v="0"/>
    <n v="0"/>
    <n v="0"/>
    <n v="0"/>
    <x v="507"/>
    <x v="0"/>
    <x v="1"/>
    <x v="1"/>
    <x v="0"/>
  </r>
  <r>
    <d v="2024-06-01T00:00:00"/>
    <x v="136"/>
    <s v="YE15"/>
    <x v="0"/>
    <x v="0"/>
    <s v="YE1518"/>
    <x v="13"/>
    <x v="13"/>
    <s v="YE151803"/>
    <s v="Al Dhabwah"/>
    <s v="الضبوعه"/>
    <s v="YE15182100112"/>
    <s v="الضبوعة العليا"/>
    <s v="الضبوعة العليا"/>
    <s v="IDPs"/>
    <s v="Rapid Tracking"/>
    <x v="143"/>
    <s v="YE15"/>
    <x v="5"/>
    <x v="5"/>
    <s v="YE1516"/>
    <x v="72"/>
    <s v="حيفان"/>
    <x v="0"/>
    <x v="0"/>
    <x v="0"/>
    <m/>
    <m/>
    <n v="1"/>
    <n v="0"/>
    <n v="0"/>
    <n v="0"/>
    <n v="1"/>
    <n v="0"/>
    <n v="0"/>
    <n v="0"/>
    <n v="0"/>
    <n v="0"/>
    <n v="0"/>
    <x v="508"/>
    <x v="0"/>
    <x v="0"/>
    <x v="1"/>
    <x v="0"/>
  </r>
  <r>
    <d v="2024-06-01T00:00:00"/>
    <x v="136"/>
    <s v="YE15"/>
    <x v="0"/>
    <x v="0"/>
    <s v="YE1518"/>
    <x v="13"/>
    <x v="13"/>
    <s v="YE151803"/>
    <s v="Al Dhabwah"/>
    <s v="الضبوعه"/>
    <s v="YE15182100112"/>
    <s v="الضبوعة العليا"/>
    <s v="الضبوعة العليا"/>
    <s v="IDPs"/>
    <s v="Rapid Tracking"/>
    <x v="143"/>
    <s v="YE15"/>
    <x v="5"/>
    <x v="5"/>
    <s v="YE1511"/>
    <x v="9"/>
    <s v="المسراخ"/>
    <x v="0"/>
    <x v="0"/>
    <x v="0"/>
    <m/>
    <m/>
    <n v="1"/>
    <n v="0"/>
    <n v="0"/>
    <n v="0"/>
    <n v="1"/>
    <n v="0"/>
    <n v="0"/>
    <n v="0"/>
    <n v="0"/>
    <n v="0"/>
    <n v="0"/>
    <x v="508"/>
    <x v="0"/>
    <x v="0"/>
    <x v="1"/>
    <x v="0"/>
  </r>
  <r>
    <d v="2024-05-27T00:00:00"/>
    <x v="134"/>
    <s v="YE15"/>
    <x v="0"/>
    <x v="0"/>
    <s v="YE1508"/>
    <x v="9"/>
    <x v="9"/>
    <s v="YE150833"/>
    <s v="Eadinah"/>
    <s v="عدينه"/>
    <s v="YE15083310100"/>
    <s v="Al-Munaem"/>
    <s v="المنعم"/>
    <s v="IDPs"/>
    <s v="Rapid Tracking"/>
    <x v="142"/>
    <s v="YE11"/>
    <x v="3"/>
    <x v="3"/>
    <s v="YE1119"/>
    <x v="171"/>
    <s v="الظهار"/>
    <x v="1"/>
    <x v="1"/>
    <x v="0"/>
    <m/>
    <m/>
    <n v="1"/>
    <n v="0"/>
    <n v="0"/>
    <n v="0"/>
    <n v="1"/>
    <n v="0"/>
    <n v="0"/>
    <n v="0"/>
    <n v="0"/>
    <n v="0"/>
    <n v="0"/>
    <x v="503"/>
    <x v="0"/>
    <x v="0"/>
    <x v="0"/>
    <x v="0"/>
  </r>
  <r>
    <d v="2024-05-28T00:00:00"/>
    <x v="137"/>
    <s v="YE15"/>
    <x v="0"/>
    <x v="0"/>
    <s v="YE1508"/>
    <x v="9"/>
    <x v="9"/>
    <s v="YE150832"/>
    <s v="Bani Bkary"/>
    <s v="بني بكاري"/>
    <s v="YE15083210300"/>
    <s v="Med'hafah"/>
    <s v="مدهافه"/>
    <s v="IDPs"/>
    <s v="Rapid Tracking"/>
    <x v="142"/>
    <s v="YE18"/>
    <x v="0"/>
    <x v="0"/>
    <s v="YE1823"/>
    <x v="42"/>
    <s v="الحالي"/>
    <x v="0"/>
    <x v="0"/>
    <x v="0"/>
    <m/>
    <m/>
    <n v="3"/>
    <n v="0"/>
    <n v="0"/>
    <n v="0"/>
    <n v="3"/>
    <n v="0"/>
    <n v="0"/>
    <n v="0"/>
    <n v="0"/>
    <n v="0"/>
    <n v="0"/>
    <x v="509"/>
    <x v="0"/>
    <x v="0"/>
    <x v="0"/>
    <x v="0"/>
  </r>
  <r>
    <d v="2024-06-01T00:00:00"/>
    <x v="134"/>
    <s v="YE26"/>
    <x v="1"/>
    <x v="1"/>
    <s v="YE2613"/>
    <x v="3"/>
    <x v="3"/>
    <s v="YE261321"/>
    <s v="Al Jalla L"/>
    <s v="ال جلال"/>
    <s v="YE26132100101"/>
    <s v="Aal Jalal"/>
    <s v="ال جلال"/>
    <s v="IDPs"/>
    <s v="Rapid Tracking"/>
    <x v="142"/>
    <s v="YE25"/>
    <x v="19"/>
    <x v="19"/>
    <s v="YE2509"/>
    <x v="172"/>
    <s v="المسيمير"/>
    <x v="0"/>
    <x v="0"/>
    <x v="0"/>
    <m/>
    <m/>
    <n v="1"/>
    <n v="0"/>
    <n v="0"/>
    <n v="0"/>
    <n v="0"/>
    <n v="0"/>
    <n v="0"/>
    <n v="1"/>
    <n v="0"/>
    <n v="0"/>
    <n v="0"/>
    <x v="510"/>
    <x v="0"/>
    <x v="0"/>
    <x v="0"/>
    <x v="0"/>
  </r>
  <r>
    <d v="2024-06-01T00:00:00"/>
    <x v="137"/>
    <s v="YE26"/>
    <x v="1"/>
    <x v="1"/>
    <s v="YE2612"/>
    <x v="2"/>
    <x v="2"/>
    <s v="YE261206"/>
    <s v="Jaw Al Nasim"/>
    <s v="جو النسيم"/>
    <s v="YE26120600601"/>
    <s v="Jaw Al Nasim"/>
    <s v="جو النسيم"/>
    <s v="IDPs"/>
    <s v="Rapid Tracking"/>
    <x v="142"/>
    <s v="YE26"/>
    <x v="1"/>
    <x v="1"/>
    <s v="YE2601"/>
    <x v="17"/>
    <s v="مجزر"/>
    <x v="0"/>
    <x v="0"/>
    <x v="2"/>
    <m/>
    <m/>
    <n v="1"/>
    <n v="0"/>
    <n v="0"/>
    <n v="0"/>
    <n v="0"/>
    <n v="0"/>
    <n v="0"/>
    <n v="1"/>
    <n v="0"/>
    <n v="0"/>
    <n v="0"/>
    <x v="511"/>
    <x v="0"/>
    <x v="0"/>
    <x v="1"/>
    <x v="0"/>
  </r>
  <r>
    <d v="2024-06-01T00:00:00"/>
    <x v="138"/>
    <s v="YE26"/>
    <x v="1"/>
    <x v="1"/>
    <s v="YE2613"/>
    <x v="3"/>
    <x v="3"/>
    <s v="YE261323"/>
    <s v="Al Rashid Munif"/>
    <s v="ال راشد منيف"/>
    <s v="YE26132311300"/>
    <s v="Al-Naqeia'a"/>
    <s v="النقيعاء"/>
    <s v="IDPs"/>
    <s v="Rapid Tracking"/>
    <x v="142"/>
    <s v="YE15"/>
    <x v="5"/>
    <x v="5"/>
    <s v="YE1507"/>
    <x v="83"/>
    <s v="موزع"/>
    <x v="1"/>
    <x v="2"/>
    <x v="2"/>
    <m/>
    <m/>
    <n v="1"/>
    <n v="0"/>
    <n v="0"/>
    <n v="0"/>
    <n v="0"/>
    <n v="0"/>
    <n v="0"/>
    <n v="1"/>
    <n v="0"/>
    <n v="0"/>
    <n v="0"/>
    <x v="512"/>
    <x v="0"/>
    <x v="0"/>
    <x v="0"/>
    <x v="0"/>
  </r>
  <r>
    <d v="2024-05-27T00:00:00"/>
    <x v="134"/>
    <s v="YE15"/>
    <x v="0"/>
    <x v="0"/>
    <s v="YE1508"/>
    <x v="9"/>
    <x v="9"/>
    <s v="YE150823"/>
    <s v="Alqihaf"/>
    <s v="القحاف"/>
    <s v="YE15082310500"/>
    <s v="Al-Nawazel"/>
    <s v="النوازل"/>
    <s v="IDPs"/>
    <s v="Rapid Tracking"/>
    <x v="144"/>
    <s v="YE15"/>
    <x v="5"/>
    <x v="5"/>
    <s v="YE1508"/>
    <x v="31"/>
    <s v="جبل حبشي"/>
    <x v="1"/>
    <x v="4"/>
    <x v="0"/>
    <m/>
    <m/>
    <n v="1"/>
    <n v="0"/>
    <n v="0"/>
    <n v="0"/>
    <n v="1"/>
    <n v="0"/>
    <n v="0"/>
    <n v="0"/>
    <n v="0"/>
    <n v="0"/>
    <n v="0"/>
    <x v="513"/>
    <x v="0"/>
    <x v="0"/>
    <x v="1"/>
    <x v="1"/>
  </r>
  <r>
    <d v="2024-05-28T00:00:00"/>
    <x v="137"/>
    <s v="YE15"/>
    <x v="0"/>
    <x v="0"/>
    <s v="YE1505"/>
    <x v="4"/>
    <x v="4"/>
    <s v="YE150521"/>
    <s v="Almakha'"/>
    <s v="المخاء"/>
    <s v="YE15052100101"/>
    <s v="Al-Makha"/>
    <s v="المخاء"/>
    <s v="IDPs"/>
    <s v="Rapid Tracking"/>
    <x v="144"/>
    <s v="YE18"/>
    <x v="0"/>
    <x v="0"/>
    <s v="YE1825"/>
    <x v="6"/>
    <s v="الجراحي"/>
    <x v="0"/>
    <x v="0"/>
    <x v="0"/>
    <m/>
    <m/>
    <n v="2"/>
    <n v="0"/>
    <n v="0"/>
    <n v="0"/>
    <n v="2"/>
    <n v="0"/>
    <n v="0"/>
    <n v="0"/>
    <n v="0"/>
    <n v="0"/>
    <n v="0"/>
    <x v="514"/>
    <x v="0"/>
    <x v="1"/>
    <x v="0"/>
    <x v="0"/>
  </r>
  <r>
    <d v="2024-06-01T00:00:00"/>
    <x v="139"/>
    <s v="YE26"/>
    <x v="1"/>
    <x v="1"/>
    <s v="YE2612"/>
    <x v="2"/>
    <x v="2"/>
    <s v="YE261208"/>
    <s v="Al Matar"/>
    <s v="المطار"/>
    <s v="YE26120800801"/>
    <s v="Al Matar"/>
    <s v="المطار"/>
    <s v="IDPs"/>
    <s v="Rapid Tracking"/>
    <x v="144"/>
    <s v="YE11"/>
    <x v="3"/>
    <x v="3"/>
    <s v="YE1102"/>
    <x v="173"/>
    <s v="يريم"/>
    <x v="1"/>
    <x v="1"/>
    <x v="0"/>
    <m/>
    <m/>
    <n v="2"/>
    <n v="0"/>
    <n v="1"/>
    <n v="0"/>
    <n v="0"/>
    <n v="0"/>
    <n v="0"/>
    <n v="0"/>
    <n v="0"/>
    <n v="1"/>
    <n v="0"/>
    <x v="515"/>
    <x v="0"/>
    <x v="0"/>
    <x v="0"/>
    <x v="0"/>
  </r>
  <r>
    <d v="2024-06-01T00:00:00"/>
    <x v="137"/>
    <s v="YE26"/>
    <x v="1"/>
    <x v="1"/>
    <s v="YE2609"/>
    <x v="1"/>
    <x v="1"/>
    <s v="YE260931"/>
    <s v="Jiradha"/>
    <s v="جراذا"/>
    <s v="YE26093110600"/>
    <s v="Haratha"/>
    <s v="حراذا"/>
    <s v="IDPs"/>
    <s v="Rapid Tracking"/>
    <x v="144"/>
    <s v="YE17"/>
    <x v="2"/>
    <x v="2"/>
    <s v="YE1725"/>
    <x v="174"/>
    <s v="الشغادرة"/>
    <x v="1"/>
    <x v="1"/>
    <x v="0"/>
    <m/>
    <m/>
    <n v="3"/>
    <n v="0"/>
    <n v="0"/>
    <n v="0"/>
    <n v="1"/>
    <n v="1"/>
    <n v="0"/>
    <n v="1"/>
    <n v="0"/>
    <n v="0"/>
    <n v="0"/>
    <x v="516"/>
    <x v="0"/>
    <x v="0"/>
    <x v="0"/>
    <x v="0"/>
  </r>
  <r>
    <d v="2024-06-01T00:00:00"/>
    <x v="137"/>
    <s v="YE26"/>
    <x v="1"/>
    <x v="1"/>
    <s v="YE2612"/>
    <x v="2"/>
    <x v="2"/>
    <s v="YE261206"/>
    <s v="Jaw Al Nasim"/>
    <s v="جو النسيم"/>
    <s v="YE26120600601"/>
    <s v="Jaw Al Nasim"/>
    <s v="جو النسيم"/>
    <s v="IDPs"/>
    <s v="Rapid Tracking"/>
    <x v="144"/>
    <s v="YE20"/>
    <x v="6"/>
    <x v="6"/>
    <s v="YE2011"/>
    <x v="13"/>
    <s v="ضوران أنس"/>
    <x v="1"/>
    <x v="1"/>
    <x v="0"/>
    <m/>
    <m/>
    <n v="1"/>
    <n v="0"/>
    <n v="0"/>
    <n v="0"/>
    <n v="0"/>
    <n v="0"/>
    <n v="0"/>
    <n v="0"/>
    <n v="0"/>
    <n v="1"/>
    <n v="0"/>
    <x v="511"/>
    <x v="0"/>
    <x v="0"/>
    <x v="0"/>
    <x v="0"/>
  </r>
  <r>
    <d v="2024-06-01T00:00:00"/>
    <x v="140"/>
    <s v="YE26"/>
    <x v="1"/>
    <x v="1"/>
    <s v="YE2612"/>
    <x v="2"/>
    <x v="2"/>
    <s v="YE261210"/>
    <s v="Al Jufainah"/>
    <s v="الجفينة"/>
    <s v="YE26121001001"/>
    <s v="Al Jufainah"/>
    <s v="الجفينة"/>
    <s v="IDPs"/>
    <s v="Rapid Tracking"/>
    <x v="144"/>
    <s v="YE18"/>
    <x v="0"/>
    <x v="0"/>
    <s v="YE1814"/>
    <x v="7"/>
    <s v="الدريهمي"/>
    <x v="1"/>
    <x v="1"/>
    <x v="0"/>
    <m/>
    <m/>
    <n v="1"/>
    <n v="0"/>
    <n v="0"/>
    <n v="0"/>
    <n v="0"/>
    <n v="0"/>
    <n v="0"/>
    <n v="0"/>
    <n v="0"/>
    <n v="1"/>
    <n v="0"/>
    <x v="517"/>
    <x v="0"/>
    <x v="0"/>
    <x v="0"/>
    <x v="0"/>
  </r>
  <r>
    <d v="2024-06-01T00:00:00"/>
    <x v="140"/>
    <s v="YE26"/>
    <x v="1"/>
    <x v="1"/>
    <s v="YE2612"/>
    <x v="2"/>
    <x v="2"/>
    <s v="YE261210"/>
    <s v="Al Jufainah"/>
    <s v="الجفينة"/>
    <s v="YE26121001001"/>
    <s v="Al Jufainah"/>
    <s v="الجفينة"/>
    <s v="IDPs"/>
    <s v="Rapid Tracking"/>
    <x v="144"/>
    <s v="YE17"/>
    <x v="2"/>
    <x v="2"/>
    <s v="YE1704"/>
    <x v="71"/>
    <s v="عبس"/>
    <x v="1"/>
    <x v="1"/>
    <x v="0"/>
    <m/>
    <m/>
    <n v="1"/>
    <n v="0"/>
    <n v="0"/>
    <n v="0"/>
    <n v="0"/>
    <n v="0"/>
    <n v="0"/>
    <n v="0"/>
    <n v="0"/>
    <n v="1"/>
    <n v="0"/>
    <x v="517"/>
    <x v="0"/>
    <x v="0"/>
    <x v="0"/>
    <x v="0"/>
  </r>
  <r>
    <d v="2024-06-01T00:00:00"/>
    <x v="136"/>
    <s v="YE15"/>
    <x v="0"/>
    <x v="0"/>
    <s v="YE1518"/>
    <x v="13"/>
    <x v="13"/>
    <s v="YE151803"/>
    <s v="Al Dhabwah"/>
    <s v="الضبوعه"/>
    <s v="YE15182100112"/>
    <s v="الضبوعة العليا"/>
    <s v="الضبوعة العليا"/>
    <s v="IDPs"/>
    <s v="Rapid Tracking"/>
    <x v="144"/>
    <s v="YE15"/>
    <x v="5"/>
    <x v="5"/>
    <s v="YE1504"/>
    <x v="11"/>
    <s v="مقبنة"/>
    <x v="0"/>
    <x v="0"/>
    <x v="0"/>
    <m/>
    <m/>
    <n v="1"/>
    <n v="0"/>
    <n v="0"/>
    <n v="0"/>
    <n v="1"/>
    <n v="0"/>
    <n v="0"/>
    <n v="0"/>
    <n v="0"/>
    <n v="0"/>
    <n v="0"/>
    <x v="508"/>
    <x v="0"/>
    <x v="0"/>
    <x v="1"/>
    <x v="0"/>
  </r>
  <r>
    <d v="2024-06-01T00:00:00"/>
    <x v="136"/>
    <s v="YE15"/>
    <x v="0"/>
    <x v="0"/>
    <s v="YE1518"/>
    <x v="13"/>
    <x v="13"/>
    <s v="YE151803"/>
    <s v="Al Dhabwah"/>
    <s v="الضبوعه"/>
    <s v="YE15182100112"/>
    <s v="الضبوعة العليا"/>
    <s v="الضبوعة العليا"/>
    <s v="IDPs"/>
    <s v="Rapid Tracking"/>
    <x v="144"/>
    <s v="YE15"/>
    <x v="5"/>
    <x v="5"/>
    <s v="YE1522"/>
    <x v="77"/>
    <s v="المواسط"/>
    <x v="0"/>
    <x v="0"/>
    <x v="0"/>
    <m/>
    <m/>
    <n v="1"/>
    <n v="0"/>
    <n v="0"/>
    <n v="0"/>
    <n v="1"/>
    <n v="0"/>
    <n v="0"/>
    <n v="0"/>
    <n v="0"/>
    <n v="0"/>
    <n v="0"/>
    <x v="508"/>
    <x v="0"/>
    <x v="0"/>
    <x v="1"/>
    <x v="0"/>
  </r>
  <r>
    <d v="2024-05-27T00:00:00"/>
    <x v="134"/>
    <s v="YE21"/>
    <x v="6"/>
    <x v="6"/>
    <s v="YE2107"/>
    <x v="25"/>
    <x v="25"/>
    <s v="YE210721"/>
    <s v="Bayhan_1"/>
    <s v="بيحان_1"/>
    <s v="YE21072180400"/>
    <s v="Tajamo Astar"/>
    <s v="تجمع استر"/>
    <s v="IDPs"/>
    <s v="Rapid Tracking"/>
    <x v="145"/>
    <s v="YE14"/>
    <x v="9"/>
    <x v="9"/>
    <s v="YE1402"/>
    <x v="84"/>
    <s v="ناطع"/>
    <x v="0"/>
    <x v="3"/>
    <x v="0"/>
    <m/>
    <m/>
    <n v="4"/>
    <n v="0"/>
    <n v="0"/>
    <n v="0"/>
    <n v="0"/>
    <n v="0"/>
    <n v="0"/>
    <n v="4"/>
    <n v="0"/>
    <n v="0"/>
    <n v="0"/>
    <x v="518"/>
    <x v="0"/>
    <x v="0"/>
    <x v="0"/>
    <x v="0"/>
  </r>
  <r>
    <d v="2024-05-27T00:00:00"/>
    <x v="139"/>
    <s v="YE21"/>
    <x v="6"/>
    <x v="6"/>
    <s v="YE2107"/>
    <x v="25"/>
    <x v="25"/>
    <s v="YE210722"/>
    <s v="Bayhan_2"/>
    <s v="بيحان_2"/>
    <s v="YE21072222700"/>
    <s v="Lahmar"/>
    <s v="لحمر"/>
    <s v="IDPs"/>
    <s v="Rapid Tracking"/>
    <x v="145"/>
    <s v="YE14"/>
    <x v="9"/>
    <x v="9"/>
    <s v="YE1401"/>
    <x v="150"/>
    <s v="نعمان"/>
    <x v="0"/>
    <x v="3"/>
    <x v="1"/>
    <s v="No"/>
    <m/>
    <n v="4"/>
    <n v="0"/>
    <n v="0"/>
    <n v="0"/>
    <n v="0"/>
    <n v="0"/>
    <n v="0"/>
    <n v="4"/>
    <n v="0"/>
    <n v="0"/>
    <n v="0"/>
    <x v="519"/>
    <x v="0"/>
    <x v="0"/>
    <x v="0"/>
    <x v="0"/>
  </r>
  <r>
    <d v="2024-05-28T00:00:00"/>
    <x v="137"/>
    <s v="YE15"/>
    <x v="0"/>
    <x v="0"/>
    <s v="YE1505"/>
    <x v="4"/>
    <x v="4"/>
    <s v="YE150521"/>
    <s v="Almakha'"/>
    <s v="المخاء"/>
    <s v="YE15052100101"/>
    <s v="Al-Makha"/>
    <s v="المخاء"/>
    <s v="IDPs"/>
    <s v="Rapid Tracking"/>
    <x v="145"/>
    <s v="YE15"/>
    <x v="5"/>
    <x v="5"/>
    <s v="YE1507"/>
    <x v="83"/>
    <s v="موزع"/>
    <x v="0"/>
    <x v="0"/>
    <x v="0"/>
    <m/>
    <m/>
    <n v="3"/>
    <n v="0"/>
    <n v="0"/>
    <n v="0"/>
    <n v="3"/>
    <n v="0"/>
    <n v="0"/>
    <n v="0"/>
    <n v="0"/>
    <n v="0"/>
    <n v="0"/>
    <x v="514"/>
    <x v="0"/>
    <x v="1"/>
    <x v="1"/>
    <x v="0"/>
  </r>
  <r>
    <d v="2024-06-01T00:00:00"/>
    <x v="136"/>
    <s v="YE18"/>
    <x v="2"/>
    <x v="2"/>
    <s v="YE1819"/>
    <x v="5"/>
    <x v="5"/>
    <s v="YE181921"/>
    <s v="His"/>
    <s v="حيـــس"/>
    <s v="YE18192100101"/>
    <s v="Heis"/>
    <s v="حيس"/>
    <s v="IDPs"/>
    <s v="Rapid Tracking"/>
    <x v="145"/>
    <s v="YE18"/>
    <x v="0"/>
    <x v="0"/>
    <s v="YE1818"/>
    <x v="50"/>
    <s v="جبل راس"/>
    <x v="0"/>
    <x v="3"/>
    <x v="0"/>
    <m/>
    <m/>
    <n v="1"/>
    <n v="0"/>
    <n v="0"/>
    <n v="0"/>
    <n v="0"/>
    <n v="0"/>
    <n v="0"/>
    <n v="1"/>
    <n v="0"/>
    <n v="0"/>
    <n v="0"/>
    <x v="520"/>
    <x v="0"/>
    <x v="1"/>
    <x v="1"/>
    <x v="0"/>
  </r>
  <r>
    <d v="2024-06-01T00:00:00"/>
    <x v="137"/>
    <s v="YE26"/>
    <x v="1"/>
    <x v="1"/>
    <s v="YE2612"/>
    <x v="2"/>
    <x v="2"/>
    <s v="YE261203"/>
    <s v="Al Ruwdah"/>
    <s v="الروضة"/>
    <s v="YE26120300301"/>
    <s v="Al Ruwdah"/>
    <s v="الروضة"/>
    <s v="IDPs"/>
    <s v="Rapid Tracking"/>
    <x v="145"/>
    <s v="YE18"/>
    <x v="0"/>
    <x v="0"/>
    <s v="YE1816"/>
    <x v="89"/>
    <s v="المنصورية"/>
    <x v="1"/>
    <x v="1"/>
    <x v="0"/>
    <m/>
    <m/>
    <n v="1"/>
    <n v="0"/>
    <n v="1"/>
    <n v="0"/>
    <n v="0"/>
    <n v="0"/>
    <n v="0"/>
    <n v="0"/>
    <n v="0"/>
    <n v="0"/>
    <n v="0"/>
    <x v="521"/>
    <x v="0"/>
    <x v="0"/>
    <x v="0"/>
    <x v="0"/>
  </r>
  <r>
    <d v="2024-06-01T00:00:00"/>
    <x v="135"/>
    <s v="YE26"/>
    <x v="1"/>
    <x v="1"/>
    <s v="YE2609"/>
    <x v="1"/>
    <x v="1"/>
    <s v="YE260930"/>
    <s v="Al Eaqil"/>
    <s v="ال عقيل"/>
    <s v="YE26093010100"/>
    <s v="Al-Housh"/>
    <s v="الهوش"/>
    <s v="IDPs"/>
    <s v="Rapid Tracking"/>
    <x v="145"/>
    <s v="YE15"/>
    <x v="5"/>
    <x v="5"/>
    <s v="YE1513"/>
    <x v="23"/>
    <s v="الصلو"/>
    <x v="1"/>
    <x v="1"/>
    <x v="0"/>
    <m/>
    <m/>
    <n v="3"/>
    <n v="0"/>
    <n v="0"/>
    <n v="0"/>
    <n v="1"/>
    <n v="0"/>
    <n v="0"/>
    <n v="2"/>
    <n v="0"/>
    <n v="0"/>
    <n v="0"/>
    <x v="522"/>
    <x v="0"/>
    <x v="0"/>
    <x v="0"/>
    <x v="0"/>
  </r>
  <r>
    <d v="2024-06-01T00:00:00"/>
    <x v="135"/>
    <s v="YE26"/>
    <x v="1"/>
    <x v="1"/>
    <s v="YE2612"/>
    <x v="2"/>
    <x v="2"/>
    <s v="YE261221"/>
    <s v="Al'Iishraf"/>
    <s v="الاشراف"/>
    <s v="YE26122111100"/>
    <s v="Al-Jaboul"/>
    <s v="الجبول"/>
    <s v="IDPs"/>
    <s v="Rapid Tracking"/>
    <x v="145"/>
    <s v="YE17"/>
    <x v="2"/>
    <x v="2"/>
    <s v="YE1714"/>
    <x v="175"/>
    <s v="أفلح اليمن"/>
    <x v="0"/>
    <x v="0"/>
    <x v="0"/>
    <m/>
    <m/>
    <n v="2"/>
    <n v="0"/>
    <n v="1"/>
    <n v="0"/>
    <n v="0"/>
    <n v="0"/>
    <n v="0"/>
    <n v="1"/>
    <n v="0"/>
    <n v="0"/>
    <n v="0"/>
    <x v="523"/>
    <x v="0"/>
    <x v="0"/>
    <x v="0"/>
    <x v="0"/>
  </r>
  <r>
    <d v="2024-06-01T00:00:00"/>
    <x v="140"/>
    <s v="YE26"/>
    <x v="1"/>
    <x v="1"/>
    <s v="YE2613"/>
    <x v="3"/>
    <x v="3"/>
    <s v="YE261321"/>
    <s v="Al Jalla L"/>
    <s v="ال جلال"/>
    <s v="YE26132110200"/>
    <s v="Wadi Al-Meel"/>
    <s v="وادي الميل"/>
    <s v="IDPs"/>
    <s v="Rapid Tracking"/>
    <x v="145"/>
    <s v="YE26"/>
    <x v="1"/>
    <x v="1"/>
    <s v="YE2603"/>
    <x v="97"/>
    <s v="مدغل الجدعان"/>
    <x v="0"/>
    <x v="0"/>
    <x v="0"/>
    <m/>
    <m/>
    <n v="1"/>
    <n v="0"/>
    <n v="0"/>
    <n v="0"/>
    <n v="0"/>
    <n v="0"/>
    <n v="0"/>
    <n v="1"/>
    <n v="0"/>
    <n v="0"/>
    <n v="0"/>
    <x v="524"/>
    <x v="0"/>
    <x v="0"/>
    <x v="1"/>
    <x v="0"/>
  </r>
  <r>
    <d v="2024-06-01T00:00:00"/>
    <x v="140"/>
    <s v="YE26"/>
    <x v="1"/>
    <x v="1"/>
    <s v="YE2613"/>
    <x v="3"/>
    <x v="3"/>
    <s v="YE261324"/>
    <s v="Al Misheal"/>
    <s v="ال مشعل"/>
    <s v="YE26132410700"/>
    <s v="صافر"/>
    <s v="صافر"/>
    <s v="IDPs"/>
    <s v="Rapid Tracking"/>
    <x v="145"/>
    <s v="YE15"/>
    <x v="5"/>
    <x v="5"/>
    <s v="YE1510"/>
    <x v="96"/>
    <s v="صبر الموادم"/>
    <x v="1"/>
    <x v="2"/>
    <x v="0"/>
    <m/>
    <m/>
    <n v="1"/>
    <n v="0"/>
    <n v="0"/>
    <n v="0"/>
    <n v="0"/>
    <n v="0"/>
    <n v="0"/>
    <n v="1"/>
    <n v="0"/>
    <n v="0"/>
    <n v="0"/>
    <x v="525"/>
    <x v="0"/>
    <x v="0"/>
    <x v="0"/>
    <x v="0"/>
  </r>
  <r>
    <d v="2024-06-01T00:00:00"/>
    <x v="138"/>
    <s v="YE26"/>
    <x v="1"/>
    <x v="1"/>
    <s v="YE2613"/>
    <x v="3"/>
    <x v="3"/>
    <s v="YE261323"/>
    <s v="Al Rashid Munif"/>
    <s v="ال راشد منيف"/>
    <s v="YE26132311300"/>
    <s v="Al-Naqeia'a"/>
    <s v="النقيعاء"/>
    <s v="IDPs"/>
    <s v="Rapid Tracking"/>
    <x v="145"/>
    <s v="YE11"/>
    <x v="3"/>
    <x v="3"/>
    <s v="YE1118"/>
    <x v="176"/>
    <s v="المشنة"/>
    <x v="1"/>
    <x v="4"/>
    <x v="0"/>
    <m/>
    <m/>
    <n v="1"/>
    <n v="0"/>
    <n v="0"/>
    <n v="0"/>
    <n v="0"/>
    <n v="0"/>
    <n v="0"/>
    <n v="1"/>
    <n v="0"/>
    <n v="0"/>
    <n v="0"/>
    <x v="512"/>
    <x v="0"/>
    <x v="0"/>
    <x v="0"/>
    <x v="0"/>
  </r>
  <r>
    <d v="2024-05-30T00:00:00"/>
    <x v="140"/>
    <s v="YE30"/>
    <x v="4"/>
    <x v="4"/>
    <s v="YE3006"/>
    <x v="11"/>
    <x v="11"/>
    <s v="YE300621"/>
    <s v="Ad Dhale'e_1"/>
    <s v="الضالع_1"/>
    <s v="YE30062119700"/>
    <s v="Lacamat Al-Dawky"/>
    <s v="لكمةالدوكي"/>
    <s v="IDPs"/>
    <s v="Rapid Tracking"/>
    <x v="146"/>
    <s v="YE30"/>
    <x v="13"/>
    <x v="13"/>
    <s v="YE3003"/>
    <x v="115"/>
    <s v="قعطبة"/>
    <x v="0"/>
    <x v="3"/>
    <x v="0"/>
    <m/>
    <m/>
    <n v="1"/>
    <n v="0"/>
    <n v="0"/>
    <n v="0"/>
    <n v="0"/>
    <n v="0"/>
    <n v="0"/>
    <n v="1"/>
    <n v="0"/>
    <n v="0"/>
    <n v="0"/>
    <x v="526"/>
    <x v="0"/>
    <x v="0"/>
    <x v="1"/>
    <x v="0"/>
  </r>
  <r>
    <d v="2024-05-30T00:00:00"/>
    <x v="135"/>
    <s v="YE15"/>
    <x v="0"/>
    <x v="0"/>
    <s v="YE1511"/>
    <x v="0"/>
    <x v="0"/>
    <s v="YE151123"/>
    <s v="Masfir"/>
    <s v="مسفر"/>
    <s v="YE15112310400"/>
    <s v="Acamat Hubeish"/>
    <s v="اكمة حبيش"/>
    <s v="IDPs"/>
    <s v="Rapid Tracking"/>
    <x v="146"/>
    <s v="YE18"/>
    <x v="0"/>
    <x v="0"/>
    <s v="YE1814"/>
    <x v="7"/>
    <s v="الدريهمي"/>
    <x v="1"/>
    <x v="1"/>
    <x v="0"/>
    <m/>
    <m/>
    <n v="2"/>
    <n v="0"/>
    <n v="0"/>
    <n v="0"/>
    <n v="2"/>
    <n v="0"/>
    <n v="0"/>
    <n v="0"/>
    <n v="0"/>
    <n v="0"/>
    <n v="0"/>
    <x v="527"/>
    <x v="0"/>
    <x v="0"/>
    <x v="0"/>
    <x v="0"/>
  </r>
  <r>
    <d v="2024-06-01T00:00:00"/>
    <x v="135"/>
    <s v="YE26"/>
    <x v="1"/>
    <x v="1"/>
    <s v="YE2612"/>
    <x v="2"/>
    <x v="2"/>
    <s v="YE261221"/>
    <s v="Al'Iishraf"/>
    <s v="الاشراف"/>
    <s v="YE26122110900"/>
    <s v="Maneen Al-Hadad"/>
    <s v="منين الحدد"/>
    <s v="IDPs"/>
    <s v="Rapid Tracking"/>
    <x v="146"/>
    <s v="YE31"/>
    <x v="10"/>
    <x v="10"/>
    <s v="YE3102"/>
    <x v="58"/>
    <s v="السلفية"/>
    <x v="0"/>
    <x v="0"/>
    <x v="0"/>
    <m/>
    <m/>
    <n v="1"/>
    <n v="0"/>
    <n v="0"/>
    <n v="0"/>
    <n v="0"/>
    <n v="0"/>
    <n v="0"/>
    <n v="1"/>
    <n v="0"/>
    <n v="0"/>
    <n v="0"/>
    <x v="528"/>
    <x v="0"/>
    <x v="0"/>
    <x v="0"/>
    <x v="0"/>
  </r>
  <r>
    <d v="2024-06-01T00:00:00"/>
    <x v="135"/>
    <s v="YE26"/>
    <x v="1"/>
    <x v="1"/>
    <s v="YE2613"/>
    <x v="3"/>
    <x v="3"/>
    <s v="YE261325"/>
    <s v="Al Qazeah"/>
    <s v="ال قزعه"/>
    <s v="YE26132510100"/>
    <s v="Hadba Al-Awshan"/>
    <s v="حدباء ال عوشان"/>
    <s v="IDPs"/>
    <s v="Rapid Tracking"/>
    <x v="146"/>
    <s v="YE15"/>
    <x v="5"/>
    <x v="5"/>
    <s v="YE1502"/>
    <x v="56"/>
    <s v="شرعب السلام"/>
    <x v="1"/>
    <x v="4"/>
    <x v="0"/>
    <m/>
    <m/>
    <n v="1"/>
    <n v="0"/>
    <n v="0"/>
    <n v="0"/>
    <n v="0"/>
    <n v="0"/>
    <n v="0"/>
    <n v="1"/>
    <n v="0"/>
    <n v="0"/>
    <n v="0"/>
    <x v="529"/>
    <x v="0"/>
    <x v="0"/>
    <x v="0"/>
    <x v="0"/>
  </r>
  <r>
    <d v="2024-06-01T00:00:00"/>
    <x v="140"/>
    <s v="YE26"/>
    <x v="1"/>
    <x v="1"/>
    <s v="YE2612"/>
    <x v="2"/>
    <x v="2"/>
    <s v="YE261210"/>
    <s v="Al Jufainah"/>
    <s v="الجفينة"/>
    <s v="YE26121001001"/>
    <s v="Al Jufainah"/>
    <s v="الجفينة"/>
    <s v="IDPs"/>
    <s v="Rapid Tracking"/>
    <x v="146"/>
    <s v="YE15"/>
    <x v="5"/>
    <x v="5"/>
    <s v="YE1505"/>
    <x v="90"/>
    <s v="المخا"/>
    <x v="1"/>
    <x v="1"/>
    <x v="0"/>
    <m/>
    <m/>
    <n v="1"/>
    <n v="0"/>
    <n v="0"/>
    <n v="0"/>
    <n v="0"/>
    <n v="0"/>
    <n v="0"/>
    <n v="1"/>
    <n v="0"/>
    <n v="0"/>
    <n v="0"/>
    <x v="517"/>
    <x v="0"/>
    <x v="0"/>
    <x v="0"/>
    <x v="0"/>
  </r>
  <r>
    <d v="2024-06-01T00:00:00"/>
    <x v="140"/>
    <s v="YE26"/>
    <x v="1"/>
    <x v="1"/>
    <s v="YE2613"/>
    <x v="3"/>
    <x v="3"/>
    <s v="YE261324"/>
    <s v="Al Misheal"/>
    <s v="ال مشعل"/>
    <s v="YE26132410700"/>
    <s v="صافر"/>
    <s v="صافر"/>
    <s v="IDPs"/>
    <s v="Rapid Tracking"/>
    <x v="146"/>
    <s v="YE18"/>
    <x v="0"/>
    <x v="0"/>
    <s v="YE1817"/>
    <x v="37"/>
    <s v="بيت الفقيه"/>
    <x v="0"/>
    <x v="0"/>
    <x v="0"/>
    <m/>
    <m/>
    <n v="1"/>
    <n v="0"/>
    <n v="0"/>
    <n v="0"/>
    <n v="0"/>
    <n v="0"/>
    <n v="0"/>
    <n v="1"/>
    <n v="0"/>
    <n v="0"/>
    <n v="0"/>
    <x v="525"/>
    <x v="0"/>
    <x v="0"/>
    <x v="0"/>
    <x v="0"/>
  </r>
  <r>
    <d v="2024-06-01T00:00:00"/>
    <x v="140"/>
    <s v="YE26"/>
    <x v="1"/>
    <x v="1"/>
    <s v="YE2613"/>
    <x v="3"/>
    <x v="3"/>
    <s v="YE261326"/>
    <s v="Al Shabwan"/>
    <s v="ال شبوان"/>
    <s v="YE26132610200"/>
    <s v="Al-Maraf"/>
    <s v="المعرف"/>
    <s v="IDPs"/>
    <s v="Rapid Tracking"/>
    <x v="146"/>
    <s v="YE20"/>
    <x v="6"/>
    <x v="6"/>
    <s v="YE2005"/>
    <x v="41"/>
    <s v="عتمة"/>
    <x v="1"/>
    <x v="1"/>
    <x v="0"/>
    <m/>
    <m/>
    <n v="1"/>
    <n v="0"/>
    <n v="0"/>
    <n v="0"/>
    <n v="0"/>
    <n v="0"/>
    <n v="0"/>
    <n v="0"/>
    <n v="0"/>
    <n v="1"/>
    <n v="0"/>
    <x v="530"/>
    <x v="0"/>
    <x v="0"/>
    <x v="0"/>
    <x v="0"/>
  </r>
  <r>
    <d v="2024-06-01T00:00:00"/>
    <x v="138"/>
    <s v="YE26"/>
    <x v="1"/>
    <x v="1"/>
    <s v="YE2612"/>
    <x v="2"/>
    <x v="2"/>
    <s v="YE261213"/>
    <s v="Al Ziraah"/>
    <s v="الزراعة"/>
    <s v="YE26121301301"/>
    <s v="Al Ziraah"/>
    <s v="الزراعة"/>
    <s v="IDPs"/>
    <s v="Rapid Tracking"/>
    <x v="146"/>
    <s v="YE26"/>
    <x v="1"/>
    <x v="1"/>
    <s v="YE2607"/>
    <x v="5"/>
    <s v="الجوبة"/>
    <x v="0"/>
    <x v="0"/>
    <x v="1"/>
    <s v="Yes"/>
    <s v="No"/>
    <n v="1"/>
    <n v="0"/>
    <n v="0"/>
    <n v="0"/>
    <n v="1"/>
    <n v="0"/>
    <n v="0"/>
    <n v="0"/>
    <n v="0"/>
    <n v="0"/>
    <n v="0"/>
    <x v="531"/>
    <x v="0"/>
    <x v="0"/>
    <x v="1"/>
    <x v="0"/>
  </r>
  <r>
    <d v="2024-05-30T00:00:00"/>
    <x v="140"/>
    <s v="YE30"/>
    <x v="4"/>
    <x v="4"/>
    <s v="YE3006"/>
    <x v="11"/>
    <x v="11"/>
    <s v="YE300621"/>
    <s v="Ad Dhale'e_1"/>
    <s v="الضالع_1"/>
    <s v="YE30062117100"/>
    <s v="Al-Hazah"/>
    <s v="الحازه"/>
    <s v="IDPs"/>
    <s v="Rapid Tracking"/>
    <x v="147"/>
    <s v="YE30"/>
    <x v="13"/>
    <x v="13"/>
    <s v="YE3003"/>
    <x v="115"/>
    <s v="قعطبة"/>
    <x v="0"/>
    <x v="3"/>
    <x v="0"/>
    <m/>
    <m/>
    <n v="1"/>
    <n v="0"/>
    <n v="0"/>
    <n v="0"/>
    <n v="0"/>
    <n v="0"/>
    <n v="0"/>
    <n v="1"/>
    <n v="0"/>
    <n v="0"/>
    <n v="0"/>
    <x v="526"/>
    <x v="0"/>
    <x v="0"/>
    <x v="1"/>
    <x v="0"/>
  </r>
  <r>
    <d v="2024-05-30T00:00:00"/>
    <x v="140"/>
    <s v="YE30"/>
    <x v="4"/>
    <x v="4"/>
    <s v="YE3006"/>
    <x v="11"/>
    <x v="11"/>
    <s v="YE300621"/>
    <s v="Ad Dhale'e_1"/>
    <s v="الضالع_1"/>
    <s v="YE30062117600"/>
    <s v="Habeel Al-Souq"/>
    <s v="حبيل السوق"/>
    <s v="IDPs"/>
    <s v="Rapid Tracking"/>
    <x v="147"/>
    <s v="YE30"/>
    <x v="13"/>
    <x v="13"/>
    <s v="YE3003"/>
    <x v="115"/>
    <s v="قعطبة"/>
    <x v="0"/>
    <x v="3"/>
    <x v="0"/>
    <m/>
    <m/>
    <n v="1"/>
    <n v="0"/>
    <n v="0"/>
    <n v="0"/>
    <n v="0"/>
    <n v="0"/>
    <n v="0"/>
    <n v="1"/>
    <n v="0"/>
    <n v="0"/>
    <n v="0"/>
    <x v="526"/>
    <x v="0"/>
    <x v="0"/>
    <x v="1"/>
    <x v="0"/>
  </r>
  <r>
    <d v="2024-06-01T00:00:00"/>
    <x v="136"/>
    <s v="YE18"/>
    <x v="2"/>
    <x v="2"/>
    <s v="YE1819"/>
    <x v="5"/>
    <x v="5"/>
    <s v="YE181921"/>
    <s v="His"/>
    <s v="حيـــس"/>
    <s v="YE18192100101"/>
    <s v="Heis"/>
    <s v="حيس"/>
    <s v="IDPs"/>
    <s v="Rapid Tracking"/>
    <x v="147"/>
    <s v="YE15"/>
    <x v="5"/>
    <x v="5"/>
    <s v="YE1504"/>
    <x v="11"/>
    <s v="مقبنة"/>
    <x v="0"/>
    <x v="3"/>
    <x v="0"/>
    <m/>
    <m/>
    <n v="1"/>
    <n v="0"/>
    <n v="0"/>
    <n v="0"/>
    <n v="0"/>
    <n v="0"/>
    <n v="0"/>
    <n v="1"/>
    <n v="0"/>
    <n v="0"/>
    <n v="0"/>
    <x v="520"/>
    <x v="0"/>
    <x v="1"/>
    <x v="0"/>
    <x v="0"/>
  </r>
  <r>
    <d v="2024-06-01T00:00:00"/>
    <x v="135"/>
    <s v="YE26"/>
    <x v="1"/>
    <x v="1"/>
    <s v="YE2609"/>
    <x v="1"/>
    <x v="1"/>
    <s v="YE260930"/>
    <s v="Al Eaqil"/>
    <s v="ال عقيل"/>
    <s v="YE26093010100"/>
    <s v="Al-Housh"/>
    <s v="الهوش"/>
    <s v="IDPs"/>
    <s v="Rapid Tracking"/>
    <x v="147"/>
    <s v="YE11"/>
    <x v="3"/>
    <x v="3"/>
    <s v="YE1104"/>
    <x v="43"/>
    <s v="النادرة"/>
    <x v="1"/>
    <x v="1"/>
    <x v="0"/>
    <m/>
    <m/>
    <n v="2"/>
    <n v="0"/>
    <n v="0"/>
    <n v="0"/>
    <n v="1"/>
    <n v="0"/>
    <n v="0"/>
    <n v="1"/>
    <n v="0"/>
    <n v="0"/>
    <n v="0"/>
    <x v="522"/>
    <x v="0"/>
    <x v="0"/>
    <x v="0"/>
    <x v="0"/>
  </r>
  <r>
    <d v="2024-06-01T00:00:00"/>
    <x v="135"/>
    <s v="YE26"/>
    <x v="1"/>
    <x v="1"/>
    <s v="YE2612"/>
    <x v="2"/>
    <x v="2"/>
    <s v="YE261221"/>
    <s v="Al'Iishraf"/>
    <s v="الاشراف"/>
    <s v="YE26122111100"/>
    <s v="Al-Jaboul"/>
    <s v="الجبول"/>
    <s v="IDPs"/>
    <s v="Rapid Tracking"/>
    <x v="147"/>
    <s v="YE17"/>
    <x v="2"/>
    <x v="2"/>
    <s v="YE1704"/>
    <x v="71"/>
    <s v="عبس"/>
    <x v="0"/>
    <x v="0"/>
    <x v="0"/>
    <m/>
    <m/>
    <n v="1"/>
    <n v="0"/>
    <n v="0"/>
    <n v="0"/>
    <n v="1"/>
    <n v="0"/>
    <n v="0"/>
    <n v="0"/>
    <n v="0"/>
    <n v="0"/>
    <n v="0"/>
    <x v="523"/>
    <x v="0"/>
    <x v="0"/>
    <x v="0"/>
    <x v="0"/>
  </r>
  <r>
    <d v="2024-06-01T00:00:00"/>
    <x v="135"/>
    <s v="YE26"/>
    <x v="1"/>
    <x v="1"/>
    <s v="YE2612"/>
    <x v="2"/>
    <x v="2"/>
    <s v="YE261221"/>
    <s v="Al'Iishraf"/>
    <s v="الاشراف"/>
    <s v="YE26122111000"/>
    <s v="Al Hamid"/>
    <s v="ال حيمد"/>
    <s v="IDPs"/>
    <s v="Rapid Tracking"/>
    <x v="147"/>
    <s v="YE26"/>
    <x v="1"/>
    <x v="1"/>
    <s v="YE2607"/>
    <x v="5"/>
    <s v="الجوبة"/>
    <x v="0"/>
    <x v="0"/>
    <x v="2"/>
    <m/>
    <m/>
    <n v="1"/>
    <n v="0"/>
    <n v="1"/>
    <n v="0"/>
    <n v="0"/>
    <n v="0"/>
    <n v="0"/>
    <n v="0"/>
    <n v="0"/>
    <n v="0"/>
    <n v="0"/>
    <x v="528"/>
    <x v="0"/>
    <x v="0"/>
    <x v="1"/>
    <x v="0"/>
  </r>
  <r>
    <d v="2024-06-01T00:00:00"/>
    <x v="135"/>
    <s v="YE26"/>
    <x v="1"/>
    <x v="1"/>
    <s v="YE2612"/>
    <x v="2"/>
    <x v="2"/>
    <s v="YE261221"/>
    <s v="Al'Iishraf"/>
    <s v="الاشراف"/>
    <s v="YE26122111000"/>
    <s v="Al Hamid"/>
    <s v="ال حيمد"/>
    <s v="IDPs"/>
    <s v="Rapid Tracking"/>
    <x v="147"/>
    <s v="YE15"/>
    <x v="5"/>
    <x v="5"/>
    <s v="YE1512"/>
    <x v="78"/>
    <s v="خدير"/>
    <x v="1"/>
    <x v="4"/>
    <x v="0"/>
    <m/>
    <m/>
    <n v="1"/>
    <n v="0"/>
    <n v="0"/>
    <n v="0"/>
    <n v="1"/>
    <n v="0"/>
    <n v="0"/>
    <n v="0"/>
    <n v="0"/>
    <n v="0"/>
    <n v="0"/>
    <x v="528"/>
    <x v="0"/>
    <x v="0"/>
    <x v="0"/>
    <x v="0"/>
  </r>
  <r>
    <d v="2024-06-01T00:00:00"/>
    <x v="140"/>
    <s v="YE26"/>
    <x v="1"/>
    <x v="1"/>
    <s v="YE2612"/>
    <x v="2"/>
    <x v="2"/>
    <s v="YE261210"/>
    <s v="Al Jufainah"/>
    <s v="الجفينة"/>
    <s v="YE26121001001"/>
    <s v="Al Jufainah"/>
    <s v="الجفينة"/>
    <s v="IDPs"/>
    <s v="Rapid Tracking"/>
    <x v="147"/>
    <s v="YE30"/>
    <x v="13"/>
    <x v="13"/>
    <s v="YE3006"/>
    <x v="132"/>
    <s v="الضالع"/>
    <x v="0"/>
    <x v="0"/>
    <x v="0"/>
    <m/>
    <m/>
    <n v="3"/>
    <n v="0"/>
    <n v="1"/>
    <n v="0"/>
    <n v="0"/>
    <n v="0"/>
    <n v="0"/>
    <n v="2"/>
    <n v="0"/>
    <n v="0"/>
    <n v="0"/>
    <x v="517"/>
    <x v="0"/>
    <x v="0"/>
    <x v="0"/>
    <x v="0"/>
  </r>
  <r>
    <d v="2024-06-01T00:00:00"/>
    <x v="140"/>
    <s v="YE26"/>
    <x v="1"/>
    <x v="1"/>
    <s v="YE2612"/>
    <x v="2"/>
    <x v="2"/>
    <s v="YE261210"/>
    <s v="Al Jufainah"/>
    <s v="الجفينة"/>
    <s v="YE26121001001"/>
    <s v="Al Jufainah"/>
    <s v="الجفينة"/>
    <s v="IDPs"/>
    <s v="Rapid Tracking"/>
    <x v="147"/>
    <s v="YE18"/>
    <x v="0"/>
    <x v="0"/>
    <s v="YE1819"/>
    <x v="0"/>
    <s v="حيس"/>
    <x v="1"/>
    <x v="1"/>
    <x v="0"/>
    <m/>
    <m/>
    <n v="1"/>
    <n v="0"/>
    <n v="1"/>
    <n v="0"/>
    <n v="0"/>
    <n v="0"/>
    <n v="0"/>
    <n v="0"/>
    <n v="0"/>
    <n v="0"/>
    <n v="0"/>
    <x v="517"/>
    <x v="0"/>
    <x v="0"/>
    <x v="0"/>
    <x v="0"/>
  </r>
  <r>
    <d v="2024-06-01T00:00:00"/>
    <x v="140"/>
    <s v="YE26"/>
    <x v="1"/>
    <x v="1"/>
    <s v="YE2612"/>
    <x v="2"/>
    <x v="2"/>
    <s v="YE261221"/>
    <s v="Al'Iishraf"/>
    <s v="الاشراف"/>
    <s v="YE26122110200"/>
    <s v="Al-Khaseef"/>
    <s v="الخسيف"/>
    <s v="IDPs"/>
    <s v="Rapid Tracking"/>
    <x v="147"/>
    <s v="YE18"/>
    <x v="0"/>
    <x v="0"/>
    <s v="YE1822"/>
    <x v="45"/>
    <s v="الميناء"/>
    <x v="0"/>
    <x v="0"/>
    <x v="0"/>
    <m/>
    <m/>
    <n v="1"/>
    <n v="0"/>
    <n v="0"/>
    <n v="0"/>
    <n v="0"/>
    <n v="0"/>
    <n v="0"/>
    <n v="1"/>
    <n v="0"/>
    <n v="0"/>
    <n v="0"/>
    <x v="532"/>
    <x v="0"/>
    <x v="0"/>
    <x v="0"/>
    <x v="0"/>
  </r>
  <r>
    <d v="2024-06-01T00:00:00"/>
    <x v="140"/>
    <s v="YE26"/>
    <x v="1"/>
    <x v="1"/>
    <s v="YE2613"/>
    <x v="3"/>
    <x v="3"/>
    <s v="YE261321"/>
    <s v="Al Jalla L"/>
    <s v="ال جلال"/>
    <s v="YE26132100101"/>
    <s v="Aal Jalal"/>
    <s v="ال جلال"/>
    <s v="IDPs"/>
    <s v="Rapid Tracking"/>
    <x v="147"/>
    <s v="YE28"/>
    <x v="20"/>
    <x v="20"/>
    <s v="YE2804"/>
    <x v="177"/>
    <s v="الغيظة"/>
    <x v="2"/>
    <x v="8"/>
    <x v="0"/>
    <m/>
    <m/>
    <n v="1"/>
    <n v="0"/>
    <n v="0"/>
    <n v="0"/>
    <n v="0"/>
    <n v="0"/>
    <n v="0"/>
    <n v="1"/>
    <n v="0"/>
    <n v="0"/>
    <n v="0"/>
    <x v="524"/>
    <x v="0"/>
    <x v="0"/>
    <x v="0"/>
    <x v="0"/>
  </r>
  <r>
    <d v="2024-06-01T00:00:00"/>
    <x v="140"/>
    <s v="YE26"/>
    <x v="1"/>
    <x v="1"/>
    <s v="YE2613"/>
    <x v="3"/>
    <x v="3"/>
    <s v="YE261321"/>
    <s v="Al Jalla L"/>
    <s v="ال جلال"/>
    <s v="YE26132100101"/>
    <s v="Aal Jalal"/>
    <s v="ال جلال"/>
    <s v="IDPs"/>
    <s v="Rapid Tracking"/>
    <x v="147"/>
    <s v="YE11"/>
    <x v="3"/>
    <x v="3"/>
    <s v="YE1110"/>
    <x v="155"/>
    <s v="فرع العدين"/>
    <x v="1"/>
    <x v="1"/>
    <x v="0"/>
    <m/>
    <m/>
    <n v="1"/>
    <n v="0"/>
    <n v="0"/>
    <n v="0"/>
    <n v="0"/>
    <n v="0"/>
    <n v="0"/>
    <n v="0"/>
    <n v="0"/>
    <n v="1"/>
    <n v="0"/>
    <x v="524"/>
    <x v="0"/>
    <x v="0"/>
    <x v="0"/>
    <x v="0"/>
  </r>
  <r>
    <d v="2024-06-01T00:00:00"/>
    <x v="140"/>
    <s v="YE26"/>
    <x v="1"/>
    <x v="1"/>
    <s v="YE2613"/>
    <x v="3"/>
    <x v="3"/>
    <s v="YE261324"/>
    <s v="Al Misheal"/>
    <s v="ال مشعل"/>
    <s v="YE26132410700"/>
    <s v="صافر"/>
    <s v="صافر"/>
    <s v="IDPs"/>
    <s v="Rapid Tracking"/>
    <x v="147"/>
    <s v="YE26"/>
    <x v="1"/>
    <x v="1"/>
    <s v="YE2609"/>
    <x v="10"/>
    <s v="حريب"/>
    <x v="1"/>
    <x v="4"/>
    <x v="1"/>
    <s v="No"/>
    <m/>
    <n v="1"/>
    <n v="0"/>
    <n v="0"/>
    <n v="0"/>
    <n v="0"/>
    <n v="0"/>
    <n v="0"/>
    <n v="1"/>
    <n v="0"/>
    <n v="0"/>
    <n v="0"/>
    <x v="525"/>
    <x v="0"/>
    <x v="0"/>
    <x v="1"/>
    <x v="0"/>
  </r>
  <r>
    <d v="2024-06-01T00:00:00"/>
    <x v="140"/>
    <s v="YE26"/>
    <x v="1"/>
    <x v="1"/>
    <s v="YE2613"/>
    <x v="3"/>
    <x v="3"/>
    <s v="YE261326"/>
    <s v="Al Shabwan"/>
    <s v="ال شبوان"/>
    <s v="YE26132610200"/>
    <s v="Al-Maraf"/>
    <s v="المعرف"/>
    <s v="IDPs"/>
    <s v="Rapid Tracking"/>
    <x v="147"/>
    <s v="YE19"/>
    <x v="15"/>
    <x v="15"/>
    <s v="YE1907"/>
    <x v="165"/>
    <s v="القطن"/>
    <x v="1"/>
    <x v="4"/>
    <x v="0"/>
    <m/>
    <m/>
    <n v="1"/>
    <n v="0"/>
    <n v="0"/>
    <n v="0"/>
    <n v="0"/>
    <n v="0"/>
    <n v="0"/>
    <n v="1"/>
    <n v="0"/>
    <n v="0"/>
    <n v="0"/>
    <x v="530"/>
    <x v="0"/>
    <x v="0"/>
    <x v="0"/>
    <x v="0"/>
  </r>
  <r>
    <d v="2024-06-01T00:00:00"/>
    <x v="138"/>
    <s v="YE26"/>
    <x v="1"/>
    <x v="1"/>
    <s v="YE2613"/>
    <x v="3"/>
    <x v="3"/>
    <s v="YE261323"/>
    <s v="Al Rashid Munif"/>
    <s v="ال راشد منيف"/>
    <s v="YE26132311300"/>
    <s v="Al-Naqeia'a"/>
    <s v="النقيعاء"/>
    <s v="IDPs"/>
    <s v="Rapid Tracking"/>
    <x v="147"/>
    <s v="YE18"/>
    <x v="0"/>
    <x v="0"/>
    <s v="YE1801"/>
    <x v="178"/>
    <s v="الزهرة"/>
    <x v="1"/>
    <x v="2"/>
    <x v="0"/>
    <m/>
    <m/>
    <n v="1"/>
    <n v="0"/>
    <n v="0"/>
    <n v="0"/>
    <n v="0"/>
    <n v="0"/>
    <n v="0"/>
    <n v="1"/>
    <n v="0"/>
    <n v="0"/>
    <n v="0"/>
    <x v="512"/>
    <x v="0"/>
    <x v="0"/>
    <x v="0"/>
    <x v="0"/>
  </r>
  <r>
    <d v="2024-06-01T00:00:00"/>
    <x v="140"/>
    <s v="YE26"/>
    <x v="1"/>
    <x v="1"/>
    <s v="YE2612"/>
    <x v="2"/>
    <x v="2"/>
    <s v="YE261210"/>
    <s v="Al Jufainah"/>
    <s v="الجفينة"/>
    <s v="YE26121001001"/>
    <s v="Al Jufainah"/>
    <s v="الجفينة"/>
    <s v="IDPs"/>
    <s v="Rapid Tracking"/>
    <x v="148"/>
    <s v="YE17"/>
    <x v="2"/>
    <x v="2"/>
    <s v="YE1702"/>
    <x v="143"/>
    <s v="حرض"/>
    <x v="1"/>
    <x v="4"/>
    <x v="0"/>
    <m/>
    <m/>
    <n v="2"/>
    <n v="0"/>
    <n v="1"/>
    <n v="0"/>
    <n v="0"/>
    <n v="0"/>
    <n v="0"/>
    <n v="0"/>
    <n v="0"/>
    <n v="1"/>
    <n v="0"/>
    <x v="517"/>
    <x v="0"/>
    <x v="0"/>
    <x v="0"/>
    <x v="0"/>
  </r>
  <r>
    <d v="2024-06-01T00:00:00"/>
    <x v="140"/>
    <s v="YE26"/>
    <x v="1"/>
    <x v="1"/>
    <s v="YE2612"/>
    <x v="2"/>
    <x v="2"/>
    <s v="YE261210"/>
    <s v="Al Jufainah"/>
    <s v="الجفينة"/>
    <s v="YE26121001001"/>
    <s v="Al Jufainah"/>
    <s v="الجفينة"/>
    <s v="IDPs"/>
    <s v="Rapid Tracking"/>
    <x v="148"/>
    <s v="YE23"/>
    <x v="7"/>
    <x v="7"/>
    <s v="YE2316"/>
    <x v="111"/>
    <s v="جحانة"/>
    <x v="1"/>
    <x v="4"/>
    <x v="0"/>
    <m/>
    <m/>
    <n v="1"/>
    <n v="0"/>
    <n v="0"/>
    <n v="0"/>
    <n v="1"/>
    <n v="0"/>
    <n v="0"/>
    <n v="0"/>
    <n v="0"/>
    <n v="0"/>
    <n v="0"/>
    <x v="517"/>
    <x v="0"/>
    <x v="0"/>
    <x v="0"/>
    <x v="0"/>
  </r>
  <r>
    <d v="2024-06-01T00:00:00"/>
    <x v="140"/>
    <s v="YE26"/>
    <x v="1"/>
    <x v="1"/>
    <s v="YE2613"/>
    <x v="3"/>
    <x v="3"/>
    <s v="YE261321"/>
    <s v="Al Jalla L"/>
    <s v="ال جلال"/>
    <s v="YE26132100101"/>
    <s v="Aal Jalal"/>
    <s v="ال جلال"/>
    <s v="IDPs"/>
    <s v="Rapid Tracking"/>
    <x v="148"/>
    <s v="YE30"/>
    <x v="13"/>
    <x v="13"/>
    <s v="YE3005"/>
    <x v="179"/>
    <s v="الحصين"/>
    <x v="0"/>
    <x v="0"/>
    <x v="0"/>
    <m/>
    <m/>
    <n v="1"/>
    <n v="0"/>
    <n v="0"/>
    <n v="0"/>
    <n v="0"/>
    <n v="0"/>
    <n v="0"/>
    <n v="1"/>
    <n v="0"/>
    <n v="0"/>
    <n v="0"/>
    <x v="524"/>
    <x v="0"/>
    <x v="0"/>
    <x v="0"/>
    <x v="0"/>
  </r>
  <r>
    <d v="2024-06-01T00:00:00"/>
    <x v="140"/>
    <s v="YE26"/>
    <x v="1"/>
    <x v="1"/>
    <s v="YE2613"/>
    <x v="3"/>
    <x v="3"/>
    <s v="YE261326"/>
    <s v="Al Shabwan"/>
    <s v="ال شبوان"/>
    <s v="YE26132610600"/>
    <s v="Al-Fedhi"/>
    <s v="الفضي"/>
    <s v="IDPs"/>
    <s v="Rapid Tracking"/>
    <x v="148"/>
    <s v="YE18"/>
    <x v="0"/>
    <x v="0"/>
    <s v="YE1815"/>
    <x v="98"/>
    <s v="السخنة"/>
    <x v="1"/>
    <x v="4"/>
    <x v="0"/>
    <m/>
    <m/>
    <n v="1"/>
    <n v="0"/>
    <n v="0"/>
    <n v="0"/>
    <n v="0"/>
    <n v="0"/>
    <n v="0"/>
    <n v="0"/>
    <n v="0"/>
    <n v="1"/>
    <n v="0"/>
    <x v="530"/>
    <x v="0"/>
    <x v="0"/>
    <x v="0"/>
    <x v="0"/>
  </r>
  <r>
    <d v="2024-06-01T00:00:00"/>
    <x v="140"/>
    <s v="YE26"/>
    <x v="1"/>
    <x v="1"/>
    <s v="YE2613"/>
    <x v="3"/>
    <x v="3"/>
    <s v="YE261326"/>
    <s v="Al Shabwan"/>
    <s v="ال شبوان"/>
    <s v="YE26132610200"/>
    <s v="Al-Maraf"/>
    <s v="المعرف"/>
    <s v="IDPs"/>
    <s v="Rapid Tracking"/>
    <x v="148"/>
    <s v="YE21"/>
    <x v="12"/>
    <x v="12"/>
    <s v="YE2106"/>
    <x v="180"/>
    <s v="عين"/>
    <x v="1"/>
    <x v="1"/>
    <x v="2"/>
    <m/>
    <m/>
    <n v="1"/>
    <n v="0"/>
    <n v="0"/>
    <n v="0"/>
    <n v="0"/>
    <n v="0"/>
    <n v="0"/>
    <n v="1"/>
    <n v="0"/>
    <n v="0"/>
    <n v="0"/>
    <x v="530"/>
    <x v="0"/>
    <x v="0"/>
    <x v="0"/>
    <x v="0"/>
  </r>
  <r>
    <d v="2024-06-01T00:00:00"/>
    <x v="138"/>
    <s v="YE26"/>
    <x v="1"/>
    <x v="1"/>
    <s v="YE2612"/>
    <x v="2"/>
    <x v="2"/>
    <s v="YE261205"/>
    <s v="Hai Al Sharikah"/>
    <s v="حي الشركة"/>
    <s v="YE26120500501"/>
    <s v="Hai Al Sharikah"/>
    <s v="حي الشركة"/>
    <s v="IDPs"/>
    <s v="Rapid Tracking"/>
    <x v="148"/>
    <s v="YE21"/>
    <x v="12"/>
    <x v="12"/>
    <s v="YE2106"/>
    <x v="180"/>
    <s v="عين"/>
    <x v="1"/>
    <x v="2"/>
    <x v="0"/>
    <m/>
    <m/>
    <n v="1"/>
    <n v="0"/>
    <n v="1"/>
    <n v="0"/>
    <n v="0"/>
    <n v="0"/>
    <n v="0"/>
    <n v="0"/>
    <n v="0"/>
    <n v="0"/>
    <n v="0"/>
    <x v="533"/>
    <x v="0"/>
    <x v="0"/>
    <x v="0"/>
    <x v="0"/>
  </r>
  <r>
    <d v="2024-06-01T00:00:00"/>
    <x v="140"/>
    <s v="YE26"/>
    <x v="1"/>
    <x v="1"/>
    <s v="YE2612"/>
    <x v="2"/>
    <x v="2"/>
    <s v="YE261210"/>
    <s v="Al Jufainah"/>
    <s v="الجفينة"/>
    <s v="YE26121001001"/>
    <s v="Al Jufainah"/>
    <s v="الجفينة"/>
    <s v="IDPs"/>
    <s v="Rapid Tracking"/>
    <x v="149"/>
    <s v="YE15"/>
    <x v="5"/>
    <x v="5"/>
    <s v="YE1511"/>
    <x v="9"/>
    <s v="المسراخ"/>
    <x v="1"/>
    <x v="2"/>
    <x v="0"/>
    <m/>
    <m/>
    <n v="1"/>
    <n v="0"/>
    <n v="0"/>
    <n v="0"/>
    <n v="1"/>
    <n v="0"/>
    <n v="0"/>
    <n v="0"/>
    <n v="0"/>
    <n v="0"/>
    <n v="0"/>
    <x v="517"/>
    <x v="0"/>
    <x v="0"/>
    <x v="0"/>
    <x v="0"/>
  </r>
  <r>
    <d v="2024-06-01T00:00:00"/>
    <x v="136"/>
    <s v="YE15"/>
    <x v="0"/>
    <x v="0"/>
    <s v="YE1508"/>
    <x v="9"/>
    <x v="9"/>
    <s v="YE150825"/>
    <s v="Banaa Eisaa"/>
    <s v="بني عيسى"/>
    <s v="YE15082511100"/>
    <s v="Al-Ajf"/>
    <s v="العجف"/>
    <s v="IDPs"/>
    <s v="Rapid Tracking"/>
    <x v="149"/>
    <s v="YE13"/>
    <x v="11"/>
    <x v="11"/>
    <s v="YE1309"/>
    <x v="95"/>
    <s v="الثورة"/>
    <x v="1"/>
    <x v="1"/>
    <x v="0"/>
    <m/>
    <m/>
    <n v="1"/>
    <n v="0"/>
    <n v="0"/>
    <n v="0"/>
    <n v="1"/>
    <n v="0"/>
    <n v="0"/>
    <n v="0"/>
    <n v="0"/>
    <n v="0"/>
    <n v="0"/>
    <x v="534"/>
    <x v="0"/>
    <x v="0"/>
    <x v="0"/>
    <x v="0"/>
  </r>
  <r>
    <d v="2024-06-04T00:00:00"/>
    <x v="141"/>
    <s v="YE15"/>
    <x v="0"/>
    <x v="0"/>
    <s v="YE1514"/>
    <x v="23"/>
    <x v="23"/>
    <s v="YE151431"/>
    <s v="Altturba"/>
    <s v="التربه"/>
    <s v="YE15143100101"/>
    <s v="Al-Turbah"/>
    <s v="التربه"/>
    <s v="IDPs"/>
    <s v="Rapid Tracking"/>
    <x v="146"/>
    <s v="YE15"/>
    <x v="5"/>
    <x v="5"/>
    <s v="YE1514"/>
    <x v="35"/>
    <s v="الشمايتين"/>
    <x v="1"/>
    <x v="4"/>
    <x v="1"/>
    <s v="No"/>
    <m/>
    <n v="10"/>
    <n v="0"/>
    <n v="0"/>
    <n v="0"/>
    <n v="10"/>
    <n v="0"/>
    <n v="0"/>
    <n v="0"/>
    <n v="0"/>
    <n v="0"/>
    <n v="0"/>
    <x v="535"/>
    <x v="0"/>
    <x v="0"/>
    <x v="1"/>
    <x v="1"/>
  </r>
  <r>
    <d v="2024-06-03T00:00:00"/>
    <x v="142"/>
    <s v="YE26"/>
    <x v="1"/>
    <x v="1"/>
    <s v="YE2612"/>
    <x v="2"/>
    <x v="2"/>
    <s v="YE261209"/>
    <s v="Al Rumaylah"/>
    <s v="الرميلة"/>
    <s v="YE26120900901"/>
    <s v="Al Rumaylah"/>
    <s v="الرميله"/>
    <s v="IDPs"/>
    <s v="Rapid Tracking"/>
    <x v="147"/>
    <s v="YE21"/>
    <x v="12"/>
    <x v="12"/>
    <s v="YE2106"/>
    <x v="180"/>
    <s v="عين"/>
    <x v="1"/>
    <x v="1"/>
    <x v="0"/>
    <m/>
    <m/>
    <n v="1"/>
    <n v="0"/>
    <n v="0"/>
    <n v="0"/>
    <n v="1"/>
    <n v="0"/>
    <n v="0"/>
    <n v="0"/>
    <n v="0"/>
    <n v="0"/>
    <n v="0"/>
    <x v="536"/>
    <x v="0"/>
    <x v="0"/>
    <x v="0"/>
    <x v="0"/>
  </r>
  <r>
    <d v="2024-06-04T00:00:00"/>
    <x v="141"/>
    <s v="YE15"/>
    <x v="0"/>
    <x v="0"/>
    <s v="YE1514"/>
    <x v="23"/>
    <x v="23"/>
    <s v="YE151445"/>
    <s v="Alzzakiruh"/>
    <s v="الزكيرة"/>
    <s v="YE15144510300"/>
    <s v="Saden"/>
    <s v="صدن"/>
    <s v="IDPs"/>
    <s v="Rapid Tracking"/>
    <x v="147"/>
    <s v="YE18"/>
    <x v="0"/>
    <x v="0"/>
    <s v="YE1822"/>
    <x v="45"/>
    <s v="الميناء"/>
    <x v="0"/>
    <x v="3"/>
    <x v="0"/>
    <m/>
    <m/>
    <n v="1"/>
    <n v="0"/>
    <n v="0"/>
    <n v="0"/>
    <n v="1"/>
    <n v="0"/>
    <n v="0"/>
    <n v="0"/>
    <n v="0"/>
    <n v="0"/>
    <n v="0"/>
    <x v="537"/>
    <x v="0"/>
    <x v="0"/>
    <x v="0"/>
    <x v="0"/>
  </r>
  <r>
    <d v="2024-06-03T00:00:00"/>
    <x v="142"/>
    <s v="YE26"/>
    <x v="1"/>
    <x v="1"/>
    <s v="YE2612"/>
    <x v="2"/>
    <x v="2"/>
    <s v="YE261209"/>
    <s v="Al Rumaylah"/>
    <s v="الرميلة"/>
    <s v="YE26120900901"/>
    <s v="Al Rumaylah"/>
    <s v="الرميله"/>
    <s v="IDPs"/>
    <s v="Rapid Tracking"/>
    <x v="148"/>
    <s v="YE20"/>
    <x v="6"/>
    <x v="6"/>
    <s v="YE2005"/>
    <x v="41"/>
    <s v="عتمة"/>
    <x v="1"/>
    <x v="1"/>
    <x v="0"/>
    <m/>
    <m/>
    <n v="1"/>
    <n v="0"/>
    <n v="0"/>
    <n v="0"/>
    <n v="1"/>
    <n v="0"/>
    <n v="0"/>
    <n v="0"/>
    <n v="0"/>
    <n v="0"/>
    <n v="0"/>
    <x v="536"/>
    <x v="0"/>
    <x v="0"/>
    <x v="0"/>
    <x v="0"/>
  </r>
  <r>
    <d v="2024-06-02T00:00:00"/>
    <x v="142"/>
    <s v="YE26"/>
    <x v="1"/>
    <x v="1"/>
    <s v="YE2613"/>
    <x v="3"/>
    <x v="3"/>
    <s v="YE261326"/>
    <s v="Al Shabwan"/>
    <s v="ال شبوان"/>
    <s v="YE26132611400"/>
    <s v="Aal Caryan"/>
    <s v="ال كريان"/>
    <s v="IDPs"/>
    <s v="Rapid Tracking"/>
    <x v="149"/>
    <s v="YE11"/>
    <x v="3"/>
    <x v="3"/>
    <s v="YE1109"/>
    <x v="51"/>
    <s v="حزم العدين"/>
    <x v="0"/>
    <x v="0"/>
    <x v="0"/>
    <m/>
    <m/>
    <n v="1"/>
    <n v="0"/>
    <n v="0"/>
    <n v="0"/>
    <n v="0"/>
    <n v="1"/>
    <n v="0"/>
    <n v="0"/>
    <n v="0"/>
    <n v="0"/>
    <n v="0"/>
    <x v="538"/>
    <x v="0"/>
    <x v="0"/>
    <x v="0"/>
    <x v="0"/>
  </r>
  <r>
    <d v="2024-06-02T00:00:00"/>
    <x v="142"/>
    <s v="YE26"/>
    <x v="1"/>
    <x v="1"/>
    <s v="YE2613"/>
    <x v="3"/>
    <x v="3"/>
    <s v="YE261323"/>
    <s v="Al Rashid Munif"/>
    <s v="ال راشد منيف"/>
    <s v="YE26132310100"/>
    <s v="Al-Masherah"/>
    <s v="المعاشير"/>
    <s v="IDPs"/>
    <s v="Rapid Tracking"/>
    <x v="149"/>
    <s v="YE31"/>
    <x v="10"/>
    <x v="10"/>
    <s v="YE3102"/>
    <x v="58"/>
    <s v="السلفية"/>
    <x v="1"/>
    <x v="4"/>
    <x v="0"/>
    <m/>
    <m/>
    <n v="1"/>
    <n v="0"/>
    <n v="0"/>
    <n v="0"/>
    <n v="0"/>
    <n v="0"/>
    <n v="0"/>
    <n v="1"/>
    <n v="0"/>
    <n v="0"/>
    <n v="0"/>
    <x v="539"/>
    <x v="0"/>
    <x v="0"/>
    <x v="0"/>
    <x v="0"/>
  </r>
  <r>
    <d v="2024-06-03T00:00:00"/>
    <x v="142"/>
    <s v="YE26"/>
    <x v="1"/>
    <x v="1"/>
    <s v="YE2612"/>
    <x v="2"/>
    <x v="2"/>
    <s v="YE261209"/>
    <s v="Al Rumaylah"/>
    <s v="الرميلة"/>
    <s v="YE26120900901"/>
    <s v="Al Rumaylah"/>
    <s v="الرميله"/>
    <s v="IDPs"/>
    <s v="Rapid Tracking"/>
    <x v="149"/>
    <s v="YE14"/>
    <x v="9"/>
    <x v="9"/>
    <s v="YE1401"/>
    <x v="150"/>
    <s v="نعمان"/>
    <x v="0"/>
    <x v="0"/>
    <x v="0"/>
    <m/>
    <m/>
    <n v="2"/>
    <n v="0"/>
    <n v="0"/>
    <n v="0"/>
    <n v="1"/>
    <n v="0"/>
    <n v="0"/>
    <n v="1"/>
    <n v="0"/>
    <n v="0"/>
    <n v="0"/>
    <x v="536"/>
    <x v="0"/>
    <x v="0"/>
    <x v="0"/>
    <x v="0"/>
  </r>
  <r>
    <d v="2024-06-07T00:00:00"/>
    <x v="143"/>
    <s v="YE15"/>
    <x v="0"/>
    <x v="0"/>
    <s v="YE1514"/>
    <x v="23"/>
    <x v="23"/>
    <s v="YE151422"/>
    <s v="Alrrabisuh"/>
    <s v="الربيصه"/>
    <s v="YE15142210300"/>
    <s v="Al-Mehsamah"/>
    <s v="المحصامه"/>
    <s v="IDPs"/>
    <s v="Rapid Tracking"/>
    <x v="149"/>
    <s v="YE15"/>
    <x v="5"/>
    <x v="5"/>
    <s v="YE1520"/>
    <x v="38"/>
    <s v="التعزية"/>
    <x v="0"/>
    <x v="0"/>
    <x v="0"/>
    <m/>
    <m/>
    <n v="1"/>
    <n v="0"/>
    <n v="0"/>
    <n v="0"/>
    <n v="1"/>
    <n v="0"/>
    <n v="0"/>
    <n v="0"/>
    <n v="0"/>
    <n v="0"/>
    <n v="0"/>
    <x v="540"/>
    <x v="0"/>
    <x v="0"/>
    <x v="1"/>
    <x v="0"/>
  </r>
  <r>
    <d v="2024-06-02T00:00:00"/>
    <x v="142"/>
    <s v="YE26"/>
    <x v="1"/>
    <x v="1"/>
    <s v="YE2613"/>
    <x v="3"/>
    <x v="3"/>
    <s v="YE261326"/>
    <s v="Al Shabwan"/>
    <s v="ال شبوان"/>
    <s v="YE26132611400"/>
    <s v="Aal Caryan"/>
    <s v="ال كريان"/>
    <s v="IDPs"/>
    <s v="Rapid Tracking"/>
    <x v="150"/>
    <s v="YE11"/>
    <x v="3"/>
    <x v="3"/>
    <s v="YE1110"/>
    <x v="155"/>
    <s v="فرع العدين"/>
    <x v="1"/>
    <x v="1"/>
    <x v="0"/>
    <m/>
    <m/>
    <n v="1"/>
    <n v="1"/>
    <n v="0"/>
    <n v="0"/>
    <n v="0"/>
    <n v="0"/>
    <n v="0"/>
    <n v="0"/>
    <n v="0"/>
    <n v="0"/>
    <n v="0"/>
    <x v="538"/>
    <x v="0"/>
    <x v="0"/>
    <x v="0"/>
    <x v="0"/>
  </r>
  <r>
    <d v="2024-06-02T00:00:00"/>
    <x v="142"/>
    <s v="YE26"/>
    <x v="1"/>
    <x v="1"/>
    <s v="YE2613"/>
    <x v="3"/>
    <x v="3"/>
    <s v="YE261323"/>
    <s v="Al Rashid Munif"/>
    <s v="ال راشد منيف"/>
    <s v="YE26132311300"/>
    <s v="Al-Naqeia'a"/>
    <s v="النقيعاء"/>
    <s v="IDPs"/>
    <s v="Rapid Tracking"/>
    <x v="150"/>
    <s v="YE11"/>
    <x v="3"/>
    <x v="3"/>
    <s v="YE1101"/>
    <x v="14"/>
    <s v="القفر"/>
    <x v="1"/>
    <x v="4"/>
    <x v="0"/>
    <m/>
    <m/>
    <n v="1"/>
    <n v="0"/>
    <n v="0"/>
    <n v="0"/>
    <n v="0"/>
    <n v="0"/>
    <n v="0"/>
    <n v="1"/>
    <n v="0"/>
    <n v="0"/>
    <n v="0"/>
    <x v="541"/>
    <x v="0"/>
    <x v="0"/>
    <x v="0"/>
    <x v="0"/>
  </r>
  <r>
    <d v="2024-06-02T00:00:00"/>
    <x v="142"/>
    <s v="YE26"/>
    <x v="1"/>
    <x v="1"/>
    <s v="YE2613"/>
    <x v="3"/>
    <x v="3"/>
    <s v="YE261323"/>
    <s v="Al Rashid Munif"/>
    <s v="ال راشد منيف"/>
    <s v="YE26132310100"/>
    <s v="Al-Masherah"/>
    <s v="المعاشير"/>
    <s v="IDPs"/>
    <s v="Rapid Tracking"/>
    <x v="150"/>
    <s v="YE18"/>
    <x v="0"/>
    <x v="0"/>
    <s v="YE1817"/>
    <x v="37"/>
    <s v="بيت الفقيه"/>
    <x v="1"/>
    <x v="2"/>
    <x v="1"/>
    <s v="Yes"/>
    <s v="Yes"/>
    <n v="1"/>
    <n v="0"/>
    <n v="0"/>
    <n v="0"/>
    <n v="0"/>
    <n v="0"/>
    <n v="0"/>
    <n v="1"/>
    <n v="0"/>
    <n v="0"/>
    <n v="0"/>
    <x v="539"/>
    <x v="0"/>
    <x v="0"/>
    <x v="0"/>
    <x v="0"/>
  </r>
  <r>
    <d v="2024-06-03T00:00:00"/>
    <x v="142"/>
    <s v="YE26"/>
    <x v="1"/>
    <x v="1"/>
    <s v="YE2612"/>
    <x v="2"/>
    <x v="2"/>
    <s v="YE261209"/>
    <s v="Al Rumaylah"/>
    <s v="الرميلة"/>
    <s v="YE26120900901"/>
    <s v="Al Rumaylah"/>
    <s v="الرميله"/>
    <s v="IDPs"/>
    <s v="Rapid Tracking"/>
    <x v="150"/>
    <s v="YE18"/>
    <x v="0"/>
    <x v="0"/>
    <s v="YE1815"/>
    <x v="98"/>
    <s v="السخنة"/>
    <x v="0"/>
    <x v="0"/>
    <x v="0"/>
    <m/>
    <m/>
    <n v="1"/>
    <n v="0"/>
    <n v="0"/>
    <n v="0"/>
    <n v="0"/>
    <n v="0"/>
    <n v="0"/>
    <n v="1"/>
    <n v="0"/>
    <n v="0"/>
    <n v="0"/>
    <x v="536"/>
    <x v="0"/>
    <x v="0"/>
    <x v="0"/>
    <x v="0"/>
  </r>
  <r>
    <d v="2024-06-08T00:00:00"/>
    <x v="144"/>
    <s v="YE18"/>
    <x v="2"/>
    <x v="2"/>
    <s v="YE1820"/>
    <x v="6"/>
    <x v="6"/>
    <s v="YE182022"/>
    <s v="Dublh"/>
    <s v="دوبلة"/>
    <s v="YE18202211400"/>
    <s v="Abo Zaher"/>
    <s v="ابو زهر"/>
    <s v="IDPs"/>
    <s v="Rapid Tracking"/>
    <x v="151"/>
    <s v="YE18"/>
    <x v="0"/>
    <x v="0"/>
    <s v="YE1814"/>
    <x v="7"/>
    <s v="الدريهمي"/>
    <x v="1"/>
    <x v="4"/>
    <x v="0"/>
    <m/>
    <m/>
    <n v="3"/>
    <n v="0"/>
    <n v="3"/>
    <n v="0"/>
    <n v="0"/>
    <n v="0"/>
    <n v="0"/>
    <n v="0"/>
    <n v="0"/>
    <n v="0"/>
    <n v="0"/>
    <x v="542"/>
    <x v="0"/>
    <x v="1"/>
    <x v="1"/>
    <x v="0"/>
  </r>
  <r>
    <d v="2024-06-08T00:00:00"/>
    <x v="145"/>
    <s v="YE26"/>
    <x v="1"/>
    <x v="1"/>
    <s v="YE2612"/>
    <x v="2"/>
    <x v="2"/>
    <s v="YE261204"/>
    <s v="Sahn Al Jin"/>
    <s v="صحن الجن"/>
    <s v="YE26120400401"/>
    <s v="Sahn Al Jin"/>
    <s v="صحن الجن"/>
    <s v="IDPs"/>
    <s v="Rapid Tracking"/>
    <x v="151"/>
    <s v="YE11"/>
    <x v="3"/>
    <x v="3"/>
    <s v="YE1118"/>
    <x v="176"/>
    <s v="المشنة"/>
    <x v="1"/>
    <x v="1"/>
    <x v="0"/>
    <m/>
    <m/>
    <n v="1"/>
    <n v="0"/>
    <n v="1"/>
    <n v="0"/>
    <n v="0"/>
    <n v="0"/>
    <n v="0"/>
    <n v="0"/>
    <n v="0"/>
    <n v="0"/>
    <n v="0"/>
    <x v="543"/>
    <x v="0"/>
    <x v="0"/>
    <x v="0"/>
    <x v="0"/>
  </r>
  <r>
    <d v="2024-06-08T00:00:00"/>
    <x v="146"/>
    <s v="YE26"/>
    <x v="1"/>
    <x v="1"/>
    <s v="YE2612"/>
    <x v="2"/>
    <x v="2"/>
    <s v="YE261207"/>
    <s v="Al Siyanah"/>
    <s v="الصيانة"/>
    <s v="YE26120700701"/>
    <s v="Al Siyanah"/>
    <s v="الصيانة"/>
    <s v="IDPs"/>
    <s v="Rapid Tracking"/>
    <x v="151"/>
    <s v="YE14"/>
    <x v="9"/>
    <x v="9"/>
    <s v="YE1406"/>
    <x v="181"/>
    <s v="ذي ناعم"/>
    <x v="0"/>
    <x v="0"/>
    <x v="0"/>
    <m/>
    <m/>
    <n v="1"/>
    <n v="0"/>
    <n v="0"/>
    <n v="0"/>
    <n v="1"/>
    <n v="0"/>
    <n v="0"/>
    <n v="0"/>
    <n v="0"/>
    <n v="0"/>
    <n v="0"/>
    <x v="544"/>
    <x v="0"/>
    <x v="0"/>
    <x v="0"/>
    <x v="0"/>
  </r>
  <r>
    <d v="2024-06-06T00:00:00"/>
    <x v="145"/>
    <s v="YE18"/>
    <x v="2"/>
    <x v="2"/>
    <s v="YE1819"/>
    <x v="5"/>
    <x v="5"/>
    <s v="YE181921"/>
    <s v="His"/>
    <s v="حيـــس"/>
    <s v="YE18192100101"/>
    <s v="Heis"/>
    <s v="حيس"/>
    <s v="IDPs"/>
    <s v="Rapid Tracking"/>
    <x v="152"/>
    <s v="YE15"/>
    <x v="5"/>
    <x v="5"/>
    <s v="YE1504"/>
    <x v="11"/>
    <s v="مقبنة"/>
    <x v="0"/>
    <x v="3"/>
    <x v="0"/>
    <m/>
    <m/>
    <n v="1"/>
    <n v="0"/>
    <n v="0"/>
    <n v="0"/>
    <n v="0"/>
    <n v="0"/>
    <n v="0"/>
    <n v="1"/>
    <n v="0"/>
    <n v="0"/>
    <n v="0"/>
    <x v="545"/>
    <x v="0"/>
    <x v="1"/>
    <x v="0"/>
    <x v="0"/>
  </r>
  <r>
    <d v="2024-06-07T00:00:00"/>
    <x v="143"/>
    <s v="YE15"/>
    <x v="0"/>
    <x v="0"/>
    <s v="YE1507"/>
    <x v="20"/>
    <x v="20"/>
    <s v="YE150723"/>
    <s v="Aleawashiquh"/>
    <s v="العواشقه"/>
    <s v="YE15072310300"/>
    <s v="Al-Gheil"/>
    <s v="الغيل"/>
    <s v="IDPs"/>
    <s v="Rapid Tracking"/>
    <x v="152"/>
    <s v="YE15"/>
    <x v="5"/>
    <x v="5"/>
    <s v="YE1504"/>
    <x v="11"/>
    <s v="مقبنة"/>
    <x v="0"/>
    <x v="0"/>
    <x v="1"/>
    <s v="No"/>
    <m/>
    <n v="4"/>
    <n v="0"/>
    <n v="0"/>
    <n v="0"/>
    <n v="4"/>
    <n v="0"/>
    <n v="0"/>
    <n v="0"/>
    <n v="0"/>
    <n v="0"/>
    <n v="0"/>
    <x v="546"/>
    <x v="0"/>
    <x v="1"/>
    <x v="1"/>
    <x v="0"/>
  </r>
  <r>
    <d v="2024-06-08T00:00:00"/>
    <x v="144"/>
    <s v="YE18"/>
    <x v="2"/>
    <x v="2"/>
    <s v="YE1820"/>
    <x v="6"/>
    <x v="6"/>
    <s v="YE182022"/>
    <s v="Dublh"/>
    <s v="دوبلة"/>
    <s v="YE18202211400"/>
    <s v="Abo Zaher"/>
    <s v="ابو زهر"/>
    <s v="IDPs"/>
    <s v="Rapid Tracking"/>
    <x v="152"/>
    <s v="YE18"/>
    <x v="0"/>
    <x v="0"/>
    <s v="YE1826"/>
    <x v="12"/>
    <s v="التحيتا"/>
    <x v="0"/>
    <x v="3"/>
    <x v="1"/>
    <s v="Yes"/>
    <s v="Yes"/>
    <n v="1"/>
    <n v="0"/>
    <n v="1"/>
    <n v="0"/>
    <n v="0"/>
    <n v="0"/>
    <n v="0"/>
    <n v="0"/>
    <n v="0"/>
    <n v="0"/>
    <n v="0"/>
    <x v="542"/>
    <x v="0"/>
    <x v="1"/>
    <x v="1"/>
    <x v="0"/>
  </r>
  <r>
    <d v="2024-06-08T00:00:00"/>
    <x v="141"/>
    <s v="YE26"/>
    <x v="1"/>
    <x v="1"/>
    <s v="YE2612"/>
    <x v="2"/>
    <x v="2"/>
    <s v="YE261221"/>
    <s v="Al'Iishraf"/>
    <s v="الاشراف"/>
    <s v="YE26122110600"/>
    <s v="Al-Fow"/>
    <s v="الفاو"/>
    <s v="IDPs"/>
    <s v="Rapid Tracking"/>
    <x v="152"/>
    <s v="YE15"/>
    <x v="5"/>
    <x v="5"/>
    <s v="YE1522"/>
    <x v="77"/>
    <s v="المواسط"/>
    <x v="0"/>
    <x v="0"/>
    <x v="0"/>
    <m/>
    <m/>
    <n v="2"/>
    <n v="0"/>
    <n v="1"/>
    <n v="0"/>
    <n v="0"/>
    <n v="0"/>
    <n v="0"/>
    <n v="1"/>
    <n v="0"/>
    <n v="0"/>
    <n v="0"/>
    <x v="547"/>
    <x v="0"/>
    <x v="0"/>
    <x v="0"/>
    <x v="0"/>
  </r>
  <r>
    <d v="2024-06-08T00:00:00"/>
    <x v="145"/>
    <s v="YE26"/>
    <x v="1"/>
    <x v="1"/>
    <s v="YE2612"/>
    <x v="2"/>
    <x v="2"/>
    <s v="YE261204"/>
    <s v="Sahn Al Jin"/>
    <s v="صحن الجن"/>
    <s v="YE26120400401"/>
    <s v="Sahn Al Jin"/>
    <s v="صحن الجن"/>
    <s v="IDPs"/>
    <s v="Rapid Tracking"/>
    <x v="152"/>
    <s v="YE20"/>
    <x v="6"/>
    <x v="6"/>
    <s v="YE2001"/>
    <x v="36"/>
    <s v="الحداء"/>
    <x v="0"/>
    <x v="0"/>
    <x v="0"/>
    <m/>
    <m/>
    <n v="1"/>
    <n v="0"/>
    <n v="0"/>
    <n v="0"/>
    <n v="0"/>
    <n v="0"/>
    <n v="0"/>
    <n v="1"/>
    <n v="0"/>
    <n v="0"/>
    <n v="0"/>
    <x v="543"/>
    <x v="0"/>
    <x v="0"/>
    <x v="0"/>
    <x v="0"/>
  </r>
  <r>
    <d v="2024-06-08T00:00:00"/>
    <x v="144"/>
    <s v="YE26"/>
    <x v="1"/>
    <x v="1"/>
    <s v="YE2612"/>
    <x v="2"/>
    <x v="2"/>
    <s v="YE261210"/>
    <s v="Al Jufainah"/>
    <s v="الجفينة"/>
    <s v="YE26121001001"/>
    <s v="Al Jufainah"/>
    <s v="الجفينة"/>
    <s v="IDPs"/>
    <s v="Rapid Tracking"/>
    <x v="152"/>
    <s v="YE17"/>
    <x v="2"/>
    <x v="2"/>
    <s v="YE1704"/>
    <x v="71"/>
    <s v="عبس"/>
    <x v="1"/>
    <x v="1"/>
    <x v="0"/>
    <m/>
    <m/>
    <n v="1"/>
    <n v="0"/>
    <n v="1"/>
    <n v="0"/>
    <n v="0"/>
    <n v="0"/>
    <n v="0"/>
    <n v="0"/>
    <n v="0"/>
    <n v="0"/>
    <n v="0"/>
    <x v="548"/>
    <x v="0"/>
    <x v="0"/>
    <x v="0"/>
    <x v="0"/>
  </r>
  <r>
    <d v="2024-06-08T00:00:00"/>
    <x v="144"/>
    <s v="YE26"/>
    <x v="1"/>
    <x v="1"/>
    <s v="YE2612"/>
    <x v="2"/>
    <x v="2"/>
    <s v="YE261210"/>
    <s v="Al Jufainah"/>
    <s v="الجفينة"/>
    <s v="YE26121001001"/>
    <s v="Al Jufainah"/>
    <s v="الجفينة"/>
    <s v="IDPs"/>
    <s v="Rapid Tracking"/>
    <x v="152"/>
    <s v="YE18"/>
    <x v="0"/>
    <x v="0"/>
    <s v="YE1825"/>
    <x v="6"/>
    <s v="الجراحي"/>
    <x v="1"/>
    <x v="4"/>
    <x v="0"/>
    <m/>
    <m/>
    <n v="1"/>
    <n v="0"/>
    <n v="0"/>
    <n v="0"/>
    <n v="0"/>
    <n v="0"/>
    <n v="0"/>
    <n v="0"/>
    <n v="0"/>
    <n v="1"/>
    <n v="0"/>
    <x v="548"/>
    <x v="0"/>
    <x v="0"/>
    <x v="0"/>
    <x v="0"/>
  </r>
  <r>
    <d v="2024-06-08T00:00:00"/>
    <x v="146"/>
    <s v="YE26"/>
    <x v="1"/>
    <x v="1"/>
    <s v="YE2609"/>
    <x v="1"/>
    <x v="1"/>
    <s v="YE260927"/>
    <s v="Al'Iishraf"/>
    <s v="الاشراف"/>
    <s v="YE26092700101"/>
    <s v="Hareib"/>
    <s v="حريب"/>
    <s v="IDPs"/>
    <s v="Rapid Tracking"/>
    <x v="152"/>
    <s v="YE14"/>
    <x v="9"/>
    <x v="9"/>
    <s v="YE1414"/>
    <x v="182"/>
    <s v="القريشية"/>
    <x v="1"/>
    <x v="1"/>
    <x v="0"/>
    <m/>
    <m/>
    <n v="2"/>
    <n v="0"/>
    <n v="0"/>
    <n v="0"/>
    <n v="1"/>
    <n v="1"/>
    <n v="0"/>
    <n v="0"/>
    <n v="0"/>
    <n v="0"/>
    <n v="0"/>
    <x v="549"/>
    <x v="0"/>
    <x v="0"/>
    <x v="0"/>
    <x v="0"/>
  </r>
  <r>
    <d v="2024-06-08T00:00:00"/>
    <x v="145"/>
    <s v="YE26"/>
    <x v="1"/>
    <x v="1"/>
    <s v="YE2613"/>
    <x v="3"/>
    <x v="3"/>
    <s v="YE261323"/>
    <s v="Al Rashid Munif"/>
    <s v="ال راشد منيف"/>
    <s v="YE26132310500"/>
    <s v="Al-Hudhn Al Haneesh"/>
    <s v="الحضن ال حنيش"/>
    <s v="IDPs"/>
    <s v="Rapid Tracking"/>
    <x v="152"/>
    <s v="YE26"/>
    <x v="1"/>
    <x v="1"/>
    <s v="YE2609"/>
    <x v="10"/>
    <s v="حريب"/>
    <x v="1"/>
    <x v="2"/>
    <x v="1"/>
    <s v="No"/>
    <m/>
    <n v="1"/>
    <n v="0"/>
    <n v="0"/>
    <n v="0"/>
    <n v="0"/>
    <n v="0"/>
    <n v="0"/>
    <n v="1"/>
    <n v="0"/>
    <n v="0"/>
    <n v="0"/>
    <x v="550"/>
    <x v="0"/>
    <x v="0"/>
    <x v="1"/>
    <x v="0"/>
  </r>
  <r>
    <d v="2024-06-08T00:00:00"/>
    <x v="143"/>
    <s v="YE26"/>
    <x v="1"/>
    <x v="1"/>
    <s v="YE2612"/>
    <x v="2"/>
    <x v="2"/>
    <s v="YE261209"/>
    <s v="Al Rumaylah"/>
    <s v="الرميلة"/>
    <s v="YE26120900901"/>
    <s v="Al Rumaylah"/>
    <s v="الرميله"/>
    <s v="IDPs"/>
    <s v="Rapid Tracking"/>
    <x v="153"/>
    <s v="YE31"/>
    <x v="10"/>
    <x v="10"/>
    <s v="YE3102"/>
    <x v="58"/>
    <s v="السلفية"/>
    <x v="1"/>
    <x v="1"/>
    <x v="0"/>
    <m/>
    <m/>
    <n v="1"/>
    <n v="0"/>
    <n v="0"/>
    <n v="0"/>
    <n v="1"/>
    <n v="0"/>
    <n v="0"/>
    <n v="0"/>
    <n v="0"/>
    <n v="0"/>
    <n v="0"/>
    <x v="551"/>
    <x v="0"/>
    <x v="0"/>
    <x v="0"/>
    <x v="0"/>
  </r>
  <r>
    <d v="2024-06-08T00:00:00"/>
    <x v="144"/>
    <s v="YE26"/>
    <x v="1"/>
    <x v="1"/>
    <s v="YE2612"/>
    <x v="2"/>
    <x v="2"/>
    <s v="YE261210"/>
    <s v="Al Jufainah"/>
    <s v="الجفينة"/>
    <s v="YE26121001001"/>
    <s v="Al Jufainah"/>
    <s v="الجفينة"/>
    <s v="IDPs"/>
    <s v="Rapid Tracking"/>
    <x v="153"/>
    <s v="YE26"/>
    <x v="1"/>
    <x v="1"/>
    <s v="YE2606"/>
    <x v="112"/>
    <s v="صرواح"/>
    <x v="0"/>
    <x v="0"/>
    <x v="0"/>
    <m/>
    <m/>
    <n v="1"/>
    <n v="0"/>
    <n v="0"/>
    <n v="0"/>
    <n v="1"/>
    <n v="0"/>
    <n v="0"/>
    <n v="0"/>
    <n v="0"/>
    <n v="0"/>
    <n v="0"/>
    <x v="548"/>
    <x v="0"/>
    <x v="0"/>
    <x v="1"/>
    <x v="0"/>
  </r>
  <r>
    <d v="2024-06-08T00:00:00"/>
    <x v="145"/>
    <s v="YE26"/>
    <x v="1"/>
    <x v="1"/>
    <s v="YE2613"/>
    <x v="3"/>
    <x v="3"/>
    <s v="YE261323"/>
    <s v="Al Rashid Munif"/>
    <s v="ال راشد منيف"/>
    <s v="YE26132310500"/>
    <s v="Al-Hudhn Al Haneesh"/>
    <s v="الحضن ال حنيش"/>
    <s v="IDPs"/>
    <s v="Rapid Tracking"/>
    <x v="153"/>
    <s v="YE18"/>
    <x v="0"/>
    <x v="0"/>
    <s v="YE1813"/>
    <x v="3"/>
    <s v="المراوعة"/>
    <x v="1"/>
    <x v="4"/>
    <x v="0"/>
    <m/>
    <m/>
    <n v="1"/>
    <n v="0"/>
    <n v="0"/>
    <n v="0"/>
    <n v="0"/>
    <n v="0"/>
    <n v="0"/>
    <n v="1"/>
    <n v="0"/>
    <n v="0"/>
    <n v="0"/>
    <x v="550"/>
    <x v="0"/>
    <x v="0"/>
    <x v="0"/>
    <x v="0"/>
  </r>
  <r>
    <d v="2024-06-08T00:00:00"/>
    <x v="144"/>
    <s v="YE18"/>
    <x v="2"/>
    <x v="2"/>
    <s v="YE1820"/>
    <x v="6"/>
    <x v="6"/>
    <s v="YE182022"/>
    <s v="Dublh"/>
    <s v="دوبلة"/>
    <s v="YE18202211400"/>
    <s v="Abo Zaher"/>
    <s v="ابو زهر"/>
    <s v="IDPs"/>
    <s v="Rapid Tracking"/>
    <x v="154"/>
    <s v="YE18"/>
    <x v="0"/>
    <x v="0"/>
    <s v="YE1822"/>
    <x v="45"/>
    <s v="الميناء"/>
    <x v="1"/>
    <x v="4"/>
    <x v="0"/>
    <m/>
    <m/>
    <n v="1"/>
    <n v="0"/>
    <n v="0"/>
    <n v="0"/>
    <n v="1"/>
    <n v="0"/>
    <n v="0"/>
    <n v="0"/>
    <n v="0"/>
    <n v="0"/>
    <n v="0"/>
    <x v="542"/>
    <x v="0"/>
    <x v="1"/>
    <x v="1"/>
    <x v="0"/>
  </r>
  <r>
    <d v="2024-06-08T00:00:00"/>
    <x v="144"/>
    <s v="YE26"/>
    <x v="1"/>
    <x v="1"/>
    <s v="YE2612"/>
    <x v="2"/>
    <x v="2"/>
    <s v="YE261210"/>
    <s v="Al Jufainah"/>
    <s v="الجفينة"/>
    <s v="YE26121001001"/>
    <s v="Al Jufainah"/>
    <s v="الجفينة"/>
    <s v="IDPs"/>
    <s v="Rapid Tracking"/>
    <x v="154"/>
    <s v="YE20"/>
    <x v="6"/>
    <x v="6"/>
    <s v="YE2005"/>
    <x v="41"/>
    <s v="عتمة"/>
    <x v="1"/>
    <x v="1"/>
    <x v="0"/>
    <m/>
    <m/>
    <n v="1"/>
    <n v="0"/>
    <n v="0"/>
    <n v="0"/>
    <n v="1"/>
    <n v="0"/>
    <n v="0"/>
    <n v="0"/>
    <n v="0"/>
    <n v="0"/>
    <n v="0"/>
    <x v="548"/>
    <x v="0"/>
    <x v="0"/>
    <x v="0"/>
    <x v="0"/>
  </r>
  <r>
    <d v="2024-06-08T00:00:00"/>
    <x v="144"/>
    <s v="YE26"/>
    <x v="1"/>
    <x v="1"/>
    <s v="YE2612"/>
    <x v="2"/>
    <x v="2"/>
    <s v="YE261210"/>
    <s v="Al Jufainah"/>
    <s v="الجفينة"/>
    <s v="YE26121001001"/>
    <s v="Al Jufainah"/>
    <s v="الجفينة"/>
    <s v="IDPs"/>
    <s v="Rapid Tracking"/>
    <x v="154"/>
    <s v="YE26"/>
    <x v="1"/>
    <x v="1"/>
    <s v="YE2608"/>
    <x v="108"/>
    <s v="رحبة"/>
    <x v="0"/>
    <x v="0"/>
    <x v="0"/>
    <m/>
    <m/>
    <n v="1"/>
    <n v="0"/>
    <n v="0"/>
    <n v="0"/>
    <n v="0"/>
    <n v="0"/>
    <n v="0"/>
    <n v="1"/>
    <n v="0"/>
    <n v="0"/>
    <n v="0"/>
    <x v="548"/>
    <x v="0"/>
    <x v="0"/>
    <x v="1"/>
    <x v="0"/>
  </r>
  <r>
    <d v="2024-06-08T00:00:00"/>
    <x v="147"/>
    <s v="YE26"/>
    <x v="1"/>
    <x v="1"/>
    <s v="YE2612"/>
    <x v="2"/>
    <x v="2"/>
    <s v="YE261203"/>
    <s v="Al Ruwdah"/>
    <s v="الروضة"/>
    <s v="YE26120300301"/>
    <s v="Al Ruwdah"/>
    <s v="الروضة"/>
    <s v="IDPs"/>
    <s v="Rapid Tracking"/>
    <x v="154"/>
    <s v="YE17"/>
    <x v="2"/>
    <x v="2"/>
    <s v="YE1703"/>
    <x v="40"/>
    <s v="ميدي"/>
    <x v="1"/>
    <x v="1"/>
    <x v="0"/>
    <m/>
    <m/>
    <n v="1"/>
    <n v="0"/>
    <n v="0"/>
    <n v="0"/>
    <n v="0"/>
    <n v="0"/>
    <n v="0"/>
    <n v="0"/>
    <n v="0"/>
    <n v="1"/>
    <n v="0"/>
    <x v="552"/>
    <x v="0"/>
    <x v="0"/>
    <x v="0"/>
    <x v="0"/>
  </r>
  <r>
    <d v="2024-06-08T00:00:00"/>
    <x v="147"/>
    <s v="YE26"/>
    <x v="1"/>
    <x v="1"/>
    <s v="YE2613"/>
    <x v="3"/>
    <x v="3"/>
    <s v="YE261321"/>
    <s v="Al Jalla L"/>
    <s v="ال جلال"/>
    <s v="YE26132100101"/>
    <s v="Aal Jalal"/>
    <s v="ال جلال"/>
    <s v="IDPs"/>
    <s v="Rapid Tracking"/>
    <x v="154"/>
    <s v="YE11"/>
    <x v="3"/>
    <x v="3"/>
    <s v="YE1109"/>
    <x v="51"/>
    <s v="حزم العدين"/>
    <x v="0"/>
    <x v="0"/>
    <x v="0"/>
    <m/>
    <m/>
    <n v="1"/>
    <n v="0"/>
    <n v="1"/>
    <n v="0"/>
    <n v="0"/>
    <n v="0"/>
    <n v="0"/>
    <n v="0"/>
    <n v="0"/>
    <n v="0"/>
    <n v="0"/>
    <x v="553"/>
    <x v="0"/>
    <x v="0"/>
    <x v="0"/>
    <x v="0"/>
  </r>
  <r>
    <d v="2024-06-08T00:00:00"/>
    <x v="147"/>
    <s v="YE26"/>
    <x v="1"/>
    <x v="1"/>
    <s v="YE2613"/>
    <x v="3"/>
    <x v="3"/>
    <s v="YE261326"/>
    <s v="Al Shabwan"/>
    <s v="ال شبوان"/>
    <s v="YE26132610200"/>
    <s v="Al-Maraf"/>
    <s v="المعرف"/>
    <s v="IDPs"/>
    <s v="Rapid Tracking"/>
    <x v="154"/>
    <s v="YE11"/>
    <x v="3"/>
    <x v="3"/>
    <s v="YE1109"/>
    <x v="51"/>
    <s v="حزم العدين"/>
    <x v="0"/>
    <x v="0"/>
    <x v="0"/>
    <m/>
    <m/>
    <n v="1"/>
    <n v="0"/>
    <n v="0"/>
    <n v="0"/>
    <n v="0"/>
    <n v="1"/>
    <n v="0"/>
    <n v="0"/>
    <n v="0"/>
    <n v="0"/>
    <n v="0"/>
    <x v="554"/>
    <x v="0"/>
    <x v="0"/>
    <x v="0"/>
    <x v="0"/>
  </r>
  <r>
    <d v="2024-06-08T00:00:00"/>
    <x v="144"/>
    <s v="YE26"/>
    <x v="1"/>
    <x v="1"/>
    <s v="YE2612"/>
    <x v="2"/>
    <x v="2"/>
    <s v="YE261210"/>
    <s v="Al Jufainah"/>
    <s v="الجفينة"/>
    <s v="YE26121001001"/>
    <s v="Al Jufainah"/>
    <s v="الجفينة"/>
    <s v="IDPs"/>
    <s v="Rapid Tracking"/>
    <x v="155"/>
    <s v="YE16"/>
    <x v="8"/>
    <x v="8"/>
    <s v="YE1611"/>
    <x v="156"/>
    <s v="رجوزة"/>
    <x v="0"/>
    <x v="0"/>
    <x v="0"/>
    <m/>
    <m/>
    <n v="1"/>
    <n v="0"/>
    <n v="0"/>
    <n v="0"/>
    <n v="0"/>
    <n v="0"/>
    <n v="0"/>
    <n v="1"/>
    <n v="0"/>
    <n v="0"/>
    <n v="0"/>
    <x v="548"/>
    <x v="0"/>
    <x v="0"/>
    <x v="0"/>
    <x v="0"/>
  </r>
  <r>
    <d v="2024-06-08T00:00:00"/>
    <x v="147"/>
    <s v="YE26"/>
    <x v="1"/>
    <x v="1"/>
    <s v="YE2613"/>
    <x v="3"/>
    <x v="3"/>
    <s v="YE261321"/>
    <s v="Al Jalla L"/>
    <s v="ال جلال"/>
    <s v="YE26132100101"/>
    <s v="Aal Jalal"/>
    <s v="ال جلال"/>
    <s v="IDPs"/>
    <s v="Rapid Tracking"/>
    <x v="155"/>
    <s v="YE26"/>
    <x v="1"/>
    <x v="1"/>
    <s v="YE2602"/>
    <x v="22"/>
    <s v="رغوان"/>
    <x v="1"/>
    <x v="2"/>
    <x v="0"/>
    <m/>
    <m/>
    <n v="1"/>
    <n v="0"/>
    <n v="1"/>
    <n v="0"/>
    <n v="0"/>
    <n v="0"/>
    <n v="0"/>
    <n v="0"/>
    <n v="0"/>
    <n v="0"/>
    <n v="0"/>
    <x v="553"/>
    <x v="0"/>
    <x v="0"/>
    <x v="1"/>
    <x v="0"/>
  </r>
  <r>
    <d v="2024-06-08T00:00:00"/>
    <x v="147"/>
    <s v="YE26"/>
    <x v="1"/>
    <x v="1"/>
    <s v="YE2613"/>
    <x v="3"/>
    <x v="3"/>
    <s v="YE261326"/>
    <s v="Al Shabwan"/>
    <s v="ال شبوان"/>
    <s v="YE26132610200"/>
    <s v="Al-Maraf"/>
    <s v="المعرف"/>
    <s v="IDPs"/>
    <s v="Rapid Tracking"/>
    <x v="155"/>
    <s v="YE18"/>
    <x v="0"/>
    <x v="0"/>
    <s v="YE1813"/>
    <x v="3"/>
    <s v="المراوعة"/>
    <x v="1"/>
    <x v="1"/>
    <x v="2"/>
    <m/>
    <m/>
    <n v="1"/>
    <n v="1"/>
    <n v="0"/>
    <n v="0"/>
    <n v="0"/>
    <n v="0"/>
    <n v="0"/>
    <n v="0"/>
    <n v="0"/>
    <n v="0"/>
    <n v="0"/>
    <x v="554"/>
    <x v="0"/>
    <x v="0"/>
    <x v="0"/>
    <x v="0"/>
  </r>
  <r>
    <d v="2024-06-08T00:00:00"/>
    <x v="147"/>
    <s v="YE26"/>
    <x v="1"/>
    <x v="1"/>
    <s v="YE2613"/>
    <x v="3"/>
    <x v="3"/>
    <s v="YE261326"/>
    <s v="Al Shabwan"/>
    <s v="ال شبوان"/>
    <s v="YE26132610200"/>
    <s v="Al-Maraf"/>
    <s v="المعرف"/>
    <s v="IDPs"/>
    <s v="Rapid Tracking"/>
    <x v="155"/>
    <s v="YE29"/>
    <x v="4"/>
    <x v="4"/>
    <s v="YE2910"/>
    <x v="79"/>
    <s v="خارف"/>
    <x v="1"/>
    <x v="4"/>
    <x v="0"/>
    <m/>
    <m/>
    <n v="1"/>
    <n v="0"/>
    <n v="0"/>
    <n v="0"/>
    <n v="0"/>
    <n v="1"/>
    <n v="0"/>
    <n v="0"/>
    <n v="0"/>
    <n v="0"/>
    <n v="0"/>
    <x v="554"/>
    <x v="0"/>
    <x v="0"/>
    <x v="0"/>
    <x v="0"/>
  </r>
  <r>
    <d v="2024-06-07T00:00:00"/>
    <x v="143"/>
    <s v="YE15"/>
    <x v="0"/>
    <x v="0"/>
    <s v="YE1513"/>
    <x v="8"/>
    <x v="8"/>
    <s v="YE151324"/>
    <s v="Alekishh"/>
    <s v="العكيشه"/>
    <s v="YE15132410100"/>
    <s v="Bait Bacrein"/>
    <s v="بيت بكرين"/>
    <s v="IDPs"/>
    <s v="Rapid Tracking"/>
    <x v="156"/>
    <s v="YE24"/>
    <x v="18"/>
    <x v="18"/>
    <s v="YE2401"/>
    <x v="183"/>
    <s v="دار سعد"/>
    <x v="2"/>
    <x v="6"/>
    <x v="0"/>
    <m/>
    <m/>
    <n v="2"/>
    <n v="0"/>
    <n v="0"/>
    <n v="0"/>
    <n v="2"/>
    <n v="0"/>
    <n v="0"/>
    <n v="0"/>
    <n v="0"/>
    <n v="0"/>
    <n v="0"/>
    <x v="555"/>
    <x v="0"/>
    <x v="0"/>
    <x v="0"/>
    <x v="0"/>
  </r>
  <r>
    <d v="2024-06-07T00:00:00"/>
    <x v="143"/>
    <s v="YE15"/>
    <x v="0"/>
    <x v="0"/>
    <s v="YE1513"/>
    <x v="8"/>
    <x v="8"/>
    <s v="YE151324"/>
    <s v="Alekishh"/>
    <s v="العكيشه"/>
    <s v="YE15132410100"/>
    <s v="Bait Bacrein"/>
    <s v="بيت بكرين"/>
    <s v="IDPs"/>
    <s v="Rapid Tracking"/>
    <x v="156"/>
    <s v="YE13"/>
    <x v="11"/>
    <x v="11"/>
    <s v="YE1308"/>
    <x v="29"/>
    <s v="معين"/>
    <x v="1"/>
    <x v="4"/>
    <x v="1"/>
    <s v="No"/>
    <m/>
    <n v="2"/>
    <n v="0"/>
    <n v="0"/>
    <n v="0"/>
    <n v="2"/>
    <n v="0"/>
    <n v="0"/>
    <n v="0"/>
    <n v="0"/>
    <n v="0"/>
    <n v="0"/>
    <x v="555"/>
    <x v="0"/>
    <x v="0"/>
    <x v="0"/>
    <x v="0"/>
  </r>
  <r>
    <d v="2024-06-08T00:00:00"/>
    <x v="144"/>
    <s v="YE26"/>
    <x v="1"/>
    <x v="1"/>
    <s v="YE2612"/>
    <x v="2"/>
    <x v="2"/>
    <s v="YE261210"/>
    <s v="Al Jufainah"/>
    <s v="الجفينة"/>
    <s v="YE26121001001"/>
    <s v="Al Jufainah"/>
    <s v="الجفينة"/>
    <s v="IDPs"/>
    <s v="Rapid Tracking"/>
    <x v="156"/>
    <s v="YE16"/>
    <x v="8"/>
    <x v="8"/>
    <s v="YE1605"/>
    <x v="24"/>
    <s v="الحزم"/>
    <x v="0"/>
    <x v="0"/>
    <x v="0"/>
    <m/>
    <m/>
    <n v="1"/>
    <n v="0"/>
    <n v="0"/>
    <n v="0"/>
    <n v="0"/>
    <n v="0"/>
    <n v="0"/>
    <n v="1"/>
    <n v="0"/>
    <n v="0"/>
    <n v="0"/>
    <x v="548"/>
    <x v="0"/>
    <x v="0"/>
    <x v="0"/>
    <x v="0"/>
  </r>
  <r>
    <d v="2024-06-08T00:00:00"/>
    <x v="144"/>
    <s v="YE15"/>
    <x v="0"/>
    <x v="0"/>
    <s v="YE1508"/>
    <x v="9"/>
    <x v="9"/>
    <s v="YE150833"/>
    <s v="Eadinah"/>
    <s v="عدينه"/>
    <s v="YE15083310100"/>
    <s v="Al-Munaem"/>
    <s v="المنعم"/>
    <s v="IDPs"/>
    <s v="Rapid Tracking"/>
    <x v="156"/>
    <s v="YE24"/>
    <x v="18"/>
    <x v="18"/>
    <s v="YE2403"/>
    <x v="140"/>
    <s v="المنصورة"/>
    <x v="0"/>
    <x v="0"/>
    <x v="0"/>
    <m/>
    <m/>
    <n v="1"/>
    <n v="0"/>
    <n v="0"/>
    <n v="0"/>
    <n v="1"/>
    <n v="0"/>
    <n v="0"/>
    <n v="0"/>
    <n v="0"/>
    <n v="0"/>
    <n v="0"/>
    <x v="556"/>
    <x v="0"/>
    <x v="0"/>
    <x v="0"/>
    <x v="0"/>
  </r>
  <r>
    <d v="2024-06-08T00:00:00"/>
    <x v="144"/>
    <s v="YE26"/>
    <x v="1"/>
    <x v="1"/>
    <s v="YE2612"/>
    <x v="2"/>
    <x v="2"/>
    <s v="YE261210"/>
    <s v="Al Jufainah"/>
    <s v="الجفينة"/>
    <s v="YE26121001001"/>
    <s v="Al Jufainah"/>
    <s v="الجفينة"/>
    <s v="IDPs"/>
    <s v="Rapid Tracking"/>
    <x v="157"/>
    <s v="YE23"/>
    <x v="7"/>
    <x v="7"/>
    <s v="YE2307"/>
    <x v="65"/>
    <s v="بني مطر"/>
    <x v="1"/>
    <x v="2"/>
    <x v="0"/>
    <m/>
    <m/>
    <n v="1"/>
    <n v="0"/>
    <n v="1"/>
    <n v="0"/>
    <n v="0"/>
    <n v="0"/>
    <n v="0"/>
    <n v="0"/>
    <n v="0"/>
    <n v="0"/>
    <n v="0"/>
    <x v="548"/>
    <x v="0"/>
    <x v="0"/>
    <x v="0"/>
    <x v="0"/>
  </r>
  <r>
    <d v="2024-06-08T00:00:00"/>
    <x v="144"/>
    <s v="YE18"/>
    <x v="2"/>
    <x v="2"/>
    <s v="YE1820"/>
    <x v="6"/>
    <x v="6"/>
    <s v="YE182022"/>
    <s v="Dublh"/>
    <s v="دوبلة"/>
    <s v="YE18202211400"/>
    <s v="Abo Zaher"/>
    <s v="ابو زهر"/>
    <s v="IDPs"/>
    <s v="Rapid Tracking"/>
    <x v="158"/>
    <s v="YE18"/>
    <x v="0"/>
    <x v="0"/>
    <s v="YE1821"/>
    <x v="46"/>
    <s v="الحوك"/>
    <x v="1"/>
    <x v="4"/>
    <x v="0"/>
    <m/>
    <m/>
    <n v="1"/>
    <n v="0"/>
    <n v="0"/>
    <n v="0"/>
    <n v="1"/>
    <n v="0"/>
    <n v="0"/>
    <n v="0"/>
    <n v="0"/>
    <n v="0"/>
    <n v="0"/>
    <x v="542"/>
    <x v="0"/>
    <x v="1"/>
    <x v="1"/>
    <x v="0"/>
  </r>
  <r>
    <d v="2024-06-08T00:00:00"/>
    <x v="144"/>
    <s v="YE18"/>
    <x v="2"/>
    <x v="2"/>
    <s v="YE1820"/>
    <x v="6"/>
    <x v="6"/>
    <s v="YE182022"/>
    <s v="Dublh"/>
    <s v="دوبلة"/>
    <s v="YE18202211400"/>
    <s v="Abo Zaher"/>
    <s v="ابو زهر"/>
    <s v="IDPs"/>
    <s v="Rapid Tracking"/>
    <x v="158"/>
    <s v="YE18"/>
    <x v="0"/>
    <x v="0"/>
    <s v="YE1817"/>
    <x v="37"/>
    <s v="بيت الفقيه"/>
    <x v="1"/>
    <x v="4"/>
    <x v="0"/>
    <m/>
    <m/>
    <n v="2"/>
    <n v="0"/>
    <n v="1"/>
    <n v="0"/>
    <n v="1"/>
    <n v="0"/>
    <n v="0"/>
    <n v="0"/>
    <n v="0"/>
    <n v="0"/>
    <n v="0"/>
    <x v="542"/>
    <x v="0"/>
    <x v="1"/>
    <x v="1"/>
    <x v="0"/>
  </r>
  <r>
    <d v="2024-06-08T00:00:00"/>
    <x v="144"/>
    <s v="YE18"/>
    <x v="2"/>
    <x v="2"/>
    <s v="YE1820"/>
    <x v="6"/>
    <x v="6"/>
    <s v="YE182022"/>
    <s v="Dublh"/>
    <s v="دوبلة"/>
    <s v="YE18202211400"/>
    <s v="Abo Zaher"/>
    <s v="ابو زهر"/>
    <s v="IDPs"/>
    <s v="Rapid Tracking"/>
    <x v="158"/>
    <s v="YE18"/>
    <x v="0"/>
    <x v="0"/>
    <s v="YE1814"/>
    <x v="7"/>
    <s v="الدريهمي"/>
    <x v="1"/>
    <x v="4"/>
    <x v="0"/>
    <m/>
    <m/>
    <n v="1"/>
    <n v="0"/>
    <n v="1"/>
    <n v="0"/>
    <n v="0"/>
    <n v="0"/>
    <n v="0"/>
    <n v="0"/>
    <n v="0"/>
    <n v="0"/>
    <n v="0"/>
    <x v="542"/>
    <x v="0"/>
    <x v="1"/>
    <x v="1"/>
    <x v="0"/>
  </r>
  <r>
    <d v="2024-06-10T00:00:00"/>
    <x v="148"/>
    <s v="YE18"/>
    <x v="2"/>
    <x v="2"/>
    <s v="YE1820"/>
    <x v="6"/>
    <x v="6"/>
    <s v="YE182021"/>
    <s v="Alkhawkhuh"/>
    <s v="الخوخة"/>
    <s v="YE18202100101"/>
    <s v="Al-Khokha"/>
    <s v="الخوخه"/>
    <s v="IDPs"/>
    <s v="Rapid Tracking"/>
    <x v="152"/>
    <s v="YE18"/>
    <x v="0"/>
    <x v="0"/>
    <s v="YE1826"/>
    <x v="12"/>
    <s v="التحيتا"/>
    <x v="0"/>
    <x v="3"/>
    <x v="0"/>
    <m/>
    <m/>
    <n v="2"/>
    <n v="0"/>
    <n v="2"/>
    <n v="0"/>
    <n v="0"/>
    <n v="0"/>
    <n v="0"/>
    <n v="0"/>
    <n v="0"/>
    <n v="0"/>
    <n v="0"/>
    <x v="557"/>
    <x v="0"/>
    <x v="1"/>
    <x v="1"/>
    <x v="0"/>
  </r>
  <r>
    <d v="2024-06-10T00:00:00"/>
    <x v="148"/>
    <s v="YE18"/>
    <x v="2"/>
    <x v="2"/>
    <s v="YE1820"/>
    <x v="6"/>
    <x v="6"/>
    <s v="YE182022"/>
    <s v="Dublh"/>
    <s v="دوبلة"/>
    <s v="YE18202211000"/>
    <s v="Al-Mahsharah"/>
    <s v="المحشره"/>
    <s v="IDPs"/>
    <s v="Rapid Tracking"/>
    <x v="153"/>
    <s v="YE18"/>
    <x v="0"/>
    <x v="0"/>
    <s v="YE1826"/>
    <x v="12"/>
    <s v="التحيتا"/>
    <x v="0"/>
    <x v="3"/>
    <x v="1"/>
    <s v="Yes"/>
    <s v="Yes"/>
    <n v="3"/>
    <n v="0"/>
    <n v="2"/>
    <n v="0"/>
    <n v="0"/>
    <n v="0"/>
    <n v="0"/>
    <n v="1"/>
    <n v="0"/>
    <n v="0"/>
    <n v="0"/>
    <x v="558"/>
    <x v="0"/>
    <x v="1"/>
    <x v="1"/>
    <x v="0"/>
  </r>
  <r>
    <d v="2024-06-12T00:00:00"/>
    <x v="149"/>
    <s v="YE15"/>
    <x v="0"/>
    <x v="0"/>
    <s v="YE1519"/>
    <x v="12"/>
    <x v="12"/>
    <s v="YE151906"/>
    <s v="Al Gahmaliah"/>
    <s v="الجحملية"/>
    <s v="YE15192100123"/>
    <s v="حارة المستشفى العسكري"/>
    <s v="حارة المستشفى العسكري"/>
    <s v="IDPs"/>
    <s v="Rapid Tracking"/>
    <x v="153"/>
    <s v="YE15"/>
    <x v="5"/>
    <x v="5"/>
    <s v="YE1520"/>
    <x v="38"/>
    <s v="التعزية"/>
    <x v="0"/>
    <x v="0"/>
    <x v="0"/>
    <m/>
    <m/>
    <n v="1"/>
    <n v="0"/>
    <n v="0"/>
    <n v="0"/>
    <n v="1"/>
    <n v="0"/>
    <n v="0"/>
    <n v="0"/>
    <n v="0"/>
    <n v="0"/>
    <n v="0"/>
    <x v="559"/>
    <x v="0"/>
    <x v="0"/>
    <x v="1"/>
    <x v="0"/>
  </r>
  <r>
    <d v="2024-06-10T00:00:00"/>
    <x v="150"/>
    <s v="YE18"/>
    <x v="2"/>
    <x v="2"/>
    <s v="YE1820"/>
    <x v="6"/>
    <x v="6"/>
    <s v="YE182021"/>
    <s v="Alkhawkhuh"/>
    <s v="الخوخة"/>
    <s v="YE18202100101"/>
    <s v="Al-Khokha"/>
    <s v="الخوخه"/>
    <s v="IDPs"/>
    <s v="Rapid Tracking"/>
    <x v="155"/>
    <s v="YE18"/>
    <x v="0"/>
    <x v="0"/>
    <s v="YE1824"/>
    <x v="55"/>
    <s v="زبيد"/>
    <x v="1"/>
    <x v="1"/>
    <x v="0"/>
    <m/>
    <m/>
    <n v="1"/>
    <n v="0"/>
    <n v="0"/>
    <n v="0"/>
    <n v="0"/>
    <n v="0"/>
    <n v="0"/>
    <n v="0"/>
    <n v="0"/>
    <n v="1"/>
    <n v="0"/>
    <x v="560"/>
    <x v="0"/>
    <x v="1"/>
    <x v="1"/>
    <x v="0"/>
  </r>
  <r>
    <d v="2024-06-12T00:00:00"/>
    <x v="149"/>
    <s v="YE15"/>
    <x v="0"/>
    <x v="0"/>
    <s v="YE1519"/>
    <x v="12"/>
    <x v="12"/>
    <s v="YE151906"/>
    <s v="Al Gahmaliah"/>
    <s v="الجحملية"/>
    <s v="YE15192100123"/>
    <s v="حارة المستشفى العسكري"/>
    <s v="حارة المستشفى العسكري"/>
    <s v="IDPs"/>
    <s v="Rapid Tracking"/>
    <x v="156"/>
    <s v="YE15"/>
    <x v="5"/>
    <x v="5"/>
    <s v="YE1501"/>
    <x v="93"/>
    <s v="ماوية"/>
    <x v="0"/>
    <x v="0"/>
    <x v="0"/>
    <m/>
    <m/>
    <n v="1"/>
    <n v="0"/>
    <n v="0"/>
    <n v="0"/>
    <n v="1"/>
    <n v="0"/>
    <n v="0"/>
    <n v="0"/>
    <n v="0"/>
    <n v="0"/>
    <n v="0"/>
    <x v="559"/>
    <x v="0"/>
    <x v="0"/>
    <x v="1"/>
    <x v="0"/>
  </r>
  <r>
    <d v="2024-06-16T00:00:00"/>
    <x v="148"/>
    <s v="YE26"/>
    <x v="1"/>
    <x v="1"/>
    <s v="YE2609"/>
    <x v="1"/>
    <x v="1"/>
    <s v="YE260927"/>
    <s v="Al'Iishraf"/>
    <s v="الاشراف"/>
    <s v="YE26092710900"/>
    <s v="Al-Ameryah"/>
    <s v="العامريه"/>
    <s v="IDPs"/>
    <s v="Rapid Tracking"/>
    <x v="157"/>
    <s v="YE15"/>
    <x v="5"/>
    <x v="5"/>
    <s v="YE1523"/>
    <x v="184"/>
    <s v="سامع"/>
    <x v="1"/>
    <x v="4"/>
    <x v="0"/>
    <m/>
    <m/>
    <n v="1"/>
    <n v="0"/>
    <n v="1"/>
    <n v="0"/>
    <n v="0"/>
    <n v="0"/>
    <n v="0"/>
    <n v="0"/>
    <n v="0"/>
    <n v="0"/>
    <n v="0"/>
    <x v="561"/>
    <x v="0"/>
    <x v="0"/>
    <x v="0"/>
    <x v="0"/>
  </r>
  <r>
    <d v="2024-06-16T00:00:00"/>
    <x v="149"/>
    <s v="YE26"/>
    <x v="1"/>
    <x v="1"/>
    <s v="YE2613"/>
    <x v="3"/>
    <x v="3"/>
    <s v="YE261326"/>
    <s v="Al Shabwan"/>
    <s v="ال شبوان"/>
    <s v="YE26132610200"/>
    <s v="Al-Maraf"/>
    <s v="المعرف"/>
    <s v="IDPs"/>
    <s v="Rapid Tracking"/>
    <x v="158"/>
    <s v="YE17"/>
    <x v="2"/>
    <x v="2"/>
    <s v="YE1707"/>
    <x v="39"/>
    <s v="كشر"/>
    <x v="1"/>
    <x v="4"/>
    <x v="0"/>
    <m/>
    <m/>
    <n v="1"/>
    <n v="0"/>
    <n v="1"/>
    <n v="0"/>
    <n v="0"/>
    <n v="0"/>
    <n v="0"/>
    <n v="0"/>
    <n v="0"/>
    <n v="0"/>
    <n v="0"/>
    <x v="562"/>
    <x v="0"/>
    <x v="0"/>
    <x v="0"/>
    <x v="0"/>
  </r>
  <r>
    <d v="2024-06-16T00:00:00"/>
    <x v="151"/>
    <s v="YE26"/>
    <x v="1"/>
    <x v="1"/>
    <s v="YE2613"/>
    <x v="3"/>
    <x v="3"/>
    <s v="YE261323"/>
    <s v="Al Rashid Munif"/>
    <s v="ال راشد منيف"/>
    <s v="YE26132311300"/>
    <s v="Al-Naqeia'a"/>
    <s v="النقيعاء"/>
    <s v="IDPs"/>
    <s v="Rapid Tracking"/>
    <x v="158"/>
    <s v="YE18"/>
    <x v="0"/>
    <x v="0"/>
    <s v="YE1815"/>
    <x v="98"/>
    <s v="السخنة"/>
    <x v="1"/>
    <x v="4"/>
    <x v="0"/>
    <m/>
    <m/>
    <n v="1"/>
    <n v="0"/>
    <n v="0"/>
    <n v="0"/>
    <n v="0"/>
    <n v="0"/>
    <n v="0"/>
    <n v="1"/>
    <n v="0"/>
    <n v="0"/>
    <n v="0"/>
    <x v="563"/>
    <x v="0"/>
    <x v="0"/>
    <x v="0"/>
    <x v="0"/>
  </r>
  <r>
    <d v="2024-06-16T00:00:00"/>
    <x v="151"/>
    <s v="YE26"/>
    <x v="1"/>
    <x v="1"/>
    <s v="YE2613"/>
    <x v="3"/>
    <x v="3"/>
    <s v="YE261323"/>
    <s v="Al Rashid Munif"/>
    <s v="ال راشد منيف"/>
    <s v="YE26132311300"/>
    <s v="Al-Naqeia'a"/>
    <s v="النقيعاء"/>
    <s v="IDPs"/>
    <s v="Rapid Tracking"/>
    <x v="158"/>
    <s v="YE18"/>
    <x v="0"/>
    <x v="0"/>
    <s v="YE1825"/>
    <x v="6"/>
    <s v="الجراحي"/>
    <x v="1"/>
    <x v="2"/>
    <x v="0"/>
    <m/>
    <m/>
    <n v="1"/>
    <n v="0"/>
    <n v="0"/>
    <n v="0"/>
    <n v="0"/>
    <n v="0"/>
    <n v="0"/>
    <n v="1"/>
    <n v="0"/>
    <n v="0"/>
    <n v="0"/>
    <x v="563"/>
    <x v="0"/>
    <x v="0"/>
    <x v="0"/>
    <x v="0"/>
  </r>
  <r>
    <d v="2024-06-16T00:00:00"/>
    <x v="150"/>
    <s v="YE26"/>
    <x v="1"/>
    <x v="1"/>
    <s v="YE2613"/>
    <x v="3"/>
    <x v="3"/>
    <s v="YE261321"/>
    <s v="Al Jalla L"/>
    <s v="ال جلال"/>
    <s v="YE26132110300"/>
    <s v="Aba Al-Jald"/>
    <s v="ابا الجلد"/>
    <s v="IDPs"/>
    <s v="Rapid Tracking"/>
    <x v="159"/>
    <s v="YE26"/>
    <x v="1"/>
    <x v="1"/>
    <s v="YE2602"/>
    <x v="22"/>
    <s v="رغوان"/>
    <x v="0"/>
    <x v="0"/>
    <x v="0"/>
    <m/>
    <m/>
    <n v="1"/>
    <n v="0"/>
    <n v="1"/>
    <n v="0"/>
    <n v="0"/>
    <n v="0"/>
    <n v="0"/>
    <n v="0"/>
    <n v="0"/>
    <n v="0"/>
    <n v="0"/>
    <x v="564"/>
    <x v="0"/>
    <x v="0"/>
    <x v="1"/>
    <x v="0"/>
  </r>
  <r>
    <d v="2024-06-16T00:00:00"/>
    <x v="149"/>
    <s v="YE26"/>
    <x v="1"/>
    <x v="1"/>
    <s v="YE2613"/>
    <x v="3"/>
    <x v="3"/>
    <s v="YE261326"/>
    <s v="Al Shabwan"/>
    <s v="ال شبوان"/>
    <s v="YE26132610100"/>
    <s v="Al-Khashah"/>
    <s v="الخشعه"/>
    <s v="IDPs"/>
    <s v="Rapid Tracking"/>
    <x v="159"/>
    <s v="YE18"/>
    <x v="0"/>
    <x v="0"/>
    <s v="YE1826"/>
    <x v="12"/>
    <s v="التحيتا"/>
    <x v="1"/>
    <x v="4"/>
    <x v="0"/>
    <m/>
    <m/>
    <n v="1"/>
    <n v="0"/>
    <n v="1"/>
    <n v="0"/>
    <n v="0"/>
    <n v="0"/>
    <n v="0"/>
    <n v="0"/>
    <n v="0"/>
    <n v="0"/>
    <n v="0"/>
    <x v="562"/>
    <x v="0"/>
    <x v="0"/>
    <x v="0"/>
    <x v="0"/>
  </r>
  <r>
    <d v="2024-06-16T00:00:00"/>
    <x v="149"/>
    <s v="YE26"/>
    <x v="1"/>
    <x v="1"/>
    <s v="YE2613"/>
    <x v="3"/>
    <x v="3"/>
    <s v="YE261326"/>
    <s v="Al Shabwan"/>
    <s v="ال شبوان"/>
    <s v="YE26132610100"/>
    <s v="Al-Khashah"/>
    <s v="الخشعه"/>
    <s v="IDPs"/>
    <s v="Rapid Tracking"/>
    <x v="159"/>
    <s v="YE23"/>
    <x v="7"/>
    <x v="7"/>
    <s v="YE2302"/>
    <x v="30"/>
    <s v="أرحب"/>
    <x v="0"/>
    <x v="0"/>
    <x v="0"/>
    <m/>
    <m/>
    <n v="1"/>
    <n v="0"/>
    <n v="0"/>
    <n v="0"/>
    <n v="0"/>
    <n v="0"/>
    <n v="0"/>
    <n v="0"/>
    <n v="0"/>
    <n v="1"/>
    <n v="0"/>
    <x v="562"/>
    <x v="0"/>
    <x v="0"/>
    <x v="0"/>
    <x v="0"/>
  </r>
  <r>
    <d v="2024-06-16T00:00:00"/>
    <x v="148"/>
    <s v="YE26"/>
    <x v="1"/>
    <x v="1"/>
    <s v="YE2609"/>
    <x v="1"/>
    <x v="1"/>
    <s v="YE260927"/>
    <s v="Al'Iishraf"/>
    <s v="الاشراف"/>
    <s v="YE26092710900"/>
    <s v="Al-Ameryah"/>
    <s v="العامريه"/>
    <s v="IDPs"/>
    <s v="Rapid Tracking"/>
    <x v="159"/>
    <s v="YE18"/>
    <x v="0"/>
    <x v="0"/>
    <s v="YE1815"/>
    <x v="98"/>
    <s v="السخنة"/>
    <x v="1"/>
    <x v="2"/>
    <x v="0"/>
    <m/>
    <m/>
    <n v="1"/>
    <n v="0"/>
    <n v="1"/>
    <n v="0"/>
    <n v="0"/>
    <n v="0"/>
    <n v="0"/>
    <n v="0"/>
    <n v="0"/>
    <n v="0"/>
    <n v="0"/>
    <x v="561"/>
    <x v="0"/>
    <x v="0"/>
    <x v="0"/>
    <x v="0"/>
  </r>
  <r>
    <d v="2024-06-16T00:00:00"/>
    <x v="149"/>
    <s v="YE26"/>
    <x v="1"/>
    <x v="1"/>
    <s v="YE2612"/>
    <x v="2"/>
    <x v="2"/>
    <s v="YE261203"/>
    <s v="Al Ruwdah"/>
    <s v="الروضة"/>
    <s v="YE26120300301"/>
    <s v="Al Ruwdah"/>
    <s v="الروضة"/>
    <s v="IDPs"/>
    <s v="Rapid Tracking"/>
    <x v="159"/>
    <s v="YE17"/>
    <x v="2"/>
    <x v="2"/>
    <s v="YE1702"/>
    <x v="143"/>
    <s v="حرض"/>
    <x v="1"/>
    <x v="1"/>
    <x v="0"/>
    <m/>
    <m/>
    <n v="1"/>
    <n v="0"/>
    <n v="0"/>
    <n v="0"/>
    <n v="0"/>
    <n v="0"/>
    <n v="0"/>
    <n v="0"/>
    <n v="0"/>
    <n v="1"/>
    <n v="0"/>
    <x v="565"/>
    <x v="0"/>
    <x v="0"/>
    <x v="0"/>
    <x v="0"/>
  </r>
  <r>
    <d v="2024-06-16T00:00:00"/>
    <x v="149"/>
    <s v="YE26"/>
    <x v="1"/>
    <x v="1"/>
    <s v="YE2613"/>
    <x v="3"/>
    <x v="3"/>
    <s v="YE261322"/>
    <s v="Al Fajih"/>
    <s v="ال فجيح"/>
    <s v="YE26132210300"/>
    <s v="Al-Humah"/>
    <s v="الحمه"/>
    <s v="IDPs"/>
    <s v="Rapid Tracking"/>
    <x v="159"/>
    <s v="YE18"/>
    <x v="0"/>
    <x v="0"/>
    <s v="YE1819"/>
    <x v="0"/>
    <s v="حيس"/>
    <x v="1"/>
    <x v="4"/>
    <x v="0"/>
    <m/>
    <m/>
    <n v="1"/>
    <n v="0"/>
    <n v="0"/>
    <n v="0"/>
    <n v="0"/>
    <n v="0"/>
    <n v="0"/>
    <n v="1"/>
    <n v="0"/>
    <n v="0"/>
    <n v="0"/>
    <x v="566"/>
    <x v="0"/>
    <x v="0"/>
    <x v="0"/>
    <x v="0"/>
  </r>
  <r>
    <d v="2024-06-16T00:00:00"/>
    <x v="149"/>
    <s v="YE26"/>
    <x v="1"/>
    <x v="1"/>
    <s v="YE2613"/>
    <x v="3"/>
    <x v="3"/>
    <s v="YE261326"/>
    <s v="Al Shabwan"/>
    <s v="ال شبوان"/>
    <s v="YE26132611100"/>
    <s v="Al-Awash"/>
    <s v="العواش"/>
    <s v="IDPs"/>
    <s v="Rapid Tracking"/>
    <x v="159"/>
    <s v="YE18"/>
    <x v="0"/>
    <x v="0"/>
    <s v="YE1816"/>
    <x v="89"/>
    <s v="المنصورية"/>
    <x v="1"/>
    <x v="1"/>
    <x v="0"/>
    <m/>
    <m/>
    <n v="1"/>
    <n v="0"/>
    <n v="1"/>
    <n v="0"/>
    <n v="0"/>
    <n v="0"/>
    <n v="0"/>
    <n v="0"/>
    <n v="0"/>
    <n v="0"/>
    <n v="0"/>
    <x v="567"/>
    <x v="0"/>
    <x v="0"/>
    <x v="0"/>
    <x v="0"/>
  </r>
  <r>
    <d v="2024-06-16T00:00:00"/>
    <x v="149"/>
    <s v="YE26"/>
    <x v="1"/>
    <x v="1"/>
    <s v="YE2613"/>
    <x v="3"/>
    <x v="3"/>
    <s v="YE261326"/>
    <s v="Al Shabwan"/>
    <s v="ال شبوان"/>
    <s v="YE26132610100"/>
    <s v="Al-Khashah"/>
    <s v="الخشعه"/>
    <s v="IDPs"/>
    <s v="Rapid Tracking"/>
    <x v="160"/>
    <s v="YE18"/>
    <x v="0"/>
    <x v="0"/>
    <s v="YE1814"/>
    <x v="7"/>
    <s v="الدريهمي"/>
    <x v="1"/>
    <x v="1"/>
    <x v="0"/>
    <m/>
    <m/>
    <n v="1"/>
    <n v="0"/>
    <n v="0"/>
    <n v="0"/>
    <n v="0"/>
    <n v="0"/>
    <n v="0"/>
    <n v="1"/>
    <n v="0"/>
    <n v="0"/>
    <n v="0"/>
    <x v="562"/>
    <x v="0"/>
    <x v="0"/>
    <x v="0"/>
    <x v="0"/>
  </r>
  <r>
    <d v="2024-06-16T00:00:00"/>
    <x v="151"/>
    <s v="YE26"/>
    <x v="1"/>
    <x v="1"/>
    <s v="YE2613"/>
    <x v="3"/>
    <x v="3"/>
    <s v="YE261323"/>
    <s v="Al Rashid Munif"/>
    <s v="ال راشد منيف"/>
    <s v="YE26132310100"/>
    <s v="Al-Masherah"/>
    <s v="المعاشير"/>
    <s v="IDPs"/>
    <s v="Rapid Tracking"/>
    <x v="160"/>
    <s v="YE18"/>
    <x v="0"/>
    <x v="0"/>
    <s v="YE1810"/>
    <x v="26"/>
    <s v="باجل"/>
    <x v="1"/>
    <x v="2"/>
    <x v="0"/>
    <m/>
    <m/>
    <n v="1"/>
    <n v="0"/>
    <n v="0"/>
    <n v="0"/>
    <n v="0"/>
    <n v="0"/>
    <n v="0"/>
    <n v="1"/>
    <n v="0"/>
    <n v="0"/>
    <n v="0"/>
    <x v="563"/>
    <x v="0"/>
    <x v="0"/>
    <x v="0"/>
    <x v="0"/>
  </r>
  <r>
    <d v="2024-06-16T00:00:00"/>
    <x v="149"/>
    <s v="YE26"/>
    <x v="1"/>
    <x v="1"/>
    <s v="YE2613"/>
    <x v="3"/>
    <x v="3"/>
    <s v="YE261322"/>
    <s v="Al Fajih"/>
    <s v="ال فجيح"/>
    <s v="YE26132210300"/>
    <s v="Al-Humah"/>
    <s v="الحمه"/>
    <s v="IDPs"/>
    <s v="Rapid Tracking"/>
    <x v="160"/>
    <s v="YE17"/>
    <x v="2"/>
    <x v="2"/>
    <s v="YE1710"/>
    <x v="185"/>
    <s v="أفلح الشام"/>
    <x v="1"/>
    <x v="2"/>
    <x v="0"/>
    <m/>
    <m/>
    <n v="1"/>
    <n v="0"/>
    <n v="0"/>
    <n v="0"/>
    <n v="0"/>
    <n v="0"/>
    <n v="0"/>
    <n v="1"/>
    <n v="0"/>
    <n v="0"/>
    <n v="0"/>
    <x v="566"/>
    <x v="0"/>
    <x v="0"/>
    <x v="0"/>
    <x v="0"/>
  </r>
  <r>
    <d v="2024-06-16T00:00:00"/>
    <x v="149"/>
    <s v="YE26"/>
    <x v="1"/>
    <x v="1"/>
    <s v="YE2613"/>
    <x v="3"/>
    <x v="3"/>
    <s v="YE261326"/>
    <s v="Al Shabwan"/>
    <s v="ال شبوان"/>
    <s v="YE26132610400"/>
    <s v="Al-Thaman"/>
    <s v="الثمان"/>
    <s v="IDPs"/>
    <s v="Rapid Tracking"/>
    <x v="160"/>
    <s v="YE18"/>
    <x v="0"/>
    <x v="0"/>
    <s v="YE1807"/>
    <x v="20"/>
    <s v="الزيدية"/>
    <x v="1"/>
    <x v="4"/>
    <x v="0"/>
    <m/>
    <m/>
    <n v="2"/>
    <n v="0"/>
    <n v="1"/>
    <n v="0"/>
    <n v="0"/>
    <n v="0"/>
    <n v="0"/>
    <n v="0"/>
    <n v="1"/>
    <n v="0"/>
    <n v="0"/>
    <x v="567"/>
    <x v="0"/>
    <x v="0"/>
    <x v="0"/>
    <x v="0"/>
  </r>
  <r>
    <d v="2024-06-16T00:00:00"/>
    <x v="152"/>
    <s v="YE26"/>
    <x v="1"/>
    <x v="1"/>
    <s v="YE2612"/>
    <x v="2"/>
    <x v="2"/>
    <s v="YE261208"/>
    <s v="Al Matar"/>
    <s v="المطار"/>
    <s v="YE26120800801"/>
    <s v="Al Matar"/>
    <s v="المطار"/>
    <s v="IDPs"/>
    <s v="Rapid Tracking"/>
    <x v="161"/>
    <s v="YE14"/>
    <x v="9"/>
    <x v="9"/>
    <s v="YE1413"/>
    <x v="104"/>
    <s v="رداع"/>
    <x v="1"/>
    <x v="1"/>
    <x v="0"/>
    <m/>
    <m/>
    <n v="1"/>
    <n v="0"/>
    <n v="0"/>
    <n v="0"/>
    <n v="1"/>
    <n v="0"/>
    <n v="0"/>
    <n v="0"/>
    <n v="0"/>
    <n v="0"/>
    <n v="0"/>
    <x v="568"/>
    <x v="0"/>
    <x v="0"/>
    <x v="0"/>
    <x v="0"/>
  </r>
  <r>
    <d v="2024-06-16T00:00:00"/>
    <x v="151"/>
    <s v="YE26"/>
    <x v="1"/>
    <x v="1"/>
    <s v="YE2612"/>
    <x v="2"/>
    <x v="2"/>
    <s v="YE261210"/>
    <s v="Al Jufainah"/>
    <s v="الجفينة"/>
    <s v="YE26121001001"/>
    <s v="Al Jufainah"/>
    <s v="الجفينة"/>
    <s v="IDPs"/>
    <s v="Rapid Tracking"/>
    <x v="161"/>
    <s v="YE18"/>
    <x v="0"/>
    <x v="0"/>
    <s v="YE1819"/>
    <x v="0"/>
    <s v="حيس"/>
    <x v="1"/>
    <x v="1"/>
    <x v="0"/>
    <m/>
    <m/>
    <n v="2"/>
    <n v="0"/>
    <n v="0"/>
    <n v="0"/>
    <n v="0"/>
    <n v="0"/>
    <n v="0"/>
    <n v="0"/>
    <n v="0"/>
    <n v="2"/>
    <n v="0"/>
    <x v="569"/>
    <x v="0"/>
    <x v="0"/>
    <x v="0"/>
    <x v="0"/>
  </r>
  <r>
    <d v="2024-06-22T00:00:00"/>
    <x v="153"/>
    <s v="YE26"/>
    <x v="1"/>
    <x v="1"/>
    <s v="YE2612"/>
    <x v="2"/>
    <x v="2"/>
    <s v="YE261221"/>
    <s v="Al'Iishraf"/>
    <s v="الاشراف"/>
    <s v="YE26122111700"/>
    <s v="Jaw Al-Abr"/>
    <s v="جو العبر"/>
    <s v="IDPs"/>
    <s v="Rapid Tracking"/>
    <x v="162"/>
    <s v="YE27"/>
    <x v="17"/>
    <x v="17"/>
    <s v="YE2706"/>
    <x v="186"/>
    <s v="حفاش"/>
    <x v="0"/>
    <x v="0"/>
    <x v="0"/>
    <m/>
    <m/>
    <n v="1"/>
    <n v="0"/>
    <n v="0"/>
    <n v="0"/>
    <n v="0"/>
    <n v="0"/>
    <n v="0"/>
    <n v="1"/>
    <n v="0"/>
    <n v="0"/>
    <n v="0"/>
    <x v="570"/>
    <x v="0"/>
    <x v="0"/>
    <x v="0"/>
    <x v="0"/>
  </r>
  <r>
    <d v="2024-06-22T00:00:00"/>
    <x v="154"/>
    <s v="YE26"/>
    <x v="1"/>
    <x v="1"/>
    <s v="YE2613"/>
    <x v="3"/>
    <x v="3"/>
    <s v="YE261326"/>
    <s v="Al Shabwan"/>
    <s v="ال شبوان"/>
    <s v="YE26132610100"/>
    <s v="Al-Khashah"/>
    <s v="الخشعه"/>
    <s v="IDPs"/>
    <s v="Rapid Tracking"/>
    <x v="163"/>
    <s v="YE18"/>
    <x v="0"/>
    <x v="0"/>
    <s v="YE1814"/>
    <x v="7"/>
    <s v="الدريهمي"/>
    <x v="0"/>
    <x v="0"/>
    <x v="1"/>
    <s v="No"/>
    <m/>
    <n v="1"/>
    <n v="0"/>
    <n v="1"/>
    <n v="0"/>
    <n v="0"/>
    <n v="0"/>
    <n v="0"/>
    <n v="0"/>
    <n v="0"/>
    <n v="0"/>
    <n v="0"/>
    <x v="571"/>
    <x v="0"/>
    <x v="0"/>
    <x v="0"/>
    <x v="0"/>
  </r>
  <r>
    <d v="2024-06-22T00:00:00"/>
    <x v="155"/>
    <s v="YE26"/>
    <x v="1"/>
    <x v="1"/>
    <s v="YE2613"/>
    <x v="3"/>
    <x v="3"/>
    <s v="YE261322"/>
    <s v="Al Fajih"/>
    <s v="ال فجيح"/>
    <s v="YE26132211000"/>
    <s v="Al-Maseil Cara"/>
    <s v="المسيل كرا"/>
    <s v="IDPs"/>
    <s v="Rapid Tracking"/>
    <x v="164"/>
    <s v="YE20"/>
    <x v="6"/>
    <x v="6"/>
    <s v="YE2005"/>
    <x v="41"/>
    <s v="عتمة"/>
    <x v="1"/>
    <x v="4"/>
    <x v="0"/>
    <m/>
    <m/>
    <n v="2"/>
    <n v="0"/>
    <n v="0"/>
    <n v="0"/>
    <n v="0"/>
    <n v="0"/>
    <n v="0"/>
    <n v="2"/>
    <n v="0"/>
    <n v="0"/>
    <n v="0"/>
    <x v="572"/>
    <x v="0"/>
    <x v="0"/>
    <x v="0"/>
    <x v="0"/>
  </r>
  <r>
    <d v="2024-06-22T00:00:00"/>
    <x v="155"/>
    <s v="YE26"/>
    <x v="1"/>
    <x v="1"/>
    <s v="YE2612"/>
    <x v="2"/>
    <x v="2"/>
    <s v="YE261210"/>
    <s v="Al Jufainah"/>
    <s v="الجفينة"/>
    <s v="YE26121001001"/>
    <s v="Al Jufainah"/>
    <s v="الجفينة"/>
    <s v="IDPs"/>
    <s v="Rapid Tracking"/>
    <x v="165"/>
    <s v="YE18"/>
    <x v="0"/>
    <x v="0"/>
    <s v="YE1826"/>
    <x v="12"/>
    <s v="التحيتا"/>
    <x v="1"/>
    <x v="1"/>
    <x v="0"/>
    <m/>
    <m/>
    <n v="1"/>
    <n v="0"/>
    <n v="0"/>
    <n v="0"/>
    <n v="0"/>
    <n v="0"/>
    <n v="0"/>
    <n v="0"/>
    <n v="0"/>
    <n v="1"/>
    <n v="0"/>
    <x v="573"/>
    <x v="0"/>
    <x v="0"/>
    <x v="0"/>
    <x v="0"/>
  </r>
  <r>
    <d v="2024-06-22T00:00:00"/>
    <x v="153"/>
    <s v="YE26"/>
    <x v="1"/>
    <x v="1"/>
    <s v="YE2612"/>
    <x v="2"/>
    <x v="2"/>
    <s v="YE261208"/>
    <s v="Al Matar"/>
    <s v="المطار"/>
    <s v="YE26120800801"/>
    <s v="Al Matar"/>
    <s v="المطار"/>
    <s v="IDPs"/>
    <s v="Rapid Tracking"/>
    <x v="166"/>
    <s v="YE15"/>
    <x v="5"/>
    <x v="5"/>
    <s v="YE1518"/>
    <x v="94"/>
    <s v="القاهرة"/>
    <x v="1"/>
    <x v="1"/>
    <x v="0"/>
    <m/>
    <m/>
    <n v="1"/>
    <n v="0"/>
    <n v="0"/>
    <n v="0"/>
    <n v="0"/>
    <n v="0"/>
    <n v="0"/>
    <n v="0"/>
    <n v="0"/>
    <n v="1"/>
    <n v="0"/>
    <x v="574"/>
    <x v="0"/>
    <x v="0"/>
    <x v="0"/>
    <x v="0"/>
  </r>
  <r>
    <d v="2024-06-22T00:00:00"/>
    <x v="155"/>
    <s v="YE26"/>
    <x v="1"/>
    <x v="1"/>
    <s v="YE2612"/>
    <x v="2"/>
    <x v="2"/>
    <s v="YE261210"/>
    <s v="Al Jufainah"/>
    <s v="الجفينة"/>
    <s v="YE26121001001"/>
    <s v="Al Jufainah"/>
    <s v="الجفينة"/>
    <s v="IDPs"/>
    <s v="Rapid Tracking"/>
    <x v="166"/>
    <s v="YE17"/>
    <x v="2"/>
    <x v="2"/>
    <s v="YE1704"/>
    <x v="71"/>
    <s v="عبس"/>
    <x v="1"/>
    <x v="2"/>
    <x v="0"/>
    <m/>
    <m/>
    <n v="1"/>
    <n v="0"/>
    <n v="1"/>
    <n v="0"/>
    <n v="0"/>
    <n v="0"/>
    <n v="0"/>
    <n v="0"/>
    <n v="0"/>
    <n v="0"/>
    <n v="0"/>
    <x v="573"/>
    <x v="0"/>
    <x v="0"/>
    <x v="0"/>
    <x v="0"/>
  </r>
  <r>
    <d v="2024-06-26T00:00:00"/>
    <x v="156"/>
    <s v="YE15"/>
    <x v="0"/>
    <x v="0"/>
    <s v="YE1505"/>
    <x v="4"/>
    <x v="4"/>
    <s v="YE150521"/>
    <s v="Almakha'"/>
    <s v="المخاء"/>
    <s v="YE15052100101"/>
    <s v="Al-Makha"/>
    <s v="المخاء"/>
    <s v="IDPs"/>
    <s v="Rapid Tracking"/>
    <x v="163"/>
    <s v="YE15"/>
    <x v="5"/>
    <x v="5"/>
    <s v="YE1504"/>
    <x v="11"/>
    <s v="مقبنة"/>
    <x v="0"/>
    <x v="0"/>
    <x v="0"/>
    <m/>
    <m/>
    <n v="4"/>
    <n v="0"/>
    <n v="0"/>
    <n v="0"/>
    <n v="4"/>
    <n v="0"/>
    <n v="0"/>
    <n v="0"/>
    <n v="0"/>
    <n v="0"/>
    <n v="0"/>
    <x v="575"/>
    <x v="0"/>
    <x v="1"/>
    <x v="1"/>
    <x v="0"/>
  </r>
  <r>
    <d v="2024-06-26T00:00:00"/>
    <x v="157"/>
    <s v="YE18"/>
    <x v="2"/>
    <x v="2"/>
    <s v="YE1819"/>
    <x v="5"/>
    <x v="5"/>
    <s v="YE181924"/>
    <s v="Rubue Almahall"/>
    <s v="ربع المحل"/>
    <s v="YE18192410800"/>
    <s v="Al-Rawn"/>
    <s v="الرون"/>
    <s v="IDPs"/>
    <s v="Rapid Tracking"/>
    <x v="164"/>
    <s v="YE18"/>
    <x v="0"/>
    <x v="0"/>
    <s v="YE1825"/>
    <x v="6"/>
    <s v="الجراحي"/>
    <x v="0"/>
    <x v="3"/>
    <x v="0"/>
    <m/>
    <m/>
    <n v="3"/>
    <n v="0"/>
    <n v="1"/>
    <n v="0"/>
    <n v="0"/>
    <n v="0"/>
    <n v="0"/>
    <n v="2"/>
    <n v="0"/>
    <n v="0"/>
    <n v="0"/>
    <x v="576"/>
    <x v="0"/>
    <x v="1"/>
    <x v="1"/>
    <x v="0"/>
  </r>
  <r>
    <d v="2024-06-26T00:00:00"/>
    <x v="156"/>
    <s v="YE15"/>
    <x v="0"/>
    <x v="0"/>
    <s v="YE1505"/>
    <x v="4"/>
    <x v="4"/>
    <s v="YE150521"/>
    <s v="Almakha'"/>
    <s v="المخاء"/>
    <s v="YE15052100101"/>
    <s v="Al-Makha"/>
    <s v="المخاء"/>
    <s v="IDPs"/>
    <s v="Rapid Tracking"/>
    <x v="165"/>
    <s v="YE15"/>
    <x v="5"/>
    <x v="5"/>
    <s v="YE1508"/>
    <x v="31"/>
    <s v="جبل حبشي"/>
    <x v="0"/>
    <x v="0"/>
    <x v="0"/>
    <m/>
    <m/>
    <n v="2"/>
    <n v="0"/>
    <n v="0"/>
    <n v="0"/>
    <n v="2"/>
    <n v="0"/>
    <n v="0"/>
    <n v="0"/>
    <n v="0"/>
    <n v="0"/>
    <n v="0"/>
    <x v="575"/>
    <x v="0"/>
    <x v="1"/>
    <x v="1"/>
    <x v="0"/>
  </r>
  <r>
    <d v="2024-06-26T00:00:00"/>
    <x v="157"/>
    <s v="YE18"/>
    <x v="2"/>
    <x v="2"/>
    <s v="YE1820"/>
    <x v="6"/>
    <x v="6"/>
    <s v="YE182021"/>
    <s v="Alkhawkhuh"/>
    <s v="الخوخة"/>
    <s v="YE18202100101"/>
    <s v="Al-Khokha"/>
    <s v="الخوخه"/>
    <s v="IDPs"/>
    <s v="Rapid Tracking"/>
    <x v="166"/>
    <s v="YE18"/>
    <x v="0"/>
    <x v="0"/>
    <s v="YE1826"/>
    <x v="12"/>
    <s v="التحيتا"/>
    <x v="0"/>
    <x v="3"/>
    <x v="0"/>
    <m/>
    <m/>
    <n v="1"/>
    <n v="0"/>
    <n v="0"/>
    <n v="0"/>
    <n v="0"/>
    <n v="0"/>
    <n v="0"/>
    <n v="1"/>
    <n v="0"/>
    <n v="0"/>
    <n v="0"/>
    <x v="577"/>
    <x v="0"/>
    <x v="1"/>
    <x v="1"/>
    <x v="0"/>
  </r>
  <r>
    <d v="2024-06-29T00:00:00"/>
    <x v="158"/>
    <s v="YE26"/>
    <x v="1"/>
    <x v="1"/>
    <s v="YE2613"/>
    <x v="3"/>
    <x v="3"/>
    <s v="YE261321"/>
    <s v="Al Jalla L"/>
    <s v="ال جلال"/>
    <s v="YE26132100101"/>
    <s v="Aal Jalal"/>
    <s v="ال جلال"/>
    <s v="IDPs"/>
    <s v="Rapid Tracking"/>
    <x v="167"/>
    <s v="YE18"/>
    <x v="0"/>
    <x v="0"/>
    <s v="YE1817"/>
    <x v="37"/>
    <s v="بيت الفقيه"/>
    <x v="1"/>
    <x v="1"/>
    <x v="0"/>
    <m/>
    <m/>
    <n v="1"/>
    <n v="0"/>
    <n v="1"/>
    <n v="0"/>
    <n v="0"/>
    <n v="0"/>
    <n v="0"/>
    <n v="0"/>
    <n v="0"/>
    <n v="0"/>
    <n v="0"/>
    <x v="578"/>
    <x v="0"/>
    <x v="0"/>
    <x v="0"/>
    <x v="0"/>
  </r>
  <r>
    <d v="2024-06-29T00:00:00"/>
    <x v="157"/>
    <s v="YE26"/>
    <x v="1"/>
    <x v="1"/>
    <s v="YE2612"/>
    <x v="2"/>
    <x v="2"/>
    <s v="YE261221"/>
    <s v="Al'Iishraf"/>
    <s v="الاشراف"/>
    <s v="YE26122111200"/>
    <s v="Al Muhtam"/>
    <s v="ال مهتم"/>
    <s v="IDPs"/>
    <s v="Rapid Tracking"/>
    <x v="168"/>
    <s v="YE26"/>
    <x v="1"/>
    <x v="1"/>
    <s v="YE2607"/>
    <x v="5"/>
    <s v="الجوبة"/>
    <x v="0"/>
    <x v="0"/>
    <x v="0"/>
    <m/>
    <m/>
    <n v="1"/>
    <n v="0"/>
    <n v="0"/>
    <n v="0"/>
    <n v="0"/>
    <n v="0"/>
    <n v="0"/>
    <n v="1"/>
    <n v="0"/>
    <n v="0"/>
    <n v="0"/>
    <x v="579"/>
    <x v="0"/>
    <x v="0"/>
    <x v="1"/>
    <x v="0"/>
  </r>
  <r>
    <d v="2024-06-29T00:00:00"/>
    <x v="156"/>
    <s v="YE26"/>
    <x v="1"/>
    <x v="1"/>
    <s v="YE2613"/>
    <x v="3"/>
    <x v="3"/>
    <s v="YE261323"/>
    <s v="Al Rashid Munif"/>
    <s v="ال راشد منيف"/>
    <s v="YE26132311300"/>
    <s v="Al-Naqeia'a"/>
    <s v="النقيعاء"/>
    <s v="IDPs"/>
    <s v="Rapid Tracking"/>
    <x v="168"/>
    <s v="YE18"/>
    <x v="0"/>
    <x v="0"/>
    <s v="YE1825"/>
    <x v="6"/>
    <s v="الجراحي"/>
    <x v="1"/>
    <x v="4"/>
    <x v="1"/>
    <s v="Yes"/>
    <s v="Don't Know"/>
    <n v="2"/>
    <n v="0"/>
    <n v="0"/>
    <n v="0"/>
    <n v="0"/>
    <n v="0"/>
    <n v="0"/>
    <n v="2"/>
    <n v="0"/>
    <n v="0"/>
    <n v="0"/>
    <x v="580"/>
    <x v="0"/>
    <x v="0"/>
    <x v="0"/>
    <x v="0"/>
  </r>
  <r>
    <d v="2024-06-29T00:00:00"/>
    <x v="159"/>
    <s v="YE26"/>
    <x v="1"/>
    <x v="1"/>
    <s v="YE2613"/>
    <x v="3"/>
    <x v="3"/>
    <s v="YE261322"/>
    <s v="Al Fajih"/>
    <s v="ال فجيح"/>
    <s v="YE26132210600"/>
    <s v="Cara"/>
    <s v="كرا"/>
    <s v="IDPs"/>
    <s v="Rapid Tracking"/>
    <x v="168"/>
    <s v="YE15"/>
    <x v="5"/>
    <x v="5"/>
    <s v="YE1504"/>
    <x v="11"/>
    <s v="مقبنة"/>
    <x v="0"/>
    <x v="0"/>
    <x v="1"/>
    <s v="No"/>
    <m/>
    <n v="1"/>
    <n v="0"/>
    <n v="0"/>
    <n v="0"/>
    <n v="0"/>
    <n v="0"/>
    <n v="0"/>
    <n v="1"/>
    <n v="0"/>
    <n v="0"/>
    <n v="0"/>
    <x v="581"/>
    <x v="0"/>
    <x v="0"/>
    <x v="0"/>
    <x v="0"/>
  </r>
  <r>
    <d v="2024-06-29T00:00:00"/>
    <x v="157"/>
    <s v="YE26"/>
    <x v="1"/>
    <x v="1"/>
    <s v="YE2613"/>
    <x v="3"/>
    <x v="3"/>
    <s v="YE261326"/>
    <s v="Al Shabwan"/>
    <s v="ال شبوان"/>
    <s v="YE26132610200"/>
    <s v="Al-Maraf"/>
    <s v="المعرف"/>
    <s v="IDPs"/>
    <s v="Rapid Tracking"/>
    <x v="169"/>
    <s v="YE26"/>
    <x v="1"/>
    <x v="1"/>
    <s v="YE2606"/>
    <x v="112"/>
    <s v="صرواح"/>
    <x v="0"/>
    <x v="0"/>
    <x v="2"/>
    <m/>
    <m/>
    <n v="1"/>
    <n v="0"/>
    <n v="1"/>
    <n v="0"/>
    <n v="0"/>
    <n v="0"/>
    <n v="0"/>
    <n v="0"/>
    <n v="0"/>
    <n v="0"/>
    <n v="0"/>
    <x v="582"/>
    <x v="0"/>
    <x v="0"/>
    <x v="1"/>
    <x v="0"/>
  </r>
  <r>
    <d v="2024-06-29T00:00:00"/>
    <x v="156"/>
    <s v="YE26"/>
    <x v="1"/>
    <x v="1"/>
    <s v="YE2613"/>
    <x v="3"/>
    <x v="3"/>
    <s v="YE261323"/>
    <s v="Al Rashid Munif"/>
    <s v="ال راشد منيف"/>
    <s v="YE26132311300"/>
    <s v="Al-Naqeia'a"/>
    <s v="النقيعاء"/>
    <s v="IDPs"/>
    <s v="Rapid Tracking"/>
    <x v="169"/>
    <s v="YE15"/>
    <x v="5"/>
    <x v="5"/>
    <s v="YE1502"/>
    <x v="56"/>
    <s v="شرعب السلام"/>
    <x v="1"/>
    <x v="2"/>
    <x v="0"/>
    <m/>
    <m/>
    <n v="1"/>
    <n v="0"/>
    <n v="0"/>
    <n v="0"/>
    <n v="0"/>
    <n v="0"/>
    <n v="0"/>
    <n v="1"/>
    <n v="0"/>
    <n v="0"/>
    <n v="0"/>
    <x v="580"/>
    <x v="0"/>
    <x v="0"/>
    <x v="0"/>
    <x v="0"/>
  </r>
  <r>
    <d v="2024-06-29T00:00:00"/>
    <x v="160"/>
    <s v="YE26"/>
    <x v="1"/>
    <x v="1"/>
    <s v="YE2612"/>
    <x v="2"/>
    <x v="2"/>
    <s v="YE261221"/>
    <s v="Al'Iishraf"/>
    <s v="الاشراف"/>
    <s v="YE26122110200"/>
    <s v="Al-Khaseef"/>
    <s v="الخسيف"/>
    <s v="IDPs"/>
    <s v="Rapid Tracking"/>
    <x v="169"/>
    <s v="YE18"/>
    <x v="0"/>
    <x v="0"/>
    <s v="YE1815"/>
    <x v="98"/>
    <s v="السخنة"/>
    <x v="1"/>
    <x v="1"/>
    <x v="0"/>
    <m/>
    <m/>
    <n v="1"/>
    <n v="0"/>
    <n v="0"/>
    <n v="0"/>
    <n v="0"/>
    <n v="0"/>
    <n v="0"/>
    <n v="1"/>
    <n v="0"/>
    <n v="0"/>
    <n v="0"/>
    <x v="583"/>
    <x v="0"/>
    <x v="0"/>
    <x v="0"/>
    <x v="0"/>
  </r>
  <r>
    <d v="2024-06-29T00:00:00"/>
    <x v="160"/>
    <s v="YE26"/>
    <x v="1"/>
    <x v="1"/>
    <s v="YE2612"/>
    <x v="2"/>
    <x v="2"/>
    <s v="YE261221"/>
    <s v="Al'Iishraf"/>
    <s v="الاشراف"/>
    <s v="YE26122110600"/>
    <s v="Al-Fow"/>
    <s v="الفاو"/>
    <s v="IDPs"/>
    <s v="Rapid Tracking"/>
    <x v="169"/>
    <s v="YE18"/>
    <x v="0"/>
    <x v="0"/>
    <s v="YE1810"/>
    <x v="26"/>
    <s v="باجل"/>
    <x v="1"/>
    <x v="2"/>
    <x v="0"/>
    <m/>
    <m/>
    <n v="1"/>
    <n v="0"/>
    <n v="0"/>
    <n v="0"/>
    <n v="0"/>
    <n v="0"/>
    <n v="0"/>
    <n v="1"/>
    <n v="0"/>
    <n v="0"/>
    <n v="0"/>
    <x v="583"/>
    <x v="0"/>
    <x v="0"/>
    <x v="0"/>
    <x v="0"/>
  </r>
  <r>
    <d v="2024-06-26T00:00:00"/>
    <x v="157"/>
    <s v="YE18"/>
    <x v="2"/>
    <x v="2"/>
    <s v="YE1819"/>
    <x v="5"/>
    <x v="5"/>
    <s v="YE181924"/>
    <s v="Rubue Almahall"/>
    <s v="ربع المحل"/>
    <s v="YE18192411100"/>
    <s v="Al-Mukhtaref"/>
    <s v="المخترف"/>
    <s v="IDPs"/>
    <s v="Rapid Tracking"/>
    <x v="170"/>
    <s v="YE18"/>
    <x v="0"/>
    <x v="0"/>
    <s v="YE1825"/>
    <x v="6"/>
    <s v="الجراحي"/>
    <x v="0"/>
    <x v="3"/>
    <x v="0"/>
    <m/>
    <m/>
    <n v="2"/>
    <n v="0"/>
    <n v="0"/>
    <n v="0"/>
    <n v="0"/>
    <n v="0"/>
    <n v="0"/>
    <n v="2"/>
    <n v="0"/>
    <n v="0"/>
    <n v="0"/>
    <x v="584"/>
    <x v="0"/>
    <x v="1"/>
    <x v="1"/>
    <x v="0"/>
  </r>
  <r>
    <d v="2024-06-27T00:00:00"/>
    <x v="161"/>
    <s v="YE15"/>
    <x v="0"/>
    <x v="0"/>
    <s v="YE1511"/>
    <x v="0"/>
    <x v="0"/>
    <s v="YE151125"/>
    <s v="Watir"/>
    <s v="وتير"/>
    <s v="YE15112510800"/>
    <s v="Tharhabah"/>
    <s v="ذرحبه"/>
    <s v="IDPs"/>
    <s v="Rapid Tracking"/>
    <x v="170"/>
    <s v="YE16"/>
    <x v="8"/>
    <x v="8"/>
    <s v="YE1601"/>
    <x v="47"/>
    <s v="خب و الشعف"/>
    <x v="0"/>
    <x v="0"/>
    <x v="0"/>
    <m/>
    <m/>
    <n v="1"/>
    <n v="0"/>
    <n v="0"/>
    <n v="0"/>
    <n v="1"/>
    <n v="0"/>
    <n v="0"/>
    <n v="0"/>
    <n v="0"/>
    <n v="0"/>
    <n v="0"/>
    <x v="585"/>
    <x v="0"/>
    <x v="0"/>
    <x v="0"/>
    <x v="0"/>
  </r>
  <r>
    <d v="2024-06-27T00:00:00"/>
    <x v="161"/>
    <s v="YE15"/>
    <x v="0"/>
    <x v="0"/>
    <s v="YE1511"/>
    <x v="0"/>
    <x v="0"/>
    <s v="YE151129"/>
    <s v="Al'Uqrud"/>
    <s v="الاقروض"/>
    <s v="YE15112912100"/>
    <s v="Shamar"/>
    <s v="شمار"/>
    <s v="IDPs"/>
    <s v="Rapid Tracking"/>
    <x v="170"/>
    <s v="YE16"/>
    <x v="8"/>
    <x v="8"/>
    <s v="YE1607"/>
    <x v="139"/>
    <s v="المصلوب"/>
    <x v="0"/>
    <x v="0"/>
    <x v="2"/>
    <m/>
    <m/>
    <n v="3"/>
    <n v="0"/>
    <n v="3"/>
    <n v="0"/>
    <n v="0"/>
    <n v="0"/>
    <n v="0"/>
    <n v="0"/>
    <n v="0"/>
    <n v="0"/>
    <n v="0"/>
    <x v="586"/>
    <x v="0"/>
    <x v="0"/>
    <x v="0"/>
    <x v="0"/>
  </r>
  <r>
    <d v="2024-06-29T00:00:00"/>
    <x v="157"/>
    <s v="YE26"/>
    <x v="1"/>
    <x v="1"/>
    <s v="YE2613"/>
    <x v="3"/>
    <x v="3"/>
    <s v="YE261326"/>
    <s v="Al Shabwan"/>
    <s v="ال شبوان"/>
    <s v="YE26132610200"/>
    <s v="Al-Maraf"/>
    <s v="المعرف"/>
    <s v="IDPs"/>
    <s v="Rapid Tracking"/>
    <x v="170"/>
    <s v="YE16"/>
    <x v="8"/>
    <x v="8"/>
    <s v="YE1609"/>
    <x v="81"/>
    <s v="الخلق"/>
    <x v="1"/>
    <x v="4"/>
    <x v="0"/>
    <m/>
    <m/>
    <n v="1"/>
    <n v="0"/>
    <n v="0"/>
    <n v="0"/>
    <n v="0"/>
    <n v="0"/>
    <n v="0"/>
    <n v="1"/>
    <n v="0"/>
    <n v="0"/>
    <n v="0"/>
    <x v="582"/>
    <x v="0"/>
    <x v="0"/>
    <x v="0"/>
    <x v="0"/>
  </r>
  <r>
    <d v="2024-06-29T00:00:00"/>
    <x v="156"/>
    <s v="YE26"/>
    <x v="1"/>
    <x v="1"/>
    <s v="YE2612"/>
    <x v="2"/>
    <x v="2"/>
    <s v="YE261202"/>
    <s v="Al Maghawir Walshabwani"/>
    <s v="المغاوير والشبواني"/>
    <s v="YE26120200201"/>
    <s v="Al Maghawir Walshabwani"/>
    <s v="المغاوير والشبواني"/>
    <s v="IDPs"/>
    <s v="Rapid Tracking"/>
    <x v="170"/>
    <s v="YE23"/>
    <x v="7"/>
    <x v="7"/>
    <s v="YE2303"/>
    <x v="103"/>
    <s v="نهم"/>
    <x v="0"/>
    <x v="0"/>
    <x v="0"/>
    <m/>
    <m/>
    <n v="1"/>
    <n v="0"/>
    <n v="0"/>
    <n v="0"/>
    <n v="0"/>
    <n v="0"/>
    <n v="0"/>
    <n v="1"/>
    <n v="0"/>
    <n v="0"/>
    <n v="0"/>
    <x v="587"/>
    <x v="0"/>
    <x v="0"/>
    <x v="0"/>
    <x v="0"/>
  </r>
  <r>
    <d v="2024-06-29T00:00:00"/>
    <x v="156"/>
    <s v="YE26"/>
    <x v="1"/>
    <x v="1"/>
    <s v="YE2613"/>
    <x v="3"/>
    <x v="3"/>
    <s v="YE261323"/>
    <s v="Al Rashid Munif"/>
    <s v="ال راشد منيف"/>
    <s v="YE26132311300"/>
    <s v="Al-Naqeia'a"/>
    <s v="النقيعاء"/>
    <s v="IDPs"/>
    <s v="Rapid Tracking"/>
    <x v="170"/>
    <s v="YE14"/>
    <x v="9"/>
    <x v="9"/>
    <s v="YE1413"/>
    <x v="104"/>
    <s v="رداع"/>
    <x v="0"/>
    <x v="0"/>
    <x v="1"/>
    <s v="No"/>
    <m/>
    <n v="1"/>
    <n v="0"/>
    <n v="0"/>
    <n v="0"/>
    <n v="0"/>
    <n v="0"/>
    <n v="0"/>
    <n v="1"/>
    <n v="0"/>
    <n v="0"/>
    <n v="0"/>
    <x v="580"/>
    <x v="0"/>
    <x v="0"/>
    <x v="0"/>
    <x v="0"/>
  </r>
  <r>
    <d v="2024-06-29T00:00:00"/>
    <x v="161"/>
    <s v="YE26"/>
    <x v="1"/>
    <x v="1"/>
    <s v="YE2613"/>
    <x v="3"/>
    <x v="3"/>
    <s v="YE261326"/>
    <s v="Al Shabwan"/>
    <s v="ال شبوان"/>
    <s v="YE26132611000"/>
    <s v="Al Meshal Al-Cawlah"/>
    <s v="ال مشعل الكوله"/>
    <s v="IDPs"/>
    <s v="Rapid Tracking"/>
    <x v="170"/>
    <s v="YE18"/>
    <x v="0"/>
    <x v="0"/>
    <s v="YE1810"/>
    <x v="26"/>
    <s v="باجل"/>
    <x v="1"/>
    <x v="1"/>
    <x v="0"/>
    <m/>
    <m/>
    <n v="1"/>
    <n v="0"/>
    <n v="1"/>
    <n v="0"/>
    <n v="0"/>
    <n v="0"/>
    <n v="0"/>
    <n v="0"/>
    <n v="0"/>
    <n v="0"/>
    <n v="0"/>
    <x v="588"/>
    <x v="0"/>
    <x v="0"/>
    <x v="0"/>
    <x v="0"/>
  </r>
  <r>
    <d v="2024-06-29T00:00:00"/>
    <x v="161"/>
    <s v="YE26"/>
    <x v="1"/>
    <x v="1"/>
    <s v="YE2613"/>
    <x v="3"/>
    <x v="3"/>
    <s v="YE261326"/>
    <s v="Al Shabwan"/>
    <s v="ال شبوان"/>
    <s v="YE26132610200"/>
    <s v="Al-Maraf"/>
    <s v="المعرف"/>
    <s v="IDPs"/>
    <s v="Rapid Tracking"/>
    <x v="170"/>
    <s v="YE18"/>
    <x v="0"/>
    <x v="0"/>
    <s v="YE1815"/>
    <x v="98"/>
    <s v="السخنة"/>
    <x v="3"/>
    <x v="7"/>
    <x v="0"/>
    <m/>
    <m/>
    <n v="1"/>
    <n v="0"/>
    <n v="0"/>
    <n v="1"/>
    <n v="0"/>
    <n v="0"/>
    <n v="0"/>
    <n v="0"/>
    <n v="0"/>
    <n v="0"/>
    <n v="0"/>
    <x v="588"/>
    <x v="0"/>
    <x v="0"/>
    <x v="0"/>
    <x v="0"/>
  </r>
  <r>
    <d v="2024-06-29T00:00:00"/>
    <x v="162"/>
    <s v="YE26"/>
    <x v="1"/>
    <x v="1"/>
    <s v="YE2612"/>
    <x v="2"/>
    <x v="2"/>
    <s v="YE261212"/>
    <s v="Al Jamiah"/>
    <s v="الجامعة"/>
    <s v="YE26121201201"/>
    <s v="Al Jamiah"/>
    <s v="الجامعة"/>
    <s v="IDPs"/>
    <s v="Rapid Tracking"/>
    <x v="170"/>
    <s v="YE27"/>
    <x v="17"/>
    <x v="17"/>
    <s v="YE2708"/>
    <x v="169"/>
    <s v="مدينة المحويت"/>
    <x v="1"/>
    <x v="1"/>
    <x v="0"/>
    <m/>
    <m/>
    <n v="1"/>
    <n v="0"/>
    <n v="0"/>
    <n v="0"/>
    <n v="0"/>
    <n v="0"/>
    <n v="0"/>
    <n v="1"/>
    <n v="0"/>
    <n v="0"/>
    <n v="0"/>
    <x v="589"/>
    <x v="0"/>
    <x v="0"/>
    <x v="0"/>
    <x v="0"/>
  </r>
  <r>
    <d v="2024-06-29T00:00:00"/>
    <x v="162"/>
    <s v="YE26"/>
    <x v="1"/>
    <x v="1"/>
    <s v="YE2612"/>
    <x v="2"/>
    <x v="2"/>
    <s v="YE261213"/>
    <s v="Al Ziraah"/>
    <s v="الزراعة"/>
    <s v="YE26121301301"/>
    <s v="Al Ziraah"/>
    <s v="الزراعة"/>
    <s v="IDPs"/>
    <s v="Rapid Tracking"/>
    <x v="170"/>
    <s v="YE27"/>
    <x v="17"/>
    <x v="17"/>
    <s v="YE2708"/>
    <x v="169"/>
    <s v="مدينة المحويت"/>
    <x v="1"/>
    <x v="1"/>
    <x v="0"/>
    <m/>
    <m/>
    <n v="1"/>
    <n v="0"/>
    <n v="0"/>
    <n v="0"/>
    <n v="0"/>
    <n v="0"/>
    <n v="0"/>
    <n v="1"/>
    <n v="0"/>
    <n v="0"/>
    <n v="0"/>
    <x v="590"/>
    <x v="0"/>
    <x v="0"/>
    <x v="0"/>
    <x v="0"/>
  </r>
  <r>
    <d v="2024-06-29T00:00:00"/>
    <x v="162"/>
    <s v="YE26"/>
    <x v="1"/>
    <x v="1"/>
    <s v="YE2612"/>
    <x v="2"/>
    <x v="2"/>
    <s v="YE261213"/>
    <s v="Al Ziraah"/>
    <s v="الزراعة"/>
    <s v="YE26121301301"/>
    <s v="Al Ziraah"/>
    <s v="الزراعة"/>
    <s v="IDPs"/>
    <s v="Rapid Tracking"/>
    <x v="170"/>
    <s v="YE30"/>
    <x v="13"/>
    <x v="13"/>
    <s v="YE3003"/>
    <x v="115"/>
    <s v="قعطبة"/>
    <x v="0"/>
    <x v="0"/>
    <x v="2"/>
    <m/>
    <m/>
    <n v="1"/>
    <n v="0"/>
    <n v="0"/>
    <n v="0"/>
    <n v="1"/>
    <n v="0"/>
    <n v="0"/>
    <n v="0"/>
    <n v="0"/>
    <n v="0"/>
    <n v="0"/>
    <x v="590"/>
    <x v="0"/>
    <x v="0"/>
    <x v="0"/>
    <x v="0"/>
  </r>
  <r>
    <d v="2024-06-29T00:00:00"/>
    <x v="158"/>
    <s v="YE26"/>
    <x v="1"/>
    <x v="1"/>
    <s v="YE2609"/>
    <x v="1"/>
    <x v="1"/>
    <s v="YE260923"/>
    <s v="Shrq Alssayh"/>
    <s v="شرق السيح"/>
    <s v="YE26092310200"/>
    <s v="Al-Mehjan - Al Qomah"/>
    <s v="المحجان - ال قماش"/>
    <s v="IDPs"/>
    <s v="Rapid Tracking"/>
    <x v="170"/>
    <s v="YE18"/>
    <x v="0"/>
    <x v="0"/>
    <s v="YE1801"/>
    <x v="178"/>
    <s v="الزهرة"/>
    <x v="1"/>
    <x v="1"/>
    <x v="0"/>
    <m/>
    <m/>
    <n v="3"/>
    <n v="0"/>
    <n v="0"/>
    <n v="0"/>
    <n v="1"/>
    <n v="1"/>
    <n v="0"/>
    <n v="1"/>
    <n v="0"/>
    <n v="0"/>
    <n v="0"/>
    <x v="591"/>
    <x v="0"/>
    <x v="0"/>
    <x v="0"/>
    <x v="0"/>
  </r>
  <r>
    <d v="2024-06-26T00:00:00"/>
    <x v="156"/>
    <s v="YE18"/>
    <x v="2"/>
    <x v="2"/>
    <s v="YE1819"/>
    <x v="5"/>
    <x v="5"/>
    <s v="YE181921"/>
    <s v="His"/>
    <s v="حيـــس"/>
    <s v="YE18192100101"/>
    <s v="Heis"/>
    <s v="حيس"/>
    <s v="IDPs"/>
    <s v="Rapid Tracking"/>
    <x v="171"/>
    <s v="YE15"/>
    <x v="5"/>
    <x v="5"/>
    <s v="YE1504"/>
    <x v="11"/>
    <s v="مقبنة"/>
    <x v="0"/>
    <x v="3"/>
    <x v="0"/>
    <m/>
    <m/>
    <n v="1"/>
    <n v="0"/>
    <n v="0"/>
    <n v="0"/>
    <n v="0"/>
    <n v="0"/>
    <n v="0"/>
    <n v="1"/>
    <n v="0"/>
    <n v="0"/>
    <n v="0"/>
    <x v="592"/>
    <x v="0"/>
    <x v="1"/>
    <x v="0"/>
    <x v="0"/>
  </r>
  <r>
    <d v="2024-06-29T00:00:00"/>
    <x v="162"/>
    <s v="YE18"/>
    <x v="2"/>
    <x v="2"/>
    <s v="YE1819"/>
    <x v="5"/>
    <x v="5"/>
    <s v="YE181921"/>
    <s v="His"/>
    <s v="حيـــس"/>
    <s v="YE18192100101"/>
    <s v="Heis"/>
    <s v="حيس"/>
    <s v="IDPs"/>
    <s v="Rapid Tracking"/>
    <x v="171"/>
    <s v="YE15"/>
    <x v="5"/>
    <x v="5"/>
    <s v="YE1504"/>
    <x v="11"/>
    <s v="مقبنة"/>
    <x v="0"/>
    <x v="3"/>
    <x v="0"/>
    <m/>
    <m/>
    <n v="2"/>
    <n v="0"/>
    <n v="1"/>
    <n v="0"/>
    <n v="0"/>
    <n v="0"/>
    <n v="0"/>
    <n v="1"/>
    <n v="0"/>
    <n v="0"/>
    <n v="0"/>
    <x v="593"/>
    <x v="0"/>
    <x v="1"/>
    <x v="0"/>
    <x v="0"/>
  </r>
  <r>
    <d v="2024-06-29T00:00:00"/>
    <x v="161"/>
    <s v="YE26"/>
    <x v="1"/>
    <x v="1"/>
    <s v="YE2612"/>
    <x v="2"/>
    <x v="2"/>
    <s v="YE261208"/>
    <s v="Al Matar"/>
    <s v="المطار"/>
    <s v="YE26120800801"/>
    <s v="Al Matar"/>
    <s v="المطار"/>
    <s v="IDPs"/>
    <s v="Rapid Tracking"/>
    <x v="171"/>
    <s v="YE18"/>
    <x v="0"/>
    <x v="0"/>
    <s v="YE1817"/>
    <x v="37"/>
    <s v="بيت الفقيه"/>
    <x v="1"/>
    <x v="1"/>
    <x v="0"/>
    <m/>
    <m/>
    <n v="1"/>
    <n v="0"/>
    <n v="0"/>
    <n v="0"/>
    <n v="0"/>
    <n v="0"/>
    <n v="0"/>
    <n v="0"/>
    <n v="0"/>
    <n v="1"/>
    <n v="0"/>
    <x v="594"/>
    <x v="0"/>
    <x v="0"/>
    <x v="0"/>
    <x v="0"/>
  </r>
  <r>
    <d v="2024-06-29T00:00:00"/>
    <x v="161"/>
    <s v="YE26"/>
    <x v="1"/>
    <x v="1"/>
    <s v="YE2612"/>
    <x v="2"/>
    <x v="2"/>
    <s v="YE261210"/>
    <s v="Al Jufainah"/>
    <s v="الجفينة"/>
    <s v="YE26121001001"/>
    <s v="Al Jufainah"/>
    <s v="الجفينة"/>
    <s v="IDPs"/>
    <s v="Rapid Tracking"/>
    <x v="171"/>
    <s v="YE18"/>
    <x v="0"/>
    <x v="0"/>
    <s v="YE1819"/>
    <x v="0"/>
    <s v="حيس"/>
    <x v="1"/>
    <x v="1"/>
    <x v="0"/>
    <m/>
    <m/>
    <n v="1"/>
    <n v="0"/>
    <n v="1"/>
    <n v="0"/>
    <n v="0"/>
    <n v="0"/>
    <n v="0"/>
    <n v="0"/>
    <n v="0"/>
    <n v="0"/>
    <n v="0"/>
    <x v="595"/>
    <x v="0"/>
    <x v="0"/>
    <x v="0"/>
    <x v="0"/>
  </r>
  <r>
    <d v="2024-06-29T00:00:00"/>
    <x v="161"/>
    <s v="YE26"/>
    <x v="1"/>
    <x v="1"/>
    <s v="YE2612"/>
    <x v="2"/>
    <x v="2"/>
    <s v="YE261221"/>
    <s v="Al'Iishraf"/>
    <s v="الاشراف"/>
    <s v="YE26122110400"/>
    <s v="Al Hadi"/>
    <s v="ال هادي"/>
    <s v="IDPs"/>
    <s v="Rapid Tracking"/>
    <x v="171"/>
    <s v="YE22"/>
    <x v="14"/>
    <x v="14"/>
    <s v="YE2214"/>
    <x v="114"/>
    <s v="كتاف والبقع"/>
    <x v="0"/>
    <x v="0"/>
    <x v="0"/>
    <m/>
    <m/>
    <n v="2"/>
    <n v="0"/>
    <n v="0"/>
    <n v="0"/>
    <n v="0"/>
    <n v="1"/>
    <n v="0"/>
    <n v="1"/>
    <n v="0"/>
    <n v="0"/>
    <n v="0"/>
    <x v="596"/>
    <x v="0"/>
    <x v="0"/>
    <x v="0"/>
    <x v="0"/>
  </r>
  <r>
    <d v="2024-06-29T00:00:00"/>
    <x v="162"/>
    <s v="YE26"/>
    <x v="1"/>
    <x v="1"/>
    <s v="YE2612"/>
    <x v="2"/>
    <x v="2"/>
    <s v="YE261209"/>
    <s v="Al Rumaylah"/>
    <s v="الرميلة"/>
    <s v="YE26120900901"/>
    <s v="Al Rumaylah"/>
    <s v="الرميله"/>
    <s v="IDPs"/>
    <s v="Rapid Tracking"/>
    <x v="171"/>
    <s v="YE21"/>
    <x v="12"/>
    <x v="12"/>
    <s v="YE2109"/>
    <x v="187"/>
    <s v="مرخة السفلى"/>
    <x v="1"/>
    <x v="1"/>
    <x v="0"/>
    <m/>
    <m/>
    <n v="2"/>
    <n v="0"/>
    <n v="0"/>
    <n v="0"/>
    <n v="1"/>
    <n v="0"/>
    <n v="0"/>
    <n v="1"/>
    <n v="0"/>
    <n v="0"/>
    <n v="0"/>
    <x v="597"/>
    <x v="0"/>
    <x v="0"/>
    <x v="0"/>
    <x v="0"/>
  </r>
  <r>
    <d v="2024-06-29T00:00:00"/>
    <x v="156"/>
    <s v="YE26"/>
    <x v="1"/>
    <x v="1"/>
    <s v="YE2612"/>
    <x v="2"/>
    <x v="2"/>
    <s v="YE261221"/>
    <s v="Al'Iishraf"/>
    <s v="الاشراف"/>
    <s v="YE26122110200"/>
    <s v="Al-Khaseef"/>
    <s v="الخسيف"/>
    <s v="IDPs"/>
    <s v="Rapid Tracking"/>
    <x v="172"/>
    <s v="YE18"/>
    <x v="0"/>
    <x v="0"/>
    <s v="YE1822"/>
    <x v="45"/>
    <s v="الميناء"/>
    <x v="1"/>
    <x v="1"/>
    <x v="2"/>
    <m/>
    <m/>
    <n v="2"/>
    <n v="0"/>
    <n v="1"/>
    <n v="0"/>
    <n v="0"/>
    <n v="0"/>
    <n v="0"/>
    <n v="1"/>
    <n v="0"/>
    <n v="0"/>
    <n v="0"/>
    <x v="598"/>
    <x v="0"/>
    <x v="0"/>
    <x v="0"/>
    <x v="0"/>
  </r>
  <r>
    <d v="2024-06-29T00:00:00"/>
    <x v="156"/>
    <s v="YE26"/>
    <x v="1"/>
    <x v="1"/>
    <s v="YE2612"/>
    <x v="2"/>
    <x v="2"/>
    <s v="YE261221"/>
    <s v="Al'Iishraf"/>
    <s v="الاشراف"/>
    <s v="YE26122110200"/>
    <s v="Al-Khaseef"/>
    <s v="الخسيف"/>
    <s v="IDPs"/>
    <s v="Rapid Tracking"/>
    <x v="172"/>
    <s v="YE11"/>
    <x v="3"/>
    <x v="3"/>
    <s v="YE1109"/>
    <x v="51"/>
    <s v="حزم العدين"/>
    <x v="0"/>
    <x v="0"/>
    <x v="0"/>
    <m/>
    <m/>
    <n v="2"/>
    <n v="0"/>
    <n v="1"/>
    <n v="0"/>
    <n v="0"/>
    <n v="0"/>
    <n v="0"/>
    <n v="1"/>
    <n v="0"/>
    <n v="0"/>
    <n v="0"/>
    <x v="598"/>
    <x v="0"/>
    <x v="0"/>
    <x v="0"/>
    <x v="0"/>
  </r>
  <r>
    <d v="2024-06-29T00:00:00"/>
    <x v="161"/>
    <s v="YE26"/>
    <x v="1"/>
    <x v="1"/>
    <s v="YE2612"/>
    <x v="2"/>
    <x v="2"/>
    <s v="YE261208"/>
    <s v="Al Matar"/>
    <s v="المطار"/>
    <s v="YE26120800801"/>
    <s v="Al Matar"/>
    <s v="المطار"/>
    <s v="IDPs"/>
    <s v="Rapid Tracking"/>
    <x v="172"/>
    <s v="YE13"/>
    <x v="11"/>
    <x v="11"/>
    <s v="YE1304"/>
    <x v="168"/>
    <s v="الصافية"/>
    <x v="0"/>
    <x v="0"/>
    <x v="0"/>
    <m/>
    <m/>
    <n v="1"/>
    <n v="0"/>
    <n v="0"/>
    <n v="0"/>
    <n v="1"/>
    <n v="0"/>
    <n v="0"/>
    <n v="0"/>
    <n v="0"/>
    <n v="0"/>
    <n v="0"/>
    <x v="594"/>
    <x v="0"/>
    <x v="0"/>
    <x v="0"/>
    <x v="0"/>
  </r>
  <r>
    <d v="2024-06-29T00:00:00"/>
    <x v="161"/>
    <s v="YE26"/>
    <x v="1"/>
    <x v="1"/>
    <s v="YE2612"/>
    <x v="2"/>
    <x v="2"/>
    <s v="YE261210"/>
    <s v="Al Jufainah"/>
    <s v="الجفينة"/>
    <s v="YE26121001001"/>
    <s v="Al Jufainah"/>
    <s v="الجفينة"/>
    <s v="IDPs"/>
    <s v="Rapid Tracking"/>
    <x v="172"/>
    <s v="YE18"/>
    <x v="0"/>
    <x v="0"/>
    <s v="YE1816"/>
    <x v="89"/>
    <s v="المنصورية"/>
    <x v="1"/>
    <x v="4"/>
    <x v="0"/>
    <m/>
    <m/>
    <n v="1"/>
    <n v="0"/>
    <n v="0"/>
    <n v="0"/>
    <n v="0"/>
    <n v="0"/>
    <n v="0"/>
    <n v="0"/>
    <n v="0"/>
    <n v="1"/>
    <n v="0"/>
    <x v="595"/>
    <x v="0"/>
    <x v="0"/>
    <x v="0"/>
    <x v="0"/>
  </r>
  <r>
    <d v="2024-06-29T00:00:00"/>
    <x v="161"/>
    <s v="YE26"/>
    <x v="1"/>
    <x v="1"/>
    <s v="YE2613"/>
    <x v="3"/>
    <x v="3"/>
    <s v="YE261326"/>
    <s v="Al Shabwan"/>
    <s v="ال شبوان"/>
    <s v="YE26132610800"/>
    <s v="Al-Akrah"/>
    <s v="العكرمه"/>
    <s v="IDPs"/>
    <s v="Rapid Tracking"/>
    <x v="172"/>
    <s v="YE20"/>
    <x v="6"/>
    <x v="6"/>
    <s v="YE2005"/>
    <x v="41"/>
    <s v="عتمة"/>
    <x v="1"/>
    <x v="4"/>
    <x v="0"/>
    <m/>
    <m/>
    <n v="1"/>
    <n v="0"/>
    <n v="0"/>
    <n v="0"/>
    <n v="0"/>
    <n v="0"/>
    <n v="0"/>
    <n v="1"/>
    <n v="0"/>
    <n v="0"/>
    <n v="0"/>
    <x v="588"/>
    <x v="0"/>
    <x v="0"/>
    <x v="0"/>
    <x v="0"/>
  </r>
  <r>
    <d v="2024-06-29T00:00:00"/>
    <x v="162"/>
    <s v="YE26"/>
    <x v="1"/>
    <x v="1"/>
    <s v="YE2612"/>
    <x v="2"/>
    <x v="2"/>
    <s v="YE261211"/>
    <s v="Al Kharaz"/>
    <s v="الخراز"/>
    <s v="YE26121101001"/>
    <s v="Al Kharaz"/>
    <s v="الخراز"/>
    <s v="IDPs"/>
    <s v="Rapid Tracking"/>
    <x v="172"/>
    <s v="YE17"/>
    <x v="2"/>
    <x v="2"/>
    <s v="YE1703"/>
    <x v="40"/>
    <s v="ميدي"/>
    <x v="0"/>
    <x v="0"/>
    <x v="0"/>
    <m/>
    <m/>
    <n v="1"/>
    <n v="0"/>
    <n v="0"/>
    <n v="0"/>
    <n v="1"/>
    <n v="0"/>
    <n v="0"/>
    <n v="0"/>
    <n v="0"/>
    <n v="0"/>
    <n v="0"/>
    <x v="599"/>
    <x v="0"/>
    <x v="0"/>
    <x v="0"/>
    <x v="0"/>
  </r>
  <r>
    <d v="2024-06-29T00:00:00"/>
    <x v="162"/>
    <s v="YE26"/>
    <x v="1"/>
    <x v="1"/>
    <s v="YE2612"/>
    <x v="2"/>
    <x v="2"/>
    <s v="YE261213"/>
    <s v="Al Ziraah"/>
    <s v="الزراعة"/>
    <s v="YE26121301301"/>
    <s v="Al Ziraah"/>
    <s v="الزراعة"/>
    <s v="IDPs"/>
    <s v="Rapid Tracking"/>
    <x v="172"/>
    <s v="YE20"/>
    <x v="6"/>
    <x v="6"/>
    <s v="YE2010"/>
    <x v="166"/>
    <s v="عنس"/>
    <x v="1"/>
    <x v="1"/>
    <x v="0"/>
    <m/>
    <m/>
    <n v="1"/>
    <n v="0"/>
    <n v="0"/>
    <n v="0"/>
    <n v="0"/>
    <n v="0"/>
    <n v="0"/>
    <n v="1"/>
    <n v="0"/>
    <n v="0"/>
    <n v="0"/>
    <x v="590"/>
    <x v="0"/>
    <x v="0"/>
    <x v="0"/>
    <x v="0"/>
  </r>
  <r>
    <d v="2024-06-29T00:00:00"/>
    <x v="163"/>
    <s v="YE26"/>
    <x v="1"/>
    <x v="1"/>
    <s v="YE2612"/>
    <x v="2"/>
    <x v="2"/>
    <s v="YE261203"/>
    <s v="Al Ruwdah"/>
    <s v="الروضة"/>
    <s v="YE26120300301"/>
    <s v="Al Ruwdah"/>
    <s v="الروضة"/>
    <s v="IDPs"/>
    <s v="Rapid Tracking"/>
    <x v="172"/>
    <s v="YE15"/>
    <x v="5"/>
    <x v="5"/>
    <s v="YE1517"/>
    <x v="32"/>
    <s v="المظفر"/>
    <x v="1"/>
    <x v="1"/>
    <x v="0"/>
    <m/>
    <m/>
    <n v="1"/>
    <n v="0"/>
    <n v="0"/>
    <n v="0"/>
    <n v="1"/>
    <n v="0"/>
    <n v="0"/>
    <n v="0"/>
    <n v="0"/>
    <n v="0"/>
    <n v="0"/>
    <x v="600"/>
    <x v="0"/>
    <x v="0"/>
    <x v="0"/>
    <x v="0"/>
  </r>
  <r>
    <d v="2024-06-29T00:00:00"/>
    <x v="161"/>
    <s v="YE26"/>
    <x v="1"/>
    <x v="1"/>
    <s v="YE2612"/>
    <x v="2"/>
    <x v="2"/>
    <s v="YE261210"/>
    <s v="Al Jufainah"/>
    <s v="الجفينة"/>
    <s v="YE26121001001"/>
    <s v="Al Jufainah"/>
    <s v="الجفينة"/>
    <s v="IDPs"/>
    <s v="Rapid Tracking"/>
    <x v="173"/>
    <s v="YE11"/>
    <x v="3"/>
    <x v="3"/>
    <s v="YE1120"/>
    <x v="102"/>
    <s v="إب"/>
    <x v="1"/>
    <x v="2"/>
    <x v="0"/>
    <m/>
    <m/>
    <n v="1"/>
    <n v="0"/>
    <n v="0"/>
    <n v="0"/>
    <n v="0"/>
    <n v="0"/>
    <n v="0"/>
    <n v="0"/>
    <n v="0"/>
    <n v="1"/>
    <n v="0"/>
    <x v="595"/>
    <x v="0"/>
    <x v="0"/>
    <x v="0"/>
    <x v="0"/>
  </r>
  <r>
    <d v="2024-06-29T00:00:00"/>
    <x v="163"/>
    <s v="YE26"/>
    <x v="1"/>
    <x v="1"/>
    <s v="YE2612"/>
    <x v="2"/>
    <x v="2"/>
    <s v="YE261203"/>
    <s v="Al Ruwdah"/>
    <s v="الروضة"/>
    <s v="YE26120300301"/>
    <s v="Al Ruwdah"/>
    <s v="الروضة"/>
    <s v="IDPs"/>
    <s v="Rapid Tracking"/>
    <x v="173"/>
    <s v="YE29"/>
    <x v="4"/>
    <x v="4"/>
    <s v="YE2915"/>
    <x v="128"/>
    <s v="عمران"/>
    <x v="1"/>
    <x v="1"/>
    <x v="0"/>
    <m/>
    <m/>
    <n v="1"/>
    <n v="0"/>
    <n v="0"/>
    <n v="0"/>
    <n v="0"/>
    <n v="0"/>
    <n v="0"/>
    <n v="0"/>
    <n v="0"/>
    <n v="1"/>
    <n v="0"/>
    <x v="600"/>
    <x v="0"/>
    <x v="0"/>
    <x v="0"/>
    <x v="0"/>
  </r>
  <r>
    <d v="2024-06-29T00:00:00"/>
    <x v="163"/>
    <s v="YE15"/>
    <x v="0"/>
    <x v="0"/>
    <s v="YE1511"/>
    <x v="0"/>
    <x v="0"/>
    <s v="YE151127"/>
    <s v="Taluq"/>
    <s v="طالوق"/>
    <s v="YE15112710200"/>
    <s v="Al-Najeed"/>
    <s v="النجيد"/>
    <s v="IDPs"/>
    <s v="Rapid Tracking"/>
    <x v="173"/>
    <s v="YE18"/>
    <x v="0"/>
    <x v="0"/>
    <s v="YE1826"/>
    <x v="12"/>
    <s v="التحيتا"/>
    <x v="0"/>
    <x v="0"/>
    <x v="0"/>
    <m/>
    <m/>
    <n v="1"/>
    <n v="0"/>
    <n v="1"/>
    <n v="0"/>
    <n v="0"/>
    <n v="0"/>
    <n v="0"/>
    <n v="0"/>
    <n v="0"/>
    <n v="0"/>
    <n v="0"/>
    <x v="601"/>
    <x v="0"/>
    <x v="0"/>
    <x v="0"/>
    <x v="0"/>
  </r>
  <r>
    <d v="2024-07-01T00:00:00"/>
    <x v="164"/>
    <s v="YE18"/>
    <x v="2"/>
    <x v="2"/>
    <s v="YE1820"/>
    <x v="6"/>
    <x v="6"/>
    <s v="YE182022"/>
    <s v="Dublh"/>
    <s v="دوبلة"/>
    <s v="YE18202211100"/>
    <s v="Qataba"/>
    <s v="قطاباء"/>
    <s v="IDPs"/>
    <s v="Rapid Tracking"/>
    <x v="168"/>
    <s v="YE18"/>
    <x v="0"/>
    <x v="0"/>
    <s v="YE1825"/>
    <x v="6"/>
    <s v="الجراحي"/>
    <x v="0"/>
    <x v="3"/>
    <x v="0"/>
    <m/>
    <m/>
    <n v="1"/>
    <n v="0"/>
    <n v="1"/>
    <n v="0"/>
    <n v="0"/>
    <n v="0"/>
    <n v="0"/>
    <n v="0"/>
    <n v="0"/>
    <n v="0"/>
    <n v="0"/>
    <x v="602"/>
    <x v="0"/>
    <x v="1"/>
    <x v="1"/>
    <x v="0"/>
  </r>
  <r>
    <d v="2024-07-01T00:00:00"/>
    <x v="164"/>
    <s v="YE18"/>
    <x v="2"/>
    <x v="2"/>
    <s v="YE1820"/>
    <x v="6"/>
    <x v="6"/>
    <s v="YE182022"/>
    <s v="Dublh"/>
    <s v="دوبلة"/>
    <s v="YE18202211000"/>
    <s v="Al-Mahsharah"/>
    <s v="المحشره"/>
    <s v="IDPs"/>
    <s v="Rapid Tracking"/>
    <x v="169"/>
    <s v="YE18"/>
    <x v="0"/>
    <x v="0"/>
    <s v="YE1826"/>
    <x v="12"/>
    <s v="التحيتا"/>
    <x v="0"/>
    <x v="3"/>
    <x v="1"/>
    <s v="Yes"/>
    <s v="Yes"/>
    <n v="1"/>
    <n v="0"/>
    <n v="1"/>
    <n v="0"/>
    <n v="0"/>
    <n v="0"/>
    <n v="0"/>
    <n v="0"/>
    <n v="0"/>
    <n v="0"/>
    <n v="0"/>
    <x v="603"/>
    <x v="0"/>
    <x v="1"/>
    <x v="1"/>
    <x v="0"/>
  </r>
  <r>
    <d v="2024-07-01T00:00:00"/>
    <x v="164"/>
    <s v="YE18"/>
    <x v="2"/>
    <x v="2"/>
    <s v="YE1820"/>
    <x v="6"/>
    <x v="6"/>
    <s v="YE182022"/>
    <s v="Dublh"/>
    <s v="دوبلة"/>
    <s v="YE18202211000"/>
    <s v="Al-Mahsharah"/>
    <s v="المحشره"/>
    <s v="IDPs"/>
    <s v="Rapid Tracking"/>
    <x v="169"/>
    <s v="YE18"/>
    <x v="0"/>
    <x v="0"/>
    <s v="YE1826"/>
    <x v="12"/>
    <s v="التحيتا"/>
    <x v="1"/>
    <x v="1"/>
    <x v="0"/>
    <m/>
    <m/>
    <n v="2"/>
    <n v="0"/>
    <n v="0"/>
    <n v="0"/>
    <n v="1"/>
    <n v="0"/>
    <n v="0"/>
    <n v="0"/>
    <n v="0"/>
    <n v="1"/>
    <n v="0"/>
    <x v="603"/>
    <x v="0"/>
    <x v="1"/>
    <x v="1"/>
    <x v="0"/>
  </r>
  <r>
    <d v="2024-07-02T00:00:00"/>
    <x v="165"/>
    <s v="YE18"/>
    <x v="2"/>
    <x v="2"/>
    <s v="YE1820"/>
    <x v="6"/>
    <x v="6"/>
    <s v="YE182022"/>
    <s v="Dublh"/>
    <s v="دوبلة"/>
    <s v="YE18202211100"/>
    <s v="Qataba"/>
    <s v="قطاباء"/>
    <s v="IDPs"/>
    <s v="Rapid Tracking"/>
    <x v="169"/>
    <s v="YE18"/>
    <x v="0"/>
    <x v="0"/>
    <s v="YE1826"/>
    <x v="12"/>
    <s v="التحيتا"/>
    <x v="0"/>
    <x v="3"/>
    <x v="1"/>
    <s v="Yes"/>
    <s v="Yes"/>
    <n v="1"/>
    <n v="0"/>
    <n v="1"/>
    <n v="0"/>
    <n v="0"/>
    <n v="0"/>
    <n v="0"/>
    <n v="0"/>
    <n v="0"/>
    <n v="0"/>
    <n v="0"/>
    <x v="604"/>
    <x v="0"/>
    <x v="1"/>
    <x v="1"/>
    <x v="0"/>
  </r>
  <r>
    <d v="2024-07-02T00:00:00"/>
    <x v="165"/>
    <s v="YE18"/>
    <x v="2"/>
    <x v="2"/>
    <s v="YE1820"/>
    <x v="6"/>
    <x v="6"/>
    <s v="YE182021"/>
    <s v="Alkhawkhuh"/>
    <s v="الخوخة"/>
    <s v="YE18202100101"/>
    <s v="Al-Khokha"/>
    <s v="الخوخه"/>
    <s v="IDPs"/>
    <s v="Rapid Tracking"/>
    <x v="170"/>
    <s v="YE18"/>
    <x v="0"/>
    <x v="0"/>
    <s v="YE1826"/>
    <x v="12"/>
    <s v="التحيتا"/>
    <x v="0"/>
    <x v="3"/>
    <x v="0"/>
    <m/>
    <m/>
    <n v="2"/>
    <n v="0"/>
    <n v="1"/>
    <n v="0"/>
    <n v="1"/>
    <n v="0"/>
    <n v="0"/>
    <n v="0"/>
    <n v="0"/>
    <n v="0"/>
    <n v="0"/>
    <x v="605"/>
    <x v="0"/>
    <x v="1"/>
    <x v="1"/>
    <x v="0"/>
  </r>
  <r>
    <d v="2024-07-01T00:00:00"/>
    <x v="164"/>
    <s v="YE18"/>
    <x v="2"/>
    <x v="2"/>
    <s v="YE1820"/>
    <x v="6"/>
    <x v="6"/>
    <s v="YE182021"/>
    <s v="Alkhawkhuh"/>
    <s v="الخوخة"/>
    <s v="YE18202110200"/>
    <s v="Al-Mazarae"/>
    <s v="المزارع"/>
    <s v="IDPs"/>
    <s v="Rapid Tracking"/>
    <x v="171"/>
    <s v="YE18"/>
    <x v="0"/>
    <x v="0"/>
    <s v="YE1819"/>
    <x v="0"/>
    <s v="حيس"/>
    <x v="1"/>
    <x v="1"/>
    <x v="0"/>
    <m/>
    <m/>
    <n v="1"/>
    <n v="0"/>
    <n v="0"/>
    <n v="0"/>
    <n v="0"/>
    <n v="0"/>
    <n v="0"/>
    <n v="0"/>
    <n v="0"/>
    <n v="1"/>
    <n v="0"/>
    <x v="606"/>
    <x v="0"/>
    <x v="1"/>
    <x v="1"/>
    <x v="0"/>
  </r>
  <r>
    <d v="2024-07-01T00:00:00"/>
    <x v="166"/>
    <s v="YE26"/>
    <x v="1"/>
    <x v="1"/>
    <s v="YE2609"/>
    <x v="1"/>
    <x v="1"/>
    <s v="YE260930"/>
    <s v="Al Eaqil"/>
    <s v="ال عقيل"/>
    <s v="YE26093010100"/>
    <s v="Al-Housh"/>
    <s v="الهوش"/>
    <s v="IDPs"/>
    <s v="Rapid Tracking"/>
    <x v="171"/>
    <s v="YE15"/>
    <x v="5"/>
    <x v="5"/>
    <s v="YE1511"/>
    <x v="9"/>
    <s v="المسراخ"/>
    <x v="1"/>
    <x v="1"/>
    <x v="0"/>
    <m/>
    <m/>
    <n v="1"/>
    <n v="0"/>
    <n v="0"/>
    <n v="0"/>
    <n v="1"/>
    <n v="0"/>
    <n v="0"/>
    <n v="0"/>
    <n v="0"/>
    <n v="0"/>
    <n v="0"/>
    <x v="607"/>
    <x v="0"/>
    <x v="0"/>
    <x v="0"/>
    <x v="0"/>
  </r>
  <r>
    <d v="2024-07-01T00:00:00"/>
    <x v="166"/>
    <s v="YE26"/>
    <x v="1"/>
    <x v="1"/>
    <s v="YE2602"/>
    <x v="26"/>
    <x v="26"/>
    <s v="YE260221"/>
    <s v="Raghwan"/>
    <s v="رغوان"/>
    <s v="YE26022100100"/>
    <s v="Asdas"/>
    <s v="اسداس"/>
    <s v="IDPs"/>
    <s v="Rapid Tracking"/>
    <x v="171"/>
    <s v="YE15"/>
    <x v="5"/>
    <x v="5"/>
    <s v="YE1520"/>
    <x v="38"/>
    <s v="التعزية"/>
    <x v="0"/>
    <x v="0"/>
    <x v="0"/>
    <m/>
    <m/>
    <n v="1"/>
    <n v="0"/>
    <n v="0"/>
    <n v="0"/>
    <n v="0"/>
    <n v="1"/>
    <n v="0"/>
    <n v="0"/>
    <n v="0"/>
    <n v="0"/>
    <n v="0"/>
    <x v="608"/>
    <x v="0"/>
    <x v="0"/>
    <x v="0"/>
    <x v="0"/>
  </r>
  <r>
    <d v="2024-07-01T00:00:00"/>
    <x v="166"/>
    <s v="YE26"/>
    <x v="1"/>
    <x v="1"/>
    <s v="YE2609"/>
    <x v="1"/>
    <x v="1"/>
    <s v="YE260930"/>
    <s v="Al Eaqil"/>
    <s v="ال عقيل"/>
    <s v="YE26093010900"/>
    <s v="Al-Sad Al Aqeil"/>
    <s v="الصاد ال عقيل"/>
    <s v="IDPs"/>
    <s v="Rapid Tracking"/>
    <x v="172"/>
    <s v="YE11"/>
    <x v="3"/>
    <x v="3"/>
    <s v="YE1111"/>
    <x v="4"/>
    <s v="العدين"/>
    <x v="1"/>
    <x v="1"/>
    <x v="0"/>
    <m/>
    <m/>
    <n v="2"/>
    <n v="0"/>
    <n v="0"/>
    <n v="0"/>
    <n v="1"/>
    <n v="0"/>
    <n v="0"/>
    <n v="1"/>
    <n v="0"/>
    <n v="0"/>
    <n v="0"/>
    <x v="607"/>
    <x v="0"/>
    <x v="0"/>
    <x v="0"/>
    <x v="0"/>
  </r>
  <r>
    <d v="2024-07-01T00:00:00"/>
    <x v="166"/>
    <s v="YE26"/>
    <x v="1"/>
    <x v="1"/>
    <s v="YE2602"/>
    <x v="26"/>
    <x v="26"/>
    <s v="YE260221"/>
    <s v="Raghwan"/>
    <s v="رغوان"/>
    <s v="YE26022100100"/>
    <s v="Asdas"/>
    <s v="اسداس"/>
    <s v="IDPs"/>
    <s v="Rapid Tracking"/>
    <x v="172"/>
    <s v="YE29"/>
    <x v="4"/>
    <x v="4"/>
    <s v="YE2910"/>
    <x v="79"/>
    <s v="خارف"/>
    <x v="0"/>
    <x v="0"/>
    <x v="0"/>
    <m/>
    <m/>
    <n v="3"/>
    <n v="0"/>
    <n v="1"/>
    <n v="0"/>
    <n v="1"/>
    <n v="1"/>
    <n v="0"/>
    <n v="0"/>
    <n v="0"/>
    <n v="0"/>
    <n v="0"/>
    <x v="608"/>
    <x v="0"/>
    <x v="0"/>
    <x v="0"/>
    <x v="0"/>
  </r>
  <r>
    <d v="2024-07-01T00:00:00"/>
    <x v="164"/>
    <s v="YE18"/>
    <x v="2"/>
    <x v="2"/>
    <s v="YE1819"/>
    <x v="5"/>
    <x v="5"/>
    <s v="YE181921"/>
    <s v="His"/>
    <s v="حيـــس"/>
    <s v="YE18192100101"/>
    <s v="Heis"/>
    <s v="حيس"/>
    <s v="IDPs"/>
    <s v="Rapid Tracking"/>
    <x v="173"/>
    <s v="YE15"/>
    <x v="5"/>
    <x v="5"/>
    <s v="YE1504"/>
    <x v="11"/>
    <s v="مقبنة"/>
    <x v="0"/>
    <x v="3"/>
    <x v="0"/>
    <m/>
    <m/>
    <n v="3"/>
    <n v="0"/>
    <n v="1"/>
    <n v="0"/>
    <n v="0"/>
    <n v="0"/>
    <n v="0"/>
    <n v="2"/>
    <n v="0"/>
    <n v="0"/>
    <n v="0"/>
    <x v="609"/>
    <x v="0"/>
    <x v="1"/>
    <x v="0"/>
    <x v="0"/>
  </r>
  <r>
    <d v="2024-07-01T00:00:00"/>
    <x v="164"/>
    <s v="YE18"/>
    <x v="2"/>
    <x v="2"/>
    <s v="YE1819"/>
    <x v="5"/>
    <x v="5"/>
    <s v="YE181924"/>
    <s v="Rubue Almahall"/>
    <s v="ربع المحل"/>
    <s v="YE18192411100"/>
    <s v="Al-Mukhtaref"/>
    <s v="المخترف"/>
    <s v="IDPs"/>
    <s v="Rapid Tracking"/>
    <x v="173"/>
    <s v="YE15"/>
    <x v="5"/>
    <x v="5"/>
    <s v="YE1504"/>
    <x v="11"/>
    <s v="مقبنة"/>
    <x v="0"/>
    <x v="3"/>
    <x v="0"/>
    <m/>
    <m/>
    <n v="1"/>
    <n v="0"/>
    <n v="0"/>
    <n v="0"/>
    <n v="0"/>
    <n v="0"/>
    <n v="0"/>
    <n v="1"/>
    <n v="0"/>
    <n v="0"/>
    <n v="0"/>
    <x v="610"/>
    <x v="0"/>
    <x v="1"/>
    <x v="0"/>
    <x v="0"/>
  </r>
  <r>
    <d v="2024-07-01T00:00:00"/>
    <x v="166"/>
    <s v="YE26"/>
    <x v="1"/>
    <x v="1"/>
    <s v="YE2613"/>
    <x v="3"/>
    <x v="3"/>
    <s v="YE261325"/>
    <s v="Al Qazeah"/>
    <s v="ال قزعه"/>
    <s v="YE26132510500"/>
    <s v="Al-Raczah"/>
    <s v="الركزه"/>
    <s v="IDPs"/>
    <s v="Rapid Tracking"/>
    <x v="174"/>
    <s v="YE22"/>
    <x v="14"/>
    <x v="14"/>
    <s v="YE2214"/>
    <x v="114"/>
    <s v="كتاف والبقع"/>
    <x v="0"/>
    <x v="0"/>
    <x v="0"/>
    <m/>
    <m/>
    <n v="1"/>
    <n v="0"/>
    <n v="0"/>
    <n v="0"/>
    <n v="0"/>
    <n v="0"/>
    <n v="0"/>
    <n v="1"/>
    <n v="0"/>
    <n v="0"/>
    <n v="0"/>
    <x v="611"/>
    <x v="0"/>
    <x v="0"/>
    <x v="0"/>
    <x v="0"/>
  </r>
  <r>
    <d v="2024-07-01T00:00:00"/>
    <x v="166"/>
    <s v="YE26"/>
    <x v="1"/>
    <x v="1"/>
    <s v="YE2613"/>
    <x v="3"/>
    <x v="3"/>
    <s v="YE261326"/>
    <s v="Al Shabwan"/>
    <s v="ال شبوان"/>
    <s v="YE26132610800"/>
    <s v="Al-Akrah"/>
    <s v="العكرمه"/>
    <s v="IDPs"/>
    <s v="Rapid Tracking"/>
    <x v="175"/>
    <s v="YE26"/>
    <x v="1"/>
    <x v="1"/>
    <s v="YE2602"/>
    <x v="22"/>
    <s v="رغوان"/>
    <x v="1"/>
    <x v="1"/>
    <x v="1"/>
    <s v="No"/>
    <m/>
    <n v="1"/>
    <n v="0"/>
    <n v="1"/>
    <n v="0"/>
    <n v="0"/>
    <n v="0"/>
    <n v="0"/>
    <n v="0"/>
    <n v="0"/>
    <n v="0"/>
    <n v="0"/>
    <x v="612"/>
    <x v="0"/>
    <x v="0"/>
    <x v="1"/>
    <x v="0"/>
  </r>
  <r>
    <d v="2024-07-01T00:00:00"/>
    <x v="166"/>
    <s v="YE26"/>
    <x v="1"/>
    <x v="1"/>
    <s v="YE2613"/>
    <x v="3"/>
    <x v="3"/>
    <s v="YE261325"/>
    <s v="Al Qazeah"/>
    <s v="ال قزعه"/>
    <s v="YE26132510600"/>
    <s v="Al-Taheel"/>
    <s v="الطحيل"/>
    <s v="IDPs"/>
    <s v="Rapid Tracking"/>
    <x v="175"/>
    <s v="YE20"/>
    <x v="6"/>
    <x v="6"/>
    <s v="YE2002"/>
    <x v="75"/>
    <s v="جهران"/>
    <x v="1"/>
    <x v="4"/>
    <x v="0"/>
    <m/>
    <m/>
    <n v="1"/>
    <n v="0"/>
    <n v="0"/>
    <n v="0"/>
    <n v="0"/>
    <n v="0"/>
    <n v="0"/>
    <n v="1"/>
    <n v="0"/>
    <n v="0"/>
    <n v="0"/>
    <x v="611"/>
    <x v="0"/>
    <x v="0"/>
    <x v="0"/>
    <x v="0"/>
  </r>
  <r>
    <d v="2024-07-01T00:00:00"/>
    <x v="164"/>
    <s v="YE26"/>
    <x v="1"/>
    <x v="1"/>
    <s v="YE2613"/>
    <x v="3"/>
    <x v="3"/>
    <s v="YE261323"/>
    <s v="Al Rashid Munif"/>
    <s v="ال راشد منيف"/>
    <s v="YE26132312000"/>
    <s v="Al-Jathwah"/>
    <s v="الجثوه"/>
    <s v="IDPs"/>
    <s v="Rapid Tracking"/>
    <x v="176"/>
    <s v="YE16"/>
    <x v="8"/>
    <x v="8"/>
    <s v="YE1601"/>
    <x v="47"/>
    <s v="خب و الشعف"/>
    <x v="1"/>
    <x v="2"/>
    <x v="0"/>
    <m/>
    <m/>
    <n v="3"/>
    <n v="0"/>
    <n v="0"/>
    <n v="0"/>
    <n v="1"/>
    <n v="0"/>
    <n v="0"/>
    <n v="2"/>
    <n v="0"/>
    <n v="0"/>
    <n v="0"/>
    <x v="613"/>
    <x v="0"/>
    <x v="0"/>
    <x v="0"/>
    <x v="0"/>
  </r>
  <r>
    <d v="2024-07-01T00:00:00"/>
    <x v="164"/>
    <s v="YE26"/>
    <x v="1"/>
    <x v="1"/>
    <s v="YE2613"/>
    <x v="3"/>
    <x v="3"/>
    <s v="YE261323"/>
    <s v="Al Rashid Munif"/>
    <s v="ال راشد منيف"/>
    <s v="YE26132312000"/>
    <s v="Al-Jathwah"/>
    <s v="الجثوه"/>
    <s v="IDPs"/>
    <s v="Rapid Tracking"/>
    <x v="176"/>
    <s v="YE15"/>
    <x v="5"/>
    <x v="5"/>
    <s v="YE1511"/>
    <x v="9"/>
    <s v="المسراخ"/>
    <x v="1"/>
    <x v="4"/>
    <x v="0"/>
    <m/>
    <m/>
    <n v="1"/>
    <n v="0"/>
    <n v="0"/>
    <n v="0"/>
    <n v="0"/>
    <n v="0"/>
    <n v="0"/>
    <n v="1"/>
    <n v="0"/>
    <n v="0"/>
    <n v="0"/>
    <x v="613"/>
    <x v="0"/>
    <x v="0"/>
    <x v="0"/>
    <x v="0"/>
  </r>
  <r>
    <d v="2024-07-02T00:00:00"/>
    <x v="165"/>
    <s v="YE18"/>
    <x v="2"/>
    <x v="2"/>
    <s v="YE1819"/>
    <x v="5"/>
    <x v="5"/>
    <s v="YE181921"/>
    <s v="His"/>
    <s v="حيـــس"/>
    <s v="YE18192100101"/>
    <s v="Heis"/>
    <s v="حيس"/>
    <s v="IDPs"/>
    <s v="Rapid Tracking"/>
    <x v="177"/>
    <s v="YE15"/>
    <x v="5"/>
    <x v="5"/>
    <s v="YE1504"/>
    <x v="11"/>
    <s v="مقبنة"/>
    <x v="0"/>
    <x v="3"/>
    <x v="0"/>
    <m/>
    <m/>
    <n v="1"/>
    <n v="0"/>
    <n v="0"/>
    <n v="0"/>
    <n v="0"/>
    <n v="0"/>
    <n v="0"/>
    <n v="1"/>
    <n v="0"/>
    <n v="0"/>
    <n v="0"/>
    <x v="614"/>
    <x v="0"/>
    <x v="1"/>
    <x v="0"/>
    <x v="0"/>
  </r>
  <r>
    <d v="2024-07-06T00:00:00"/>
    <x v="167"/>
    <s v="YE15"/>
    <x v="0"/>
    <x v="0"/>
    <s v="YE1508"/>
    <x v="9"/>
    <x v="9"/>
    <s v="YE150825"/>
    <s v="Banaa Eisaa"/>
    <s v="بني عيسى"/>
    <s v="YE15082510600"/>
    <s v="Al-Dhohr"/>
    <s v="الظهر"/>
    <s v="IDPs"/>
    <s v="Rapid Tracking"/>
    <x v="177"/>
    <s v="YE15"/>
    <x v="5"/>
    <x v="5"/>
    <s v="YE1508"/>
    <x v="31"/>
    <s v="جبل حبشي"/>
    <x v="3"/>
    <x v="7"/>
    <x v="0"/>
    <m/>
    <m/>
    <n v="1"/>
    <n v="0"/>
    <n v="0"/>
    <n v="0"/>
    <n v="1"/>
    <n v="0"/>
    <n v="0"/>
    <n v="0"/>
    <n v="0"/>
    <n v="0"/>
    <n v="0"/>
    <x v="615"/>
    <x v="0"/>
    <x v="0"/>
    <x v="1"/>
    <x v="1"/>
  </r>
  <r>
    <d v="2024-07-07T00:00:00"/>
    <x v="168"/>
    <s v="YE26"/>
    <x v="1"/>
    <x v="1"/>
    <s v="YE2612"/>
    <x v="2"/>
    <x v="2"/>
    <s v="YE261221"/>
    <s v="Al'Iishraf"/>
    <s v="الاشراف"/>
    <s v="YE26122110200"/>
    <s v="Al-Khaseef"/>
    <s v="الخسيف"/>
    <s v="IDPs"/>
    <s v="Rapid Tracking"/>
    <x v="177"/>
    <s v="YE26"/>
    <x v="1"/>
    <x v="1"/>
    <s v="YE2609"/>
    <x v="10"/>
    <s v="حريب"/>
    <x v="0"/>
    <x v="0"/>
    <x v="0"/>
    <m/>
    <m/>
    <n v="1"/>
    <n v="0"/>
    <n v="0"/>
    <n v="0"/>
    <n v="0"/>
    <n v="0"/>
    <n v="0"/>
    <n v="1"/>
    <n v="0"/>
    <n v="0"/>
    <n v="0"/>
    <x v="616"/>
    <x v="0"/>
    <x v="0"/>
    <x v="1"/>
    <x v="0"/>
  </r>
  <r>
    <d v="2024-07-07T00:00:00"/>
    <x v="165"/>
    <s v="YE26"/>
    <x v="1"/>
    <x v="1"/>
    <s v="YE2613"/>
    <x v="3"/>
    <x v="3"/>
    <s v="YE261321"/>
    <s v="Al Jalla L"/>
    <s v="ال جلال"/>
    <s v="YE26132110500"/>
    <s v="Al-Saqett"/>
    <s v="الصاقط"/>
    <s v="IDPs"/>
    <s v="Rapid Tracking"/>
    <x v="177"/>
    <s v="YE11"/>
    <x v="3"/>
    <x v="3"/>
    <s v="YE1109"/>
    <x v="51"/>
    <s v="حزم العدين"/>
    <x v="1"/>
    <x v="1"/>
    <x v="1"/>
    <s v="No"/>
    <m/>
    <n v="1"/>
    <n v="1"/>
    <n v="0"/>
    <n v="0"/>
    <n v="0"/>
    <n v="0"/>
    <n v="0"/>
    <n v="0"/>
    <n v="0"/>
    <n v="0"/>
    <n v="0"/>
    <x v="617"/>
    <x v="0"/>
    <x v="0"/>
    <x v="0"/>
    <x v="0"/>
  </r>
  <r>
    <d v="2024-07-07T00:00:00"/>
    <x v="165"/>
    <s v="YE26"/>
    <x v="1"/>
    <x v="1"/>
    <s v="YE2612"/>
    <x v="2"/>
    <x v="2"/>
    <s v="YE261203"/>
    <s v="Al Ruwdah"/>
    <s v="الروضة"/>
    <s v="YE26120300301"/>
    <s v="Al Ruwdah"/>
    <s v="الروضة"/>
    <s v="IDPs"/>
    <s v="Rapid Tracking"/>
    <x v="177"/>
    <s v="YE16"/>
    <x v="8"/>
    <x v="8"/>
    <s v="YE1602"/>
    <x v="133"/>
    <s v="الحميدات"/>
    <x v="1"/>
    <x v="2"/>
    <x v="0"/>
    <m/>
    <m/>
    <n v="1"/>
    <n v="0"/>
    <n v="1"/>
    <n v="0"/>
    <n v="0"/>
    <n v="0"/>
    <n v="0"/>
    <n v="0"/>
    <n v="0"/>
    <n v="0"/>
    <n v="0"/>
    <x v="618"/>
    <x v="0"/>
    <x v="0"/>
    <x v="0"/>
    <x v="0"/>
  </r>
  <r>
    <d v="2024-07-06T00:00:00"/>
    <x v="167"/>
    <s v="YE15"/>
    <x v="0"/>
    <x v="0"/>
    <s v="YE1521"/>
    <x v="10"/>
    <x v="10"/>
    <s v="YE152124"/>
    <s v="Alssnnah"/>
    <s v="الصنــة"/>
    <s v="YE15212410900"/>
    <s v="Zeid Mountain"/>
    <s v="جبل زيد"/>
    <s v="IDPs"/>
    <s v="Rapid Tracking"/>
    <x v="178"/>
    <s v="YE18"/>
    <x v="0"/>
    <x v="0"/>
    <s v="YE1825"/>
    <x v="6"/>
    <s v="الجراحي"/>
    <x v="0"/>
    <x v="0"/>
    <x v="0"/>
    <m/>
    <m/>
    <n v="1"/>
    <n v="0"/>
    <n v="0"/>
    <n v="0"/>
    <n v="1"/>
    <n v="0"/>
    <n v="0"/>
    <n v="0"/>
    <n v="0"/>
    <n v="0"/>
    <n v="0"/>
    <x v="619"/>
    <x v="0"/>
    <x v="0"/>
    <x v="0"/>
    <x v="0"/>
  </r>
  <r>
    <d v="2024-07-07T00:00:00"/>
    <x v="168"/>
    <s v="YE26"/>
    <x v="1"/>
    <x v="1"/>
    <s v="YE2611"/>
    <x v="27"/>
    <x v="27"/>
    <s v="YE261121"/>
    <s v="Al Ghanim"/>
    <s v="ال غانم"/>
    <s v="YE26112110700"/>
    <s v="Al-Jafrah"/>
    <s v="الجفره"/>
    <s v="IDPs"/>
    <s v="Rapid Tracking"/>
    <x v="178"/>
    <s v="YE26"/>
    <x v="1"/>
    <x v="1"/>
    <s v="YE2611"/>
    <x v="34"/>
    <s v="العبدية"/>
    <x v="0"/>
    <x v="3"/>
    <x v="1"/>
    <s v="Yes"/>
    <s v="Yes"/>
    <n v="15"/>
    <n v="0"/>
    <n v="2"/>
    <n v="0"/>
    <n v="1"/>
    <n v="2"/>
    <n v="0"/>
    <n v="10"/>
    <n v="0"/>
    <n v="0"/>
    <n v="0"/>
    <x v="620"/>
    <x v="0"/>
    <x v="0"/>
    <x v="1"/>
    <x v="1"/>
  </r>
  <r>
    <d v="2024-07-07T00:00:00"/>
    <x v="169"/>
    <s v="YE26"/>
    <x v="1"/>
    <x v="1"/>
    <s v="YE2612"/>
    <x v="2"/>
    <x v="2"/>
    <s v="YE261205"/>
    <s v="Hai Al Sharikah"/>
    <s v="حي الشركة"/>
    <s v="YE26120500501"/>
    <s v="Hai Al Sharikah"/>
    <s v="حي الشركة"/>
    <s v="IDPs"/>
    <s v="Rapid Tracking"/>
    <x v="178"/>
    <s v="YE15"/>
    <x v="5"/>
    <x v="5"/>
    <s v="YE1517"/>
    <x v="32"/>
    <s v="المظفر"/>
    <x v="1"/>
    <x v="2"/>
    <x v="2"/>
    <m/>
    <m/>
    <n v="1"/>
    <n v="0"/>
    <n v="0"/>
    <n v="0"/>
    <n v="0"/>
    <n v="0"/>
    <n v="0"/>
    <n v="1"/>
    <n v="0"/>
    <n v="0"/>
    <n v="0"/>
    <x v="621"/>
    <x v="0"/>
    <x v="0"/>
    <x v="0"/>
    <x v="0"/>
  </r>
  <r>
    <d v="2024-07-07T00:00:00"/>
    <x v="169"/>
    <s v="YE26"/>
    <x v="1"/>
    <x v="1"/>
    <s v="YE2612"/>
    <x v="2"/>
    <x v="2"/>
    <s v="YE261221"/>
    <s v="Al'Iishraf"/>
    <s v="الاشراف"/>
    <s v="YE26122111000"/>
    <s v="Al Hamid"/>
    <s v="ال حيمد"/>
    <s v="IDPs"/>
    <s v="Rapid Tracking"/>
    <x v="178"/>
    <s v="YE21"/>
    <x v="12"/>
    <x v="12"/>
    <s v="YE2107"/>
    <x v="52"/>
    <s v="بيحان"/>
    <x v="1"/>
    <x v="1"/>
    <x v="1"/>
    <s v="No"/>
    <m/>
    <n v="1"/>
    <n v="0"/>
    <n v="0"/>
    <n v="0"/>
    <n v="0"/>
    <n v="0"/>
    <n v="0"/>
    <n v="1"/>
    <n v="0"/>
    <n v="0"/>
    <n v="0"/>
    <x v="622"/>
    <x v="0"/>
    <x v="0"/>
    <x v="0"/>
    <x v="0"/>
  </r>
  <r>
    <d v="2024-07-07T00:00:00"/>
    <x v="169"/>
    <s v="YE26"/>
    <x v="1"/>
    <x v="1"/>
    <s v="YE2613"/>
    <x v="3"/>
    <x v="3"/>
    <s v="YE261322"/>
    <s v="Al Fajih"/>
    <s v="ال فجيح"/>
    <s v="YE26132210300"/>
    <s v="Al-Humah"/>
    <s v="الحمه"/>
    <s v="IDPs"/>
    <s v="Rapid Tracking"/>
    <x v="178"/>
    <s v="YE18"/>
    <x v="0"/>
    <x v="0"/>
    <s v="YE1806"/>
    <x v="80"/>
    <s v="القناوص"/>
    <x v="1"/>
    <x v="2"/>
    <x v="1"/>
    <s v="Yes"/>
    <s v="No"/>
    <n v="1"/>
    <n v="0"/>
    <n v="0"/>
    <n v="0"/>
    <n v="0"/>
    <n v="0"/>
    <n v="0"/>
    <n v="1"/>
    <n v="0"/>
    <n v="0"/>
    <n v="0"/>
    <x v="623"/>
    <x v="0"/>
    <x v="0"/>
    <x v="0"/>
    <x v="0"/>
  </r>
  <r>
    <d v="2024-07-05T00:00:00"/>
    <x v="169"/>
    <s v="YE18"/>
    <x v="2"/>
    <x v="2"/>
    <s v="YE1819"/>
    <x v="5"/>
    <x v="5"/>
    <s v="YE181924"/>
    <s v="Rubue Almahall"/>
    <s v="ربع المحل"/>
    <s v="YE18192410800"/>
    <s v="Al-Rawn"/>
    <s v="الرون"/>
    <s v="IDPs"/>
    <s v="Rapid Tracking"/>
    <x v="179"/>
    <s v="YE18"/>
    <x v="0"/>
    <x v="0"/>
    <s v="YE1825"/>
    <x v="6"/>
    <s v="الجراحي"/>
    <x v="0"/>
    <x v="3"/>
    <x v="0"/>
    <m/>
    <m/>
    <n v="3"/>
    <n v="0"/>
    <n v="1"/>
    <n v="0"/>
    <n v="0"/>
    <n v="0"/>
    <n v="0"/>
    <n v="2"/>
    <n v="0"/>
    <n v="0"/>
    <n v="0"/>
    <x v="624"/>
    <x v="0"/>
    <x v="1"/>
    <x v="1"/>
    <x v="0"/>
  </r>
  <r>
    <d v="2024-07-06T00:00:00"/>
    <x v="167"/>
    <s v="YE30"/>
    <x v="4"/>
    <x v="4"/>
    <s v="YE3006"/>
    <x v="11"/>
    <x v="11"/>
    <s v="YE300621"/>
    <s v="Ad Dhale'e_1"/>
    <s v="الضالع_1"/>
    <s v="YE30062118600"/>
    <s v="Habeel Al-Salamah"/>
    <s v="حبيل السلامه"/>
    <s v="IDPs"/>
    <s v="Rapid Tracking"/>
    <x v="179"/>
    <s v="YE30"/>
    <x v="13"/>
    <x v="13"/>
    <s v="YE3003"/>
    <x v="115"/>
    <s v="قعطبة"/>
    <x v="0"/>
    <x v="3"/>
    <x v="0"/>
    <m/>
    <m/>
    <n v="1"/>
    <n v="0"/>
    <n v="0"/>
    <n v="0"/>
    <n v="0"/>
    <n v="0"/>
    <n v="0"/>
    <n v="1"/>
    <n v="0"/>
    <n v="0"/>
    <n v="0"/>
    <x v="625"/>
    <x v="0"/>
    <x v="0"/>
    <x v="1"/>
    <x v="0"/>
  </r>
  <r>
    <d v="2024-07-07T00:00:00"/>
    <x v="169"/>
    <s v="YE26"/>
    <x v="1"/>
    <x v="1"/>
    <s v="YE2612"/>
    <x v="2"/>
    <x v="2"/>
    <s v="YE261221"/>
    <s v="Al'Iishraf"/>
    <s v="الاشراف"/>
    <s v="YE26122111000"/>
    <s v="Al Hamid"/>
    <s v="ال حيمد"/>
    <s v="IDPs"/>
    <s v="Rapid Tracking"/>
    <x v="179"/>
    <s v="YE25"/>
    <x v="19"/>
    <x v="19"/>
    <s v="YE2512"/>
    <x v="188"/>
    <s v="المقاطرة"/>
    <x v="1"/>
    <x v="1"/>
    <x v="0"/>
    <m/>
    <m/>
    <n v="1"/>
    <n v="0"/>
    <n v="0"/>
    <n v="0"/>
    <n v="0"/>
    <n v="0"/>
    <n v="0"/>
    <n v="1"/>
    <n v="0"/>
    <n v="0"/>
    <n v="0"/>
    <x v="622"/>
    <x v="0"/>
    <x v="0"/>
    <x v="0"/>
    <x v="0"/>
  </r>
  <r>
    <d v="2024-07-07T00:00:00"/>
    <x v="170"/>
    <s v="YE26"/>
    <x v="1"/>
    <x v="1"/>
    <s v="YE2612"/>
    <x v="2"/>
    <x v="2"/>
    <s v="YE261207"/>
    <s v="Al Siyanah"/>
    <s v="الصيانة"/>
    <s v="YE26120700701"/>
    <s v="Al Siyanah"/>
    <s v="الصيانة"/>
    <s v="IDPs"/>
    <s v="Rapid Tracking"/>
    <x v="179"/>
    <s v="YE20"/>
    <x v="6"/>
    <x v="6"/>
    <s v="YE2010"/>
    <x v="166"/>
    <s v="عنس"/>
    <x v="1"/>
    <x v="1"/>
    <x v="0"/>
    <m/>
    <m/>
    <n v="1"/>
    <n v="0"/>
    <n v="0"/>
    <n v="0"/>
    <n v="0"/>
    <n v="0"/>
    <n v="0"/>
    <n v="0"/>
    <n v="0"/>
    <n v="1"/>
    <n v="0"/>
    <x v="626"/>
    <x v="0"/>
    <x v="0"/>
    <x v="0"/>
    <x v="0"/>
  </r>
  <r>
    <d v="2024-07-07T00:00:00"/>
    <x v="170"/>
    <s v="YE26"/>
    <x v="1"/>
    <x v="1"/>
    <s v="YE2612"/>
    <x v="2"/>
    <x v="2"/>
    <s v="YE261209"/>
    <s v="Al Rumaylah"/>
    <s v="الرميلة"/>
    <s v="YE26120900901"/>
    <s v="Al Rumaylah"/>
    <s v="الرميله"/>
    <s v="IDPs"/>
    <s v="Rapid Tracking"/>
    <x v="179"/>
    <s v="YE21"/>
    <x v="12"/>
    <x v="12"/>
    <s v="YE2109"/>
    <x v="187"/>
    <s v="مرخة السفلى"/>
    <x v="1"/>
    <x v="1"/>
    <x v="2"/>
    <m/>
    <m/>
    <n v="2"/>
    <n v="0"/>
    <n v="0"/>
    <n v="0"/>
    <n v="1"/>
    <n v="0"/>
    <n v="0"/>
    <n v="1"/>
    <n v="0"/>
    <n v="0"/>
    <n v="0"/>
    <x v="627"/>
    <x v="0"/>
    <x v="0"/>
    <x v="0"/>
    <x v="0"/>
  </r>
  <r>
    <d v="2024-07-07T00:00:00"/>
    <x v="170"/>
    <s v="YE26"/>
    <x v="1"/>
    <x v="1"/>
    <s v="YE2613"/>
    <x v="3"/>
    <x v="3"/>
    <s v="YE261323"/>
    <s v="Al Rashid Munif"/>
    <s v="ال راشد منيف"/>
    <s v="YE26132310100"/>
    <s v="Al-Masherah"/>
    <s v="المعاشير"/>
    <s v="IDPs"/>
    <s v="Rapid Tracking"/>
    <x v="179"/>
    <s v="YE18"/>
    <x v="0"/>
    <x v="0"/>
    <s v="YE1810"/>
    <x v="26"/>
    <s v="باجل"/>
    <x v="1"/>
    <x v="1"/>
    <x v="0"/>
    <m/>
    <m/>
    <n v="1"/>
    <n v="0"/>
    <n v="0"/>
    <n v="0"/>
    <n v="0"/>
    <n v="0"/>
    <n v="0"/>
    <n v="1"/>
    <n v="0"/>
    <n v="0"/>
    <n v="0"/>
    <x v="628"/>
    <x v="0"/>
    <x v="0"/>
    <x v="0"/>
    <x v="0"/>
  </r>
  <r>
    <d v="2024-07-06T00:00:00"/>
    <x v="167"/>
    <s v="YE15"/>
    <x v="0"/>
    <x v="0"/>
    <s v="YE1521"/>
    <x v="10"/>
    <x v="10"/>
    <s v="YE152124"/>
    <s v="Alssnnah"/>
    <s v="الصنــة"/>
    <s v="YE15212411200"/>
    <s v="Al-Makasheh"/>
    <s v="المكاشح"/>
    <s v="IDPs"/>
    <s v="Rapid Tracking"/>
    <x v="180"/>
    <s v="YE18"/>
    <x v="0"/>
    <x v="0"/>
    <s v="YE1821"/>
    <x v="46"/>
    <s v="الحوك"/>
    <x v="0"/>
    <x v="0"/>
    <x v="0"/>
    <m/>
    <m/>
    <n v="1"/>
    <n v="0"/>
    <n v="0"/>
    <n v="0"/>
    <n v="1"/>
    <n v="0"/>
    <n v="0"/>
    <n v="0"/>
    <n v="0"/>
    <n v="0"/>
    <n v="0"/>
    <x v="619"/>
    <x v="0"/>
    <x v="0"/>
    <x v="0"/>
    <x v="0"/>
  </r>
  <r>
    <d v="2024-07-06T00:00:00"/>
    <x v="167"/>
    <s v="YE15"/>
    <x v="0"/>
    <x v="0"/>
    <s v="YE1508"/>
    <x v="9"/>
    <x v="9"/>
    <s v="YE150825"/>
    <s v="Banaa Eisaa"/>
    <s v="بني عيسى"/>
    <s v="YE15082510600"/>
    <s v="Al-Dhohr"/>
    <s v="الظهر"/>
    <s v="IDPs"/>
    <s v="Rapid Tracking"/>
    <x v="180"/>
    <s v="YE15"/>
    <x v="5"/>
    <x v="5"/>
    <s v="YE1504"/>
    <x v="11"/>
    <s v="مقبنة"/>
    <x v="0"/>
    <x v="3"/>
    <x v="0"/>
    <m/>
    <m/>
    <n v="1"/>
    <n v="0"/>
    <n v="0"/>
    <n v="0"/>
    <n v="1"/>
    <n v="0"/>
    <n v="0"/>
    <n v="0"/>
    <n v="0"/>
    <n v="0"/>
    <n v="0"/>
    <x v="629"/>
    <x v="0"/>
    <x v="0"/>
    <x v="1"/>
    <x v="0"/>
  </r>
  <r>
    <d v="2024-07-06T00:00:00"/>
    <x v="167"/>
    <s v="YE15"/>
    <x v="0"/>
    <x v="0"/>
    <s v="YE1508"/>
    <x v="9"/>
    <x v="9"/>
    <s v="YE150831"/>
    <s v="Alshshirajuh"/>
    <s v="الشراجــه"/>
    <s v="YE15083110900"/>
    <s v="Al-Dhabat"/>
    <s v="الضبات"/>
    <s v="IDPs"/>
    <s v="Rapid Tracking"/>
    <x v="180"/>
    <s v="YE15"/>
    <x v="5"/>
    <x v="5"/>
    <s v="YE1504"/>
    <x v="11"/>
    <s v="مقبنة"/>
    <x v="0"/>
    <x v="3"/>
    <x v="0"/>
    <m/>
    <m/>
    <n v="3"/>
    <n v="0"/>
    <n v="0"/>
    <n v="0"/>
    <n v="3"/>
    <n v="0"/>
    <n v="0"/>
    <n v="0"/>
    <n v="0"/>
    <n v="0"/>
    <n v="0"/>
    <x v="630"/>
    <x v="0"/>
    <x v="0"/>
    <x v="1"/>
    <x v="0"/>
  </r>
  <r>
    <d v="2024-07-07T00:00:00"/>
    <x v="170"/>
    <s v="YE26"/>
    <x v="1"/>
    <x v="1"/>
    <s v="YE2613"/>
    <x v="3"/>
    <x v="3"/>
    <s v="YE261323"/>
    <s v="Al Rashid Munif"/>
    <s v="ال راشد منيف"/>
    <s v="YE26132310500"/>
    <s v="Al-Hudhn Al Haneesh"/>
    <s v="الحضن ال حنيش"/>
    <s v="IDPs"/>
    <s v="Rapid Tracking"/>
    <x v="181"/>
    <s v="YE26"/>
    <x v="1"/>
    <x v="1"/>
    <s v="YE2605"/>
    <x v="74"/>
    <s v="بدبدة"/>
    <x v="1"/>
    <x v="4"/>
    <x v="2"/>
    <m/>
    <m/>
    <n v="1"/>
    <n v="0"/>
    <n v="0"/>
    <n v="0"/>
    <n v="0"/>
    <n v="0"/>
    <n v="0"/>
    <n v="1"/>
    <n v="0"/>
    <n v="0"/>
    <n v="0"/>
    <x v="628"/>
    <x v="0"/>
    <x v="0"/>
    <x v="1"/>
    <x v="0"/>
  </r>
  <r>
    <d v="2024-07-06T00:00:00"/>
    <x v="167"/>
    <s v="YE30"/>
    <x v="4"/>
    <x v="4"/>
    <s v="YE3006"/>
    <x v="11"/>
    <x v="11"/>
    <s v="YE300621"/>
    <s v="Ad Dhale'e_1"/>
    <s v="الضالع_1"/>
    <s v="YE30062120000"/>
    <s v="Bajah"/>
    <s v="باجه"/>
    <s v="IDPs"/>
    <s v="Rapid Tracking"/>
    <x v="182"/>
    <s v="YE30"/>
    <x v="13"/>
    <x v="13"/>
    <s v="YE3003"/>
    <x v="115"/>
    <s v="قعطبة"/>
    <x v="0"/>
    <x v="3"/>
    <x v="0"/>
    <m/>
    <m/>
    <n v="1"/>
    <n v="0"/>
    <n v="0"/>
    <n v="0"/>
    <n v="0"/>
    <n v="0"/>
    <n v="0"/>
    <n v="1"/>
    <n v="0"/>
    <n v="0"/>
    <n v="0"/>
    <x v="625"/>
    <x v="0"/>
    <x v="0"/>
    <x v="1"/>
    <x v="0"/>
  </r>
  <r>
    <d v="2024-07-09T00:00:00"/>
    <x v="171"/>
    <s v="YE15"/>
    <x v="0"/>
    <x v="0"/>
    <s v="YE1507"/>
    <x v="20"/>
    <x v="20"/>
    <s v="YE150723"/>
    <s v="Aleawashiquh"/>
    <s v="العواشقه"/>
    <s v="YE15072310200"/>
    <s v="Al-Aqmah"/>
    <s v="العقمه"/>
    <s v="IDPs"/>
    <s v="Rapid Tracking"/>
    <x v="177"/>
    <s v="YE11"/>
    <x v="3"/>
    <x v="3"/>
    <s v="YE1111"/>
    <x v="4"/>
    <s v="العدين"/>
    <x v="0"/>
    <x v="0"/>
    <x v="1"/>
    <s v="No"/>
    <m/>
    <n v="1"/>
    <n v="0"/>
    <n v="0"/>
    <n v="0"/>
    <n v="1"/>
    <n v="0"/>
    <n v="0"/>
    <n v="0"/>
    <n v="0"/>
    <n v="0"/>
    <n v="0"/>
    <x v="631"/>
    <x v="0"/>
    <x v="1"/>
    <x v="0"/>
    <x v="0"/>
  </r>
  <r>
    <d v="2024-07-09T00:00:00"/>
    <x v="171"/>
    <s v="YE18"/>
    <x v="2"/>
    <x v="2"/>
    <s v="YE1820"/>
    <x v="6"/>
    <x v="6"/>
    <s v="YE182022"/>
    <s v="Dublh"/>
    <s v="دوبلة"/>
    <s v="YE18202210600"/>
    <s v="Al-Daneen"/>
    <s v="الدنين"/>
    <s v="IDPs"/>
    <s v="Rapid Tracking"/>
    <x v="178"/>
    <s v="YE18"/>
    <x v="0"/>
    <x v="0"/>
    <s v="YE1825"/>
    <x v="6"/>
    <s v="الجراحي"/>
    <x v="0"/>
    <x v="3"/>
    <x v="0"/>
    <m/>
    <m/>
    <n v="2"/>
    <n v="0"/>
    <n v="0"/>
    <n v="0"/>
    <n v="0"/>
    <n v="0"/>
    <n v="0"/>
    <n v="2"/>
    <n v="0"/>
    <n v="0"/>
    <n v="0"/>
    <x v="632"/>
    <x v="0"/>
    <x v="1"/>
    <x v="1"/>
    <x v="0"/>
  </r>
  <r>
    <d v="2024-07-09T00:00:00"/>
    <x v="171"/>
    <s v="YE18"/>
    <x v="2"/>
    <x v="2"/>
    <s v="YE1820"/>
    <x v="6"/>
    <x v="6"/>
    <s v="YE182022"/>
    <s v="Dublh"/>
    <s v="دوبلة"/>
    <s v="YE18202210600"/>
    <s v="Al-Daneen"/>
    <s v="الدنين"/>
    <s v="IDPs"/>
    <s v="Rapid Tracking"/>
    <x v="178"/>
    <s v="YE18"/>
    <x v="0"/>
    <x v="0"/>
    <s v="YE1823"/>
    <x v="42"/>
    <s v="الحالي"/>
    <x v="1"/>
    <x v="4"/>
    <x v="0"/>
    <m/>
    <m/>
    <n v="1"/>
    <n v="0"/>
    <n v="1"/>
    <n v="0"/>
    <n v="0"/>
    <n v="0"/>
    <n v="0"/>
    <n v="0"/>
    <n v="0"/>
    <n v="0"/>
    <n v="0"/>
    <x v="633"/>
    <x v="0"/>
    <x v="1"/>
    <x v="1"/>
    <x v="0"/>
  </r>
  <r>
    <d v="2024-07-09T00:00:00"/>
    <x v="171"/>
    <s v="YE18"/>
    <x v="2"/>
    <x v="2"/>
    <s v="YE1820"/>
    <x v="6"/>
    <x v="6"/>
    <s v="YE182022"/>
    <s v="Dublh"/>
    <s v="دوبلة"/>
    <s v="YE18202211100"/>
    <s v="Qataba"/>
    <s v="قطاباء"/>
    <s v="IDPs"/>
    <s v="Rapid Tracking"/>
    <x v="178"/>
    <s v="YE18"/>
    <x v="0"/>
    <x v="0"/>
    <s v="YE1826"/>
    <x v="12"/>
    <s v="التحيتا"/>
    <x v="0"/>
    <x v="3"/>
    <x v="1"/>
    <s v="Yes"/>
    <s v="Yes"/>
    <n v="2"/>
    <n v="0"/>
    <n v="2"/>
    <n v="0"/>
    <n v="0"/>
    <n v="0"/>
    <n v="0"/>
    <n v="0"/>
    <n v="0"/>
    <n v="0"/>
    <n v="0"/>
    <x v="634"/>
    <x v="0"/>
    <x v="1"/>
    <x v="1"/>
    <x v="0"/>
  </r>
  <r>
    <d v="2024-07-09T00:00:00"/>
    <x v="171"/>
    <s v="YE18"/>
    <x v="2"/>
    <x v="2"/>
    <s v="YE1820"/>
    <x v="6"/>
    <x v="6"/>
    <s v="YE182022"/>
    <s v="Dublh"/>
    <s v="دوبلة"/>
    <s v="YE18202211100"/>
    <s v="Qataba"/>
    <s v="قطاباء"/>
    <s v="IDPs"/>
    <s v="Rapid Tracking"/>
    <x v="178"/>
    <s v="YE18"/>
    <x v="0"/>
    <x v="0"/>
    <s v="YE1826"/>
    <x v="12"/>
    <s v="التحيتا"/>
    <x v="0"/>
    <x v="3"/>
    <x v="0"/>
    <m/>
    <m/>
    <n v="2"/>
    <n v="0"/>
    <n v="0"/>
    <n v="0"/>
    <n v="0"/>
    <n v="0"/>
    <n v="0"/>
    <n v="2"/>
    <n v="0"/>
    <n v="0"/>
    <n v="0"/>
    <x v="634"/>
    <x v="0"/>
    <x v="1"/>
    <x v="1"/>
    <x v="0"/>
  </r>
  <r>
    <d v="2024-07-09T00:00:00"/>
    <x v="171"/>
    <s v="YE18"/>
    <x v="2"/>
    <x v="2"/>
    <s v="YE1820"/>
    <x v="6"/>
    <x v="6"/>
    <s v="YE182022"/>
    <s v="Dublh"/>
    <s v="دوبلة"/>
    <s v="YE18202211400"/>
    <s v="Abo Zaher"/>
    <s v="ابو زهر"/>
    <s v="IDPs"/>
    <s v="Rapid Tracking"/>
    <x v="179"/>
    <s v="YE18"/>
    <x v="0"/>
    <x v="0"/>
    <s v="YE1817"/>
    <x v="37"/>
    <s v="بيت الفقيه"/>
    <x v="1"/>
    <x v="4"/>
    <x v="0"/>
    <m/>
    <m/>
    <n v="1"/>
    <n v="0"/>
    <n v="0"/>
    <n v="0"/>
    <n v="0"/>
    <n v="0"/>
    <n v="0"/>
    <n v="1"/>
    <n v="0"/>
    <n v="0"/>
    <n v="0"/>
    <x v="635"/>
    <x v="0"/>
    <x v="1"/>
    <x v="1"/>
    <x v="0"/>
  </r>
  <r>
    <d v="2024-07-09T00:00:00"/>
    <x v="171"/>
    <s v="YE15"/>
    <x v="0"/>
    <x v="0"/>
    <s v="YE1507"/>
    <x v="20"/>
    <x v="20"/>
    <s v="YE150723"/>
    <s v="Aleawashiquh"/>
    <s v="العواشقه"/>
    <s v="YE15072310200"/>
    <s v="Al-Aqmah"/>
    <s v="العقمه"/>
    <s v="IDPs"/>
    <s v="Rapid Tracking"/>
    <x v="179"/>
    <s v="YE15"/>
    <x v="5"/>
    <x v="5"/>
    <s v="YE1504"/>
    <x v="11"/>
    <s v="مقبنة"/>
    <x v="0"/>
    <x v="0"/>
    <x v="1"/>
    <s v="No"/>
    <m/>
    <n v="7"/>
    <n v="0"/>
    <n v="0"/>
    <n v="0"/>
    <n v="7"/>
    <n v="0"/>
    <n v="0"/>
    <n v="0"/>
    <n v="0"/>
    <n v="0"/>
    <n v="0"/>
    <x v="631"/>
    <x v="0"/>
    <x v="1"/>
    <x v="1"/>
    <x v="0"/>
  </r>
  <r>
    <d v="2024-07-09T00:00:00"/>
    <x v="171"/>
    <s v="YE15"/>
    <x v="0"/>
    <x v="0"/>
    <s v="YE1507"/>
    <x v="20"/>
    <x v="20"/>
    <s v="YE150722"/>
    <s v="Alahmwl"/>
    <s v="الاهمول"/>
    <s v="YE15072210400"/>
    <s v="Jasr Rasyan"/>
    <s v="جسر رسيان"/>
    <s v="IDPs"/>
    <s v="Rapid Tracking"/>
    <x v="180"/>
    <s v="YE15"/>
    <x v="5"/>
    <x v="5"/>
    <s v="YE1504"/>
    <x v="11"/>
    <s v="مقبنة"/>
    <x v="0"/>
    <x v="0"/>
    <x v="1"/>
    <s v="No"/>
    <m/>
    <n v="2"/>
    <n v="0"/>
    <n v="0"/>
    <n v="0"/>
    <n v="2"/>
    <n v="0"/>
    <n v="0"/>
    <n v="0"/>
    <n v="0"/>
    <n v="0"/>
    <n v="0"/>
    <x v="636"/>
    <x v="0"/>
    <x v="1"/>
    <x v="1"/>
    <x v="0"/>
  </r>
  <r>
    <d v="2024-07-09T00:00:00"/>
    <x v="171"/>
    <s v="YE18"/>
    <x v="2"/>
    <x v="2"/>
    <s v="YE1820"/>
    <x v="6"/>
    <x v="6"/>
    <s v="YE182022"/>
    <s v="Dublh"/>
    <s v="دوبلة"/>
    <s v="YE18202210600"/>
    <s v="Al-Daneen"/>
    <s v="الدنين"/>
    <s v="IDPs"/>
    <s v="Rapid Tracking"/>
    <x v="181"/>
    <s v="YE18"/>
    <x v="0"/>
    <x v="0"/>
    <s v="YE1825"/>
    <x v="6"/>
    <s v="الجراحي"/>
    <x v="0"/>
    <x v="3"/>
    <x v="0"/>
    <m/>
    <m/>
    <n v="2"/>
    <n v="0"/>
    <n v="2"/>
    <n v="0"/>
    <n v="0"/>
    <n v="0"/>
    <n v="0"/>
    <n v="0"/>
    <n v="0"/>
    <n v="0"/>
    <n v="0"/>
    <x v="632"/>
    <x v="0"/>
    <x v="1"/>
    <x v="1"/>
    <x v="0"/>
  </r>
  <r>
    <d v="2024-07-11T00:00:00"/>
    <x v="172"/>
    <s v="YE18"/>
    <x v="2"/>
    <x v="2"/>
    <s v="YE1819"/>
    <x v="5"/>
    <x v="5"/>
    <s v="YE181921"/>
    <s v="His"/>
    <s v="حيـــس"/>
    <s v="YE18192100101"/>
    <s v="Heis"/>
    <s v="حيس"/>
    <s v="IDPs"/>
    <s v="Rapid Tracking"/>
    <x v="181"/>
    <s v="YE15"/>
    <x v="5"/>
    <x v="5"/>
    <s v="YE1504"/>
    <x v="11"/>
    <s v="مقبنة"/>
    <x v="0"/>
    <x v="3"/>
    <x v="0"/>
    <m/>
    <m/>
    <n v="4"/>
    <n v="0"/>
    <n v="0"/>
    <n v="0"/>
    <n v="0"/>
    <n v="0"/>
    <n v="0"/>
    <n v="4"/>
    <n v="0"/>
    <n v="0"/>
    <n v="0"/>
    <x v="637"/>
    <x v="0"/>
    <x v="1"/>
    <x v="0"/>
    <x v="0"/>
  </r>
  <r>
    <d v="2024-07-11T00:00:00"/>
    <x v="173"/>
    <s v="YE15"/>
    <x v="0"/>
    <x v="0"/>
    <s v="YE1508"/>
    <x v="9"/>
    <x v="9"/>
    <s v="YE150830"/>
    <s v="Wadi Bani Khawlan"/>
    <s v="جرادي بني خولان"/>
    <s v="YE15083010700"/>
    <s v="Mashrafah"/>
    <s v="مشرفه"/>
    <s v="IDPs"/>
    <s v="Rapid Tracking"/>
    <x v="181"/>
    <s v="YE24"/>
    <x v="18"/>
    <x v="18"/>
    <s v="YE2404"/>
    <x v="189"/>
    <s v="البريقة"/>
    <x v="0"/>
    <x v="0"/>
    <x v="0"/>
    <m/>
    <m/>
    <n v="1"/>
    <n v="0"/>
    <n v="0"/>
    <n v="0"/>
    <n v="1"/>
    <n v="0"/>
    <n v="0"/>
    <n v="0"/>
    <n v="0"/>
    <n v="0"/>
    <n v="0"/>
    <x v="638"/>
    <x v="0"/>
    <x v="0"/>
    <x v="0"/>
    <x v="0"/>
  </r>
  <r>
    <d v="2024-07-13T00:00:00"/>
    <x v="174"/>
    <s v="YE26"/>
    <x v="1"/>
    <x v="1"/>
    <s v="YE2612"/>
    <x v="2"/>
    <x v="2"/>
    <s v="YE261221"/>
    <s v="Al'Iishraf"/>
    <s v="الاشراف"/>
    <s v="YE26122111100"/>
    <s v="Al-Jaboul"/>
    <s v="الجبول"/>
    <s v="IDPs"/>
    <s v="Rapid Tracking"/>
    <x v="181"/>
    <s v="YE17"/>
    <x v="2"/>
    <x v="2"/>
    <s v="YE1704"/>
    <x v="71"/>
    <s v="عبس"/>
    <x v="0"/>
    <x v="0"/>
    <x v="2"/>
    <m/>
    <m/>
    <n v="1"/>
    <n v="0"/>
    <n v="0"/>
    <n v="0"/>
    <n v="0"/>
    <n v="0"/>
    <n v="0"/>
    <n v="1"/>
    <n v="0"/>
    <n v="0"/>
    <n v="0"/>
    <x v="639"/>
    <x v="0"/>
    <x v="0"/>
    <x v="0"/>
    <x v="0"/>
  </r>
  <r>
    <d v="2024-07-09T00:00:00"/>
    <x v="171"/>
    <s v="YE18"/>
    <x v="2"/>
    <x v="2"/>
    <s v="YE1820"/>
    <x v="6"/>
    <x v="6"/>
    <s v="YE182021"/>
    <s v="Alkhawkhuh"/>
    <s v="الخوخة"/>
    <s v="YE18202100101"/>
    <s v="Al-Khokha"/>
    <s v="الخوخه"/>
    <s v="IDPs"/>
    <s v="Rapid Tracking"/>
    <x v="182"/>
    <s v="YE18"/>
    <x v="0"/>
    <x v="0"/>
    <s v="YE1814"/>
    <x v="7"/>
    <s v="الدريهمي"/>
    <x v="1"/>
    <x v="4"/>
    <x v="0"/>
    <m/>
    <m/>
    <n v="1"/>
    <n v="0"/>
    <n v="1"/>
    <n v="0"/>
    <n v="0"/>
    <n v="0"/>
    <n v="0"/>
    <n v="0"/>
    <n v="0"/>
    <n v="0"/>
    <n v="0"/>
    <x v="640"/>
    <x v="0"/>
    <x v="1"/>
    <x v="1"/>
    <x v="0"/>
  </r>
  <r>
    <d v="2024-07-13T00:00:00"/>
    <x v="174"/>
    <s v="YE26"/>
    <x v="1"/>
    <x v="1"/>
    <s v="YE2612"/>
    <x v="2"/>
    <x v="2"/>
    <s v="YE261221"/>
    <s v="Al'Iishraf"/>
    <s v="الاشراف"/>
    <s v="YE26122111100"/>
    <s v="Al-Jaboul"/>
    <s v="الجبول"/>
    <s v="IDPs"/>
    <s v="Rapid Tracking"/>
    <x v="182"/>
    <s v="YE26"/>
    <x v="1"/>
    <x v="1"/>
    <s v="YE2607"/>
    <x v="5"/>
    <s v="الجوبة"/>
    <x v="0"/>
    <x v="0"/>
    <x v="1"/>
    <s v="Yes"/>
    <s v="No"/>
    <n v="1"/>
    <n v="0"/>
    <n v="0"/>
    <n v="0"/>
    <n v="0"/>
    <n v="0"/>
    <n v="0"/>
    <n v="1"/>
    <n v="0"/>
    <n v="0"/>
    <n v="0"/>
    <x v="639"/>
    <x v="0"/>
    <x v="0"/>
    <x v="1"/>
    <x v="0"/>
  </r>
  <r>
    <d v="2024-07-09T00:00:00"/>
    <x v="171"/>
    <s v="YE18"/>
    <x v="2"/>
    <x v="2"/>
    <s v="YE1820"/>
    <x v="6"/>
    <x v="6"/>
    <s v="YE182021"/>
    <s v="Alkhawkhuh"/>
    <s v="الخوخة"/>
    <s v="YE18202100101"/>
    <s v="Al-Khokha"/>
    <s v="الخوخه"/>
    <s v="IDPs"/>
    <s v="Rapid Tracking"/>
    <x v="183"/>
    <s v="YE18"/>
    <x v="0"/>
    <x v="0"/>
    <s v="YE1814"/>
    <x v="7"/>
    <s v="الدريهمي"/>
    <x v="1"/>
    <x v="4"/>
    <x v="0"/>
    <m/>
    <m/>
    <n v="1"/>
    <n v="0"/>
    <n v="0"/>
    <n v="0"/>
    <n v="0"/>
    <n v="0"/>
    <n v="0"/>
    <n v="1"/>
    <n v="0"/>
    <n v="0"/>
    <n v="0"/>
    <x v="641"/>
    <x v="0"/>
    <x v="1"/>
    <x v="1"/>
    <x v="0"/>
  </r>
  <r>
    <d v="2024-07-11T00:00:00"/>
    <x v="172"/>
    <s v="YE18"/>
    <x v="2"/>
    <x v="2"/>
    <s v="YE1819"/>
    <x v="5"/>
    <x v="5"/>
    <s v="YE181922"/>
    <s v="Rubue Alssuq"/>
    <s v="ربع السوق"/>
    <s v="YE18192210100"/>
    <s v="Al-Shoub"/>
    <s v="الشعوب"/>
    <s v="IDPs"/>
    <s v="Rapid Tracking"/>
    <x v="183"/>
    <s v="YE18"/>
    <x v="0"/>
    <x v="0"/>
    <s v="YE1825"/>
    <x v="6"/>
    <s v="الجراحي"/>
    <x v="0"/>
    <x v="3"/>
    <x v="0"/>
    <m/>
    <m/>
    <n v="2"/>
    <n v="0"/>
    <n v="0"/>
    <n v="0"/>
    <n v="0"/>
    <n v="0"/>
    <n v="0"/>
    <n v="2"/>
    <n v="0"/>
    <n v="0"/>
    <n v="0"/>
    <x v="642"/>
    <x v="0"/>
    <x v="1"/>
    <x v="1"/>
    <x v="0"/>
  </r>
  <r>
    <d v="2024-07-13T00:00:00"/>
    <x v="174"/>
    <s v="YE26"/>
    <x v="1"/>
    <x v="1"/>
    <s v="YE2612"/>
    <x v="2"/>
    <x v="2"/>
    <s v="YE261221"/>
    <s v="Al'Iishraf"/>
    <s v="الاشراف"/>
    <s v="YE26122111100"/>
    <s v="Al-Jaboul"/>
    <s v="الجبول"/>
    <s v="IDPs"/>
    <s v="Rapid Tracking"/>
    <x v="183"/>
    <s v="YE17"/>
    <x v="2"/>
    <x v="2"/>
    <s v="YE1714"/>
    <x v="175"/>
    <s v="أفلح اليمن"/>
    <x v="1"/>
    <x v="2"/>
    <x v="0"/>
    <m/>
    <m/>
    <n v="1"/>
    <n v="0"/>
    <n v="0"/>
    <n v="0"/>
    <n v="0"/>
    <n v="0"/>
    <n v="0"/>
    <n v="1"/>
    <n v="0"/>
    <n v="0"/>
    <n v="0"/>
    <x v="639"/>
    <x v="0"/>
    <x v="0"/>
    <x v="0"/>
    <x v="0"/>
  </r>
  <r>
    <d v="2024-07-13T00:00:00"/>
    <x v="171"/>
    <s v="YE26"/>
    <x v="1"/>
    <x v="1"/>
    <s v="YE2612"/>
    <x v="2"/>
    <x v="2"/>
    <s v="YE261206"/>
    <s v="Jaw Al Nasim"/>
    <s v="جو النسيم"/>
    <s v="YE26120600601"/>
    <s v="Jaw Al Nasim"/>
    <s v="جو النسيم"/>
    <s v="IDPs"/>
    <s v="Rapid Tracking"/>
    <x v="183"/>
    <s v="YE20"/>
    <x v="6"/>
    <x v="6"/>
    <s v="YE2006"/>
    <x v="126"/>
    <s v="وصاب العالي"/>
    <x v="1"/>
    <x v="1"/>
    <x v="0"/>
    <m/>
    <m/>
    <n v="1"/>
    <n v="0"/>
    <n v="1"/>
    <n v="0"/>
    <n v="0"/>
    <n v="0"/>
    <n v="0"/>
    <n v="0"/>
    <n v="0"/>
    <n v="0"/>
    <n v="0"/>
    <x v="643"/>
    <x v="0"/>
    <x v="0"/>
    <x v="0"/>
    <x v="0"/>
  </r>
  <r>
    <d v="2024-07-13T00:00:00"/>
    <x v="172"/>
    <s v="YE26"/>
    <x v="1"/>
    <x v="1"/>
    <s v="YE2612"/>
    <x v="2"/>
    <x v="2"/>
    <s v="YE261208"/>
    <s v="Al Matar"/>
    <s v="المطار"/>
    <s v="YE26120800801"/>
    <s v="Al Matar"/>
    <s v="المطار"/>
    <s v="IDPs"/>
    <s v="Rapid Tracking"/>
    <x v="183"/>
    <s v="YE18"/>
    <x v="0"/>
    <x v="0"/>
    <s v="YE1817"/>
    <x v="37"/>
    <s v="بيت الفقيه"/>
    <x v="1"/>
    <x v="1"/>
    <x v="0"/>
    <m/>
    <m/>
    <n v="1"/>
    <n v="0"/>
    <n v="0"/>
    <n v="0"/>
    <n v="0"/>
    <n v="0"/>
    <n v="0"/>
    <n v="0"/>
    <n v="0"/>
    <n v="1"/>
    <n v="0"/>
    <x v="644"/>
    <x v="0"/>
    <x v="0"/>
    <x v="0"/>
    <x v="0"/>
  </r>
  <r>
    <d v="2024-07-13T00:00:00"/>
    <x v="175"/>
    <s v="YE26"/>
    <x v="1"/>
    <x v="1"/>
    <s v="YE2612"/>
    <x v="2"/>
    <x v="2"/>
    <s v="YE261209"/>
    <s v="Al Rumaylah"/>
    <s v="الرميلة"/>
    <s v="YE26120900901"/>
    <s v="Al Rumaylah"/>
    <s v="الرميله"/>
    <s v="IDPs"/>
    <s v="Rapid Tracking"/>
    <x v="183"/>
    <s v="YE18"/>
    <x v="0"/>
    <x v="0"/>
    <s v="YE1817"/>
    <x v="37"/>
    <s v="بيت الفقيه"/>
    <x v="0"/>
    <x v="0"/>
    <x v="0"/>
    <m/>
    <m/>
    <n v="1"/>
    <n v="0"/>
    <n v="0"/>
    <n v="0"/>
    <n v="0"/>
    <n v="0"/>
    <n v="0"/>
    <n v="1"/>
    <n v="0"/>
    <n v="0"/>
    <n v="0"/>
    <x v="645"/>
    <x v="0"/>
    <x v="0"/>
    <x v="0"/>
    <x v="0"/>
  </r>
  <r>
    <d v="2024-07-13T00:00:00"/>
    <x v="172"/>
    <s v="YE26"/>
    <x v="1"/>
    <x v="1"/>
    <s v="YE2613"/>
    <x v="3"/>
    <x v="3"/>
    <s v="YE261323"/>
    <s v="Al Rashid Munif"/>
    <s v="ال راشد منيف"/>
    <s v="YE26132311300"/>
    <s v="Al-Naqeia'a"/>
    <s v="النقيعاء"/>
    <s v="IDPs"/>
    <s v="Rapid Tracking"/>
    <x v="184"/>
    <s v="YE23"/>
    <x v="7"/>
    <x v="7"/>
    <s v="YE2302"/>
    <x v="30"/>
    <s v="أرحب"/>
    <x v="0"/>
    <x v="0"/>
    <x v="0"/>
    <m/>
    <m/>
    <n v="1"/>
    <n v="0"/>
    <n v="0"/>
    <n v="0"/>
    <n v="0"/>
    <n v="0"/>
    <n v="0"/>
    <n v="1"/>
    <n v="0"/>
    <n v="0"/>
    <n v="0"/>
    <x v="646"/>
    <x v="0"/>
    <x v="0"/>
    <x v="0"/>
    <x v="0"/>
  </r>
  <r>
    <d v="2024-07-13T00:00:00"/>
    <x v="172"/>
    <s v="YE26"/>
    <x v="1"/>
    <x v="1"/>
    <s v="YE2613"/>
    <x v="3"/>
    <x v="3"/>
    <s v="YE261325"/>
    <s v="Al Qazeah"/>
    <s v="ال قزعه"/>
    <s v="YE26132510100"/>
    <s v="Hadba Al-Awshan"/>
    <s v="حدباء ال عوشان"/>
    <s v="IDPs"/>
    <s v="Rapid Tracking"/>
    <x v="184"/>
    <s v="YE20"/>
    <x v="6"/>
    <x v="6"/>
    <s v="YE2011"/>
    <x v="13"/>
    <s v="ضوران أنس"/>
    <x v="1"/>
    <x v="4"/>
    <x v="0"/>
    <m/>
    <m/>
    <n v="1"/>
    <n v="0"/>
    <n v="0"/>
    <n v="0"/>
    <n v="0"/>
    <n v="0"/>
    <n v="0"/>
    <n v="1"/>
    <n v="0"/>
    <n v="0"/>
    <n v="0"/>
    <x v="647"/>
    <x v="0"/>
    <x v="0"/>
    <x v="0"/>
    <x v="0"/>
  </r>
  <r>
    <d v="2024-07-13T00:00:00"/>
    <x v="173"/>
    <s v="YE26"/>
    <x v="1"/>
    <x v="1"/>
    <s v="YE2613"/>
    <x v="3"/>
    <x v="3"/>
    <s v="YE261322"/>
    <s v="Al Fajih"/>
    <s v="ال فجيح"/>
    <s v="YE26132210600"/>
    <s v="Cara"/>
    <s v="كرا"/>
    <s v="IDPs"/>
    <s v="Rapid Tracking"/>
    <x v="184"/>
    <s v="YE11"/>
    <x v="3"/>
    <x v="3"/>
    <s v="YE1101"/>
    <x v="14"/>
    <s v="القفر"/>
    <x v="1"/>
    <x v="4"/>
    <x v="0"/>
    <m/>
    <m/>
    <n v="1"/>
    <n v="0"/>
    <n v="0"/>
    <n v="0"/>
    <n v="0"/>
    <n v="0"/>
    <n v="0"/>
    <n v="1"/>
    <n v="0"/>
    <n v="0"/>
    <n v="0"/>
    <x v="648"/>
    <x v="0"/>
    <x v="0"/>
    <x v="0"/>
    <x v="0"/>
  </r>
  <r>
    <d v="2024-07-13T00:00:00"/>
    <x v="175"/>
    <s v="YE26"/>
    <x v="1"/>
    <x v="1"/>
    <s v="YE2612"/>
    <x v="2"/>
    <x v="2"/>
    <s v="YE261209"/>
    <s v="Al Rumaylah"/>
    <s v="الرميلة"/>
    <s v="YE26120900901"/>
    <s v="Al Rumaylah"/>
    <s v="الرميله"/>
    <s v="IDPs"/>
    <s v="Rapid Tracking"/>
    <x v="184"/>
    <s v="YE20"/>
    <x v="6"/>
    <x v="6"/>
    <s v="YE2001"/>
    <x v="36"/>
    <s v="الحداء"/>
    <x v="1"/>
    <x v="1"/>
    <x v="0"/>
    <m/>
    <m/>
    <n v="1"/>
    <n v="0"/>
    <n v="0"/>
    <n v="0"/>
    <n v="1"/>
    <n v="0"/>
    <n v="0"/>
    <n v="0"/>
    <n v="0"/>
    <n v="0"/>
    <n v="0"/>
    <x v="645"/>
    <x v="0"/>
    <x v="0"/>
    <x v="0"/>
    <x v="0"/>
  </r>
  <r>
    <d v="2024-07-13T00:00:00"/>
    <x v="175"/>
    <s v="YE26"/>
    <x v="1"/>
    <x v="1"/>
    <s v="YE2612"/>
    <x v="2"/>
    <x v="2"/>
    <s v="YE261213"/>
    <s v="Al Ziraah"/>
    <s v="الزراعة"/>
    <s v="YE26121301301"/>
    <s v="Al Ziraah"/>
    <s v="الزراعة"/>
    <s v="IDPs"/>
    <s v="Rapid Tracking"/>
    <x v="184"/>
    <s v="YE26"/>
    <x v="1"/>
    <x v="1"/>
    <s v="YE2607"/>
    <x v="5"/>
    <s v="الجوبة"/>
    <x v="0"/>
    <x v="0"/>
    <x v="2"/>
    <m/>
    <m/>
    <n v="1"/>
    <n v="0"/>
    <n v="0"/>
    <n v="0"/>
    <n v="1"/>
    <n v="0"/>
    <n v="0"/>
    <n v="0"/>
    <n v="0"/>
    <n v="0"/>
    <n v="0"/>
    <x v="649"/>
    <x v="0"/>
    <x v="0"/>
    <x v="1"/>
    <x v="0"/>
  </r>
  <r>
    <d v="2024-07-13T00:00:00"/>
    <x v="171"/>
    <s v="YE26"/>
    <x v="1"/>
    <x v="1"/>
    <s v="YE2613"/>
    <x v="3"/>
    <x v="3"/>
    <s v="YE261326"/>
    <s v="Al Shabwan"/>
    <s v="ال شبوان"/>
    <s v="YE26132610100"/>
    <s v="Al-Khashah"/>
    <s v="الخشعه"/>
    <s v="IDPs"/>
    <s v="Rapid Tracking"/>
    <x v="185"/>
    <s v="YE26"/>
    <x v="1"/>
    <x v="1"/>
    <s v="YE2601"/>
    <x v="17"/>
    <s v="مجزر"/>
    <x v="1"/>
    <x v="4"/>
    <x v="2"/>
    <m/>
    <m/>
    <n v="2"/>
    <n v="0"/>
    <n v="1"/>
    <n v="0"/>
    <n v="0"/>
    <n v="0"/>
    <n v="0"/>
    <n v="1"/>
    <n v="0"/>
    <n v="0"/>
    <n v="0"/>
    <x v="650"/>
    <x v="0"/>
    <x v="0"/>
    <x v="1"/>
    <x v="0"/>
  </r>
  <r>
    <d v="2024-07-13T00:00:00"/>
    <x v="172"/>
    <s v="YE26"/>
    <x v="1"/>
    <x v="1"/>
    <s v="YE2613"/>
    <x v="3"/>
    <x v="3"/>
    <s v="YE261323"/>
    <s v="Al Rashid Munif"/>
    <s v="ال راشد منيف"/>
    <s v="YE26132310500"/>
    <s v="Al-Hudhn Al Haneesh"/>
    <s v="الحضن ال حنيش"/>
    <s v="IDPs"/>
    <s v="Rapid Tracking"/>
    <x v="185"/>
    <s v="YE26"/>
    <x v="1"/>
    <x v="1"/>
    <s v="YE2609"/>
    <x v="10"/>
    <s v="حريب"/>
    <x v="1"/>
    <x v="4"/>
    <x v="1"/>
    <s v="No"/>
    <m/>
    <n v="1"/>
    <n v="0"/>
    <n v="0"/>
    <n v="0"/>
    <n v="0"/>
    <n v="0"/>
    <n v="0"/>
    <n v="1"/>
    <n v="0"/>
    <n v="0"/>
    <n v="0"/>
    <x v="646"/>
    <x v="0"/>
    <x v="0"/>
    <x v="1"/>
    <x v="0"/>
  </r>
  <r>
    <d v="2024-07-13T00:00:00"/>
    <x v="172"/>
    <s v="YE26"/>
    <x v="1"/>
    <x v="1"/>
    <s v="YE2613"/>
    <x v="3"/>
    <x v="3"/>
    <s v="YE261323"/>
    <s v="Al Rashid Munif"/>
    <s v="ال راشد منيف"/>
    <s v="YE26132310100"/>
    <s v="Al-Masherah"/>
    <s v="المعاشير"/>
    <s v="IDPs"/>
    <s v="Rapid Tracking"/>
    <x v="185"/>
    <s v="YE29"/>
    <x v="4"/>
    <x v="4"/>
    <s v="YE2918"/>
    <x v="190"/>
    <s v="عيال سريح"/>
    <x v="1"/>
    <x v="2"/>
    <x v="0"/>
    <m/>
    <m/>
    <n v="1"/>
    <n v="0"/>
    <n v="0"/>
    <n v="0"/>
    <n v="0"/>
    <n v="0"/>
    <n v="0"/>
    <n v="1"/>
    <n v="0"/>
    <n v="0"/>
    <n v="0"/>
    <x v="646"/>
    <x v="0"/>
    <x v="0"/>
    <x v="0"/>
    <x v="0"/>
  </r>
  <r>
    <d v="2024-07-13T00:00:00"/>
    <x v="173"/>
    <s v="YE26"/>
    <x v="1"/>
    <x v="1"/>
    <s v="YE2612"/>
    <x v="2"/>
    <x v="2"/>
    <s v="YE261203"/>
    <s v="Al Ruwdah"/>
    <s v="الروضة"/>
    <s v="YE26120300301"/>
    <s v="Al Ruwdah"/>
    <s v="الروضة"/>
    <s v="IDPs"/>
    <s v="Rapid Tracking"/>
    <x v="185"/>
    <s v="YE29"/>
    <x v="4"/>
    <x v="4"/>
    <s v="YE2911"/>
    <x v="44"/>
    <s v="ريدة"/>
    <x v="0"/>
    <x v="0"/>
    <x v="0"/>
    <m/>
    <m/>
    <n v="2"/>
    <n v="0"/>
    <n v="1"/>
    <n v="0"/>
    <n v="0"/>
    <n v="0"/>
    <n v="0"/>
    <n v="0"/>
    <n v="0"/>
    <n v="1"/>
    <n v="0"/>
    <x v="651"/>
    <x v="0"/>
    <x v="0"/>
    <x v="0"/>
    <x v="0"/>
  </r>
  <r>
    <d v="2024-07-13T00:00:00"/>
    <x v="173"/>
    <s v="YE26"/>
    <x v="1"/>
    <x v="1"/>
    <s v="YE2612"/>
    <x v="2"/>
    <x v="2"/>
    <s v="YE261221"/>
    <s v="Al'Iishraf"/>
    <s v="الاشراف"/>
    <s v="YE26122110200"/>
    <s v="Al-Khaseef"/>
    <s v="الخسيف"/>
    <s v="IDPs"/>
    <s v="Rapid Tracking"/>
    <x v="185"/>
    <s v="YE17"/>
    <x v="2"/>
    <x v="2"/>
    <s v="YE1702"/>
    <x v="143"/>
    <s v="حرض"/>
    <x v="1"/>
    <x v="1"/>
    <x v="0"/>
    <m/>
    <m/>
    <n v="1"/>
    <n v="0"/>
    <n v="0"/>
    <n v="0"/>
    <n v="0"/>
    <n v="0"/>
    <n v="0"/>
    <n v="1"/>
    <n v="0"/>
    <n v="0"/>
    <n v="0"/>
    <x v="652"/>
    <x v="0"/>
    <x v="0"/>
    <x v="0"/>
    <x v="0"/>
  </r>
  <r>
    <d v="2024-07-13T00:00:00"/>
    <x v="173"/>
    <s v="YE26"/>
    <x v="1"/>
    <x v="1"/>
    <s v="YE2613"/>
    <x v="3"/>
    <x v="3"/>
    <s v="YE261321"/>
    <s v="Al Jalla L"/>
    <s v="ال جلال"/>
    <s v="YE26132110200"/>
    <s v="Wadi Al-Meel"/>
    <s v="وادي الميل"/>
    <s v="IDPs"/>
    <s v="Rapid Tracking"/>
    <x v="185"/>
    <s v="YE22"/>
    <x v="14"/>
    <x v="14"/>
    <s v="YE2205"/>
    <x v="191"/>
    <s v="رازح"/>
    <x v="0"/>
    <x v="0"/>
    <x v="0"/>
    <m/>
    <m/>
    <n v="2"/>
    <n v="0"/>
    <n v="1"/>
    <n v="0"/>
    <n v="0"/>
    <n v="0"/>
    <n v="0"/>
    <n v="1"/>
    <n v="0"/>
    <n v="0"/>
    <n v="0"/>
    <x v="653"/>
    <x v="0"/>
    <x v="0"/>
    <x v="0"/>
    <x v="0"/>
  </r>
  <r>
    <d v="2024-07-13T00:00:00"/>
    <x v="173"/>
    <s v="YE26"/>
    <x v="1"/>
    <x v="1"/>
    <s v="YE2613"/>
    <x v="3"/>
    <x v="3"/>
    <s v="YE261326"/>
    <s v="Al Shabwan"/>
    <s v="ال شبوان"/>
    <s v="YE26132610200"/>
    <s v="Al-Maraf"/>
    <s v="المعرف"/>
    <s v="IDPs"/>
    <s v="Rapid Tracking"/>
    <x v="185"/>
    <s v="YE18"/>
    <x v="0"/>
    <x v="0"/>
    <s v="YE1813"/>
    <x v="3"/>
    <s v="المراوعة"/>
    <x v="1"/>
    <x v="1"/>
    <x v="0"/>
    <m/>
    <m/>
    <n v="1"/>
    <n v="0"/>
    <n v="0"/>
    <n v="0"/>
    <n v="0"/>
    <n v="0"/>
    <n v="0"/>
    <n v="1"/>
    <n v="0"/>
    <n v="0"/>
    <n v="0"/>
    <x v="654"/>
    <x v="0"/>
    <x v="0"/>
    <x v="0"/>
    <x v="0"/>
  </r>
  <r>
    <d v="2024-07-13T00:00:00"/>
    <x v="175"/>
    <s v="YE26"/>
    <x v="1"/>
    <x v="1"/>
    <s v="YE2612"/>
    <x v="2"/>
    <x v="2"/>
    <s v="YE261209"/>
    <s v="Al Rumaylah"/>
    <s v="الرميلة"/>
    <s v="YE26120900901"/>
    <s v="Al Rumaylah"/>
    <s v="الرميله"/>
    <s v="IDPs"/>
    <s v="Rapid Tracking"/>
    <x v="185"/>
    <s v="YE15"/>
    <x v="5"/>
    <x v="5"/>
    <s v="YE1508"/>
    <x v="31"/>
    <s v="جبل حبشي"/>
    <x v="1"/>
    <x v="4"/>
    <x v="2"/>
    <m/>
    <m/>
    <n v="1"/>
    <n v="0"/>
    <n v="0"/>
    <n v="0"/>
    <n v="0"/>
    <n v="0"/>
    <n v="0"/>
    <n v="1"/>
    <n v="0"/>
    <n v="0"/>
    <n v="0"/>
    <x v="645"/>
    <x v="0"/>
    <x v="0"/>
    <x v="0"/>
    <x v="0"/>
  </r>
  <r>
    <d v="2024-07-13T00:00:00"/>
    <x v="175"/>
    <s v="YE26"/>
    <x v="1"/>
    <x v="1"/>
    <s v="YE2612"/>
    <x v="2"/>
    <x v="2"/>
    <s v="YE261211"/>
    <s v="Al Kharaz"/>
    <s v="الخراز"/>
    <s v="YE26121101001"/>
    <s v="Al Kharaz"/>
    <s v="الخراز"/>
    <s v="IDPs"/>
    <s v="Rapid Tracking"/>
    <x v="185"/>
    <s v="YE27"/>
    <x v="17"/>
    <x v="17"/>
    <s v="YE2708"/>
    <x v="169"/>
    <s v="مدينة المحويت"/>
    <x v="1"/>
    <x v="1"/>
    <x v="0"/>
    <m/>
    <m/>
    <n v="1"/>
    <n v="0"/>
    <n v="0"/>
    <n v="0"/>
    <n v="1"/>
    <n v="0"/>
    <n v="0"/>
    <n v="0"/>
    <n v="0"/>
    <n v="0"/>
    <n v="0"/>
    <x v="655"/>
    <x v="0"/>
    <x v="0"/>
    <x v="0"/>
    <x v="0"/>
  </r>
  <r>
    <d v="2024-07-13T00:00:00"/>
    <x v="173"/>
    <s v="YE26"/>
    <x v="1"/>
    <x v="1"/>
    <s v="YE2613"/>
    <x v="3"/>
    <x v="3"/>
    <s v="YE261322"/>
    <s v="Al Fajih"/>
    <s v="ال فجيح"/>
    <s v="YE26132210600"/>
    <s v="Cara"/>
    <s v="كرا"/>
    <s v="IDPs"/>
    <s v="Rapid Tracking"/>
    <x v="186"/>
    <s v="YE13"/>
    <x v="11"/>
    <x v="11"/>
    <s v="YE1302"/>
    <x v="192"/>
    <s v="شعوب"/>
    <x v="0"/>
    <x v="0"/>
    <x v="1"/>
    <s v="No"/>
    <m/>
    <n v="1"/>
    <n v="0"/>
    <n v="0"/>
    <n v="0"/>
    <n v="0"/>
    <n v="0"/>
    <n v="0"/>
    <n v="1"/>
    <n v="0"/>
    <n v="0"/>
    <n v="0"/>
    <x v="648"/>
    <x v="0"/>
    <x v="0"/>
    <x v="0"/>
    <x v="0"/>
  </r>
  <r>
    <d v="2024-07-13T00:00:00"/>
    <x v="173"/>
    <s v="YE26"/>
    <x v="1"/>
    <x v="1"/>
    <s v="YE2613"/>
    <x v="3"/>
    <x v="3"/>
    <s v="YE261322"/>
    <s v="Al Fajih"/>
    <s v="ال فجيح"/>
    <s v="YE26132210600"/>
    <s v="Cara"/>
    <s v="كرا"/>
    <s v="IDPs"/>
    <s v="Rapid Tracking"/>
    <x v="186"/>
    <s v="YE13"/>
    <x v="11"/>
    <x v="11"/>
    <s v="YE1308"/>
    <x v="29"/>
    <s v="معين"/>
    <x v="0"/>
    <x v="0"/>
    <x v="1"/>
    <s v="No"/>
    <m/>
    <n v="1"/>
    <n v="0"/>
    <n v="0"/>
    <n v="0"/>
    <n v="0"/>
    <n v="0"/>
    <n v="0"/>
    <n v="1"/>
    <n v="0"/>
    <n v="0"/>
    <n v="0"/>
    <x v="648"/>
    <x v="0"/>
    <x v="0"/>
    <x v="0"/>
    <x v="0"/>
  </r>
  <r>
    <d v="2024-07-13T00:00:00"/>
    <x v="175"/>
    <s v="YE26"/>
    <x v="1"/>
    <x v="1"/>
    <s v="YE2612"/>
    <x v="2"/>
    <x v="2"/>
    <s v="YE261204"/>
    <s v="Sahn Al Jin"/>
    <s v="صحن الجن"/>
    <s v="YE26120400401"/>
    <s v="Sahn Al Jin"/>
    <s v="صحن الجن"/>
    <s v="IDPs"/>
    <s v="Rapid Tracking"/>
    <x v="186"/>
    <s v="YE11"/>
    <x v="3"/>
    <x v="3"/>
    <s v="YE1120"/>
    <x v="102"/>
    <s v="إب"/>
    <x v="1"/>
    <x v="1"/>
    <x v="0"/>
    <m/>
    <m/>
    <n v="1"/>
    <n v="0"/>
    <n v="0"/>
    <n v="0"/>
    <n v="1"/>
    <n v="0"/>
    <n v="0"/>
    <n v="0"/>
    <n v="0"/>
    <n v="0"/>
    <n v="0"/>
    <x v="656"/>
    <x v="0"/>
    <x v="0"/>
    <x v="0"/>
    <x v="0"/>
  </r>
  <r>
    <d v="2024-07-13T00:00:00"/>
    <x v="175"/>
    <s v="YE26"/>
    <x v="1"/>
    <x v="1"/>
    <s v="YE2612"/>
    <x v="2"/>
    <x v="2"/>
    <s v="YE261213"/>
    <s v="Al Ziraah"/>
    <s v="الزراعة"/>
    <s v="YE26121301301"/>
    <s v="Al Ziraah"/>
    <s v="الزراعة"/>
    <s v="IDPs"/>
    <s v="Rapid Tracking"/>
    <x v="186"/>
    <s v="YE18"/>
    <x v="0"/>
    <x v="0"/>
    <s v="YE1806"/>
    <x v="80"/>
    <s v="القناوص"/>
    <x v="1"/>
    <x v="1"/>
    <x v="0"/>
    <m/>
    <m/>
    <n v="1"/>
    <n v="0"/>
    <n v="0"/>
    <n v="0"/>
    <n v="0"/>
    <n v="0"/>
    <n v="0"/>
    <n v="1"/>
    <n v="0"/>
    <n v="0"/>
    <n v="0"/>
    <x v="649"/>
    <x v="0"/>
    <x v="0"/>
    <x v="0"/>
    <x v="0"/>
  </r>
  <r>
    <d v="2024-07-13T00:00:00"/>
    <x v="173"/>
    <s v="YE26"/>
    <x v="1"/>
    <x v="1"/>
    <s v="YE2612"/>
    <x v="2"/>
    <x v="2"/>
    <s v="YE261206"/>
    <s v="Jaw Al Nasim"/>
    <s v="جو النسيم"/>
    <s v="YE26120600601"/>
    <s v="Jaw Al Nasim"/>
    <s v="جو النسيم"/>
    <s v="IDPs"/>
    <s v="Rapid Tracking"/>
    <x v="187"/>
    <s v="YE23"/>
    <x v="7"/>
    <x v="7"/>
    <s v="YE2303"/>
    <x v="103"/>
    <s v="نهم"/>
    <x v="1"/>
    <x v="1"/>
    <x v="0"/>
    <m/>
    <m/>
    <n v="1"/>
    <n v="0"/>
    <n v="1"/>
    <n v="0"/>
    <n v="0"/>
    <n v="0"/>
    <n v="0"/>
    <n v="0"/>
    <n v="0"/>
    <n v="0"/>
    <n v="0"/>
    <x v="657"/>
    <x v="0"/>
    <x v="0"/>
    <x v="0"/>
    <x v="0"/>
  </r>
  <r>
    <d v="2024-07-18T00:00:00"/>
    <x v="176"/>
    <s v="YE15"/>
    <x v="0"/>
    <x v="0"/>
    <s v="YE1505"/>
    <x v="4"/>
    <x v="4"/>
    <s v="YE150524"/>
    <s v="Aljumea"/>
    <s v="الجمعة"/>
    <s v="YE15052410700"/>
    <s v="Al-Azuod"/>
    <s v="الازيود"/>
    <s v="IDPs"/>
    <s v="Rapid Tracking"/>
    <x v="186"/>
    <s v="YE15"/>
    <x v="5"/>
    <x v="5"/>
    <s v="YE1504"/>
    <x v="11"/>
    <s v="مقبنة"/>
    <x v="0"/>
    <x v="0"/>
    <x v="0"/>
    <m/>
    <m/>
    <n v="5"/>
    <n v="0"/>
    <n v="5"/>
    <n v="0"/>
    <n v="0"/>
    <n v="0"/>
    <n v="0"/>
    <n v="0"/>
    <n v="0"/>
    <n v="0"/>
    <n v="0"/>
    <x v="658"/>
    <x v="0"/>
    <x v="1"/>
    <x v="1"/>
    <x v="0"/>
  </r>
  <r>
    <d v="2024-07-18T00:00:00"/>
    <x v="176"/>
    <s v="YE15"/>
    <x v="0"/>
    <x v="0"/>
    <s v="YE1508"/>
    <x v="9"/>
    <x v="9"/>
    <s v="YE150831"/>
    <s v="Alshshirajuh"/>
    <s v="الشراجــه"/>
    <s v="YE15083110600"/>
    <s v="Ocad"/>
    <s v="عكاد"/>
    <s v="IDPs"/>
    <s v="Rapid Tracking"/>
    <x v="186"/>
    <s v="YE15"/>
    <x v="5"/>
    <x v="5"/>
    <s v="YE1504"/>
    <x v="11"/>
    <s v="مقبنة"/>
    <x v="0"/>
    <x v="3"/>
    <x v="0"/>
    <m/>
    <m/>
    <n v="5"/>
    <n v="0"/>
    <n v="0"/>
    <n v="0"/>
    <n v="5"/>
    <n v="0"/>
    <n v="0"/>
    <n v="0"/>
    <n v="0"/>
    <n v="0"/>
    <n v="0"/>
    <x v="659"/>
    <x v="0"/>
    <x v="0"/>
    <x v="1"/>
    <x v="0"/>
  </r>
  <r>
    <d v="2024-07-20T00:00:00"/>
    <x v="177"/>
    <s v="YE26"/>
    <x v="1"/>
    <x v="1"/>
    <s v="YE2609"/>
    <x v="1"/>
    <x v="1"/>
    <s v="YE260931"/>
    <s v="Jiradha"/>
    <s v="جراذا"/>
    <s v="YE26093110600"/>
    <s v="Haratha"/>
    <s v="حراذا"/>
    <s v="IDPs"/>
    <s v="Rapid Tracking"/>
    <x v="188"/>
    <s v="YE18"/>
    <x v="0"/>
    <x v="0"/>
    <s v="YE1810"/>
    <x v="26"/>
    <s v="باجل"/>
    <x v="1"/>
    <x v="2"/>
    <x v="0"/>
    <m/>
    <m/>
    <n v="1"/>
    <n v="0"/>
    <n v="0"/>
    <n v="0"/>
    <n v="0"/>
    <n v="0"/>
    <n v="0"/>
    <n v="1"/>
    <n v="0"/>
    <n v="0"/>
    <n v="0"/>
    <x v="660"/>
    <x v="0"/>
    <x v="0"/>
    <x v="0"/>
    <x v="0"/>
  </r>
  <r>
    <d v="2024-07-20T00:00:00"/>
    <x v="177"/>
    <s v="YE26"/>
    <x v="1"/>
    <x v="1"/>
    <s v="YE2612"/>
    <x v="2"/>
    <x v="2"/>
    <s v="YE261205"/>
    <s v="Hai Al Sharikah"/>
    <s v="حي الشركة"/>
    <s v="YE26120500501"/>
    <s v="Hai Al Sharikah"/>
    <s v="حي الشركة"/>
    <s v="IDPs"/>
    <s v="Rapid Tracking"/>
    <x v="188"/>
    <s v="YE17"/>
    <x v="2"/>
    <x v="2"/>
    <s v="YE1703"/>
    <x v="40"/>
    <s v="ميدي"/>
    <x v="0"/>
    <x v="0"/>
    <x v="0"/>
    <m/>
    <m/>
    <n v="2"/>
    <n v="0"/>
    <n v="1"/>
    <n v="0"/>
    <n v="0"/>
    <n v="0"/>
    <n v="0"/>
    <n v="0"/>
    <n v="0"/>
    <n v="1"/>
    <n v="0"/>
    <x v="661"/>
    <x v="0"/>
    <x v="0"/>
    <x v="0"/>
    <x v="0"/>
  </r>
  <r>
    <d v="2024-07-20T00:00:00"/>
    <x v="177"/>
    <s v="YE26"/>
    <x v="1"/>
    <x v="1"/>
    <s v="YE2613"/>
    <x v="3"/>
    <x v="3"/>
    <s v="YE261326"/>
    <s v="Al Shabwan"/>
    <s v="ال شبوان"/>
    <s v="YE26132611000"/>
    <s v="Al Meshal Al-Cawlah"/>
    <s v="ال مشعل الكوله"/>
    <s v="IDPs"/>
    <s v="Rapid Tracking"/>
    <x v="188"/>
    <s v="YE20"/>
    <x v="6"/>
    <x v="6"/>
    <s v="YE2005"/>
    <x v="41"/>
    <s v="عتمة"/>
    <x v="1"/>
    <x v="4"/>
    <x v="0"/>
    <m/>
    <m/>
    <n v="1"/>
    <n v="0"/>
    <n v="1"/>
    <n v="0"/>
    <n v="0"/>
    <n v="0"/>
    <n v="0"/>
    <n v="0"/>
    <n v="0"/>
    <n v="0"/>
    <n v="0"/>
    <x v="662"/>
    <x v="0"/>
    <x v="0"/>
    <x v="0"/>
    <x v="0"/>
  </r>
  <r>
    <d v="2024-07-20T00:00:00"/>
    <x v="178"/>
    <s v="YE26"/>
    <x v="1"/>
    <x v="1"/>
    <s v="YE2612"/>
    <x v="2"/>
    <x v="2"/>
    <s v="YE261210"/>
    <s v="Al Jufainah"/>
    <s v="الجفينة"/>
    <s v="YE26121001001"/>
    <s v="Al Jufainah"/>
    <s v="الجفينة"/>
    <s v="IDPs"/>
    <s v="Rapid Tracking"/>
    <x v="188"/>
    <s v="YE17"/>
    <x v="2"/>
    <x v="2"/>
    <s v="YE1702"/>
    <x v="143"/>
    <s v="حرض"/>
    <x v="1"/>
    <x v="2"/>
    <x v="0"/>
    <m/>
    <m/>
    <n v="1"/>
    <n v="0"/>
    <n v="1"/>
    <n v="0"/>
    <n v="0"/>
    <n v="0"/>
    <n v="0"/>
    <n v="0"/>
    <n v="0"/>
    <n v="0"/>
    <n v="0"/>
    <x v="663"/>
    <x v="0"/>
    <x v="0"/>
    <x v="0"/>
    <x v="0"/>
  </r>
  <r>
    <d v="2024-07-20T00:00:00"/>
    <x v="178"/>
    <s v="YE26"/>
    <x v="1"/>
    <x v="1"/>
    <s v="YE2613"/>
    <x v="3"/>
    <x v="3"/>
    <s v="YE261321"/>
    <s v="Al Jalla L"/>
    <s v="ال جلال"/>
    <s v="YE26132110500"/>
    <s v="Al-Saqett"/>
    <s v="الصاقط"/>
    <s v="IDPs"/>
    <s v="Rapid Tracking"/>
    <x v="188"/>
    <s v="YE18"/>
    <x v="0"/>
    <x v="0"/>
    <s v="YE1818"/>
    <x v="50"/>
    <s v="جبل راس"/>
    <x v="1"/>
    <x v="4"/>
    <x v="0"/>
    <m/>
    <m/>
    <n v="1"/>
    <n v="0"/>
    <n v="1"/>
    <n v="0"/>
    <n v="0"/>
    <n v="0"/>
    <n v="0"/>
    <n v="0"/>
    <n v="0"/>
    <n v="0"/>
    <n v="0"/>
    <x v="664"/>
    <x v="0"/>
    <x v="0"/>
    <x v="0"/>
    <x v="0"/>
  </r>
  <r>
    <d v="2024-07-20T00:00:00"/>
    <x v="178"/>
    <s v="YE26"/>
    <x v="1"/>
    <x v="1"/>
    <s v="YE2612"/>
    <x v="2"/>
    <x v="2"/>
    <s v="YE261210"/>
    <s v="Al Jufainah"/>
    <s v="الجفينة"/>
    <s v="YE26121001001"/>
    <s v="Al Jufainah"/>
    <s v="الجفينة"/>
    <s v="IDPs"/>
    <s v="Rapid Tracking"/>
    <x v="189"/>
    <s v="YE18"/>
    <x v="0"/>
    <x v="0"/>
    <s v="YE1823"/>
    <x v="42"/>
    <s v="الحالي"/>
    <x v="1"/>
    <x v="1"/>
    <x v="0"/>
    <m/>
    <m/>
    <n v="1"/>
    <n v="0"/>
    <n v="1"/>
    <n v="0"/>
    <n v="0"/>
    <n v="0"/>
    <n v="0"/>
    <n v="0"/>
    <n v="0"/>
    <n v="0"/>
    <n v="0"/>
    <x v="663"/>
    <x v="0"/>
    <x v="0"/>
    <x v="0"/>
    <x v="0"/>
  </r>
  <r>
    <d v="2024-07-20T00:00:00"/>
    <x v="178"/>
    <s v="YE26"/>
    <x v="1"/>
    <x v="1"/>
    <s v="YE2613"/>
    <x v="3"/>
    <x v="3"/>
    <s v="YE261321"/>
    <s v="Al Jalla L"/>
    <s v="ال جلال"/>
    <s v="YE26132110400"/>
    <s v="Al-Erq"/>
    <s v="العرق"/>
    <s v="IDPs"/>
    <s v="Rapid Tracking"/>
    <x v="189"/>
    <s v="YE13"/>
    <x v="11"/>
    <x v="11"/>
    <s v="YE1306"/>
    <x v="193"/>
    <s v="الوحدة"/>
    <x v="0"/>
    <x v="0"/>
    <x v="0"/>
    <m/>
    <m/>
    <n v="1"/>
    <n v="0"/>
    <n v="1"/>
    <n v="0"/>
    <n v="0"/>
    <n v="0"/>
    <n v="0"/>
    <n v="0"/>
    <n v="0"/>
    <n v="0"/>
    <n v="0"/>
    <x v="664"/>
    <x v="0"/>
    <x v="0"/>
    <x v="0"/>
    <x v="0"/>
  </r>
  <r>
    <d v="2024-07-20T00:00:00"/>
    <x v="176"/>
    <s v="YE26"/>
    <x v="1"/>
    <x v="1"/>
    <s v="YE2613"/>
    <x v="3"/>
    <x v="3"/>
    <s v="YE261323"/>
    <s v="Al Rashid Munif"/>
    <s v="ال راشد منيف"/>
    <s v="YE26132313100"/>
    <s v="Hudhn Al-Maseili"/>
    <s v="حضن المصيلى"/>
    <s v="IDPs"/>
    <s v="Rapid Tracking"/>
    <x v="189"/>
    <s v="YE11"/>
    <x v="3"/>
    <x v="3"/>
    <s v="YE1102"/>
    <x v="173"/>
    <s v="يريم"/>
    <x v="1"/>
    <x v="4"/>
    <x v="0"/>
    <m/>
    <m/>
    <n v="1"/>
    <n v="0"/>
    <n v="0"/>
    <n v="0"/>
    <n v="0"/>
    <n v="0"/>
    <n v="0"/>
    <n v="1"/>
    <n v="0"/>
    <n v="0"/>
    <n v="0"/>
    <x v="665"/>
    <x v="0"/>
    <x v="0"/>
    <x v="0"/>
    <x v="0"/>
  </r>
  <r>
    <d v="2024-07-18T00:00:00"/>
    <x v="176"/>
    <s v="YE15"/>
    <x v="0"/>
    <x v="0"/>
    <s v="YE1521"/>
    <x v="10"/>
    <x v="10"/>
    <s v="YE152124"/>
    <s v="Alssnnah"/>
    <s v="الصنــة"/>
    <s v="YE15212411100"/>
    <s v="Al-Naqee'e"/>
    <s v="النقيع"/>
    <s v="IDPs"/>
    <s v="Rapid Tracking"/>
    <x v="190"/>
    <s v="YE15"/>
    <x v="5"/>
    <x v="5"/>
    <s v="YE1504"/>
    <x v="11"/>
    <s v="مقبنة"/>
    <x v="0"/>
    <x v="0"/>
    <x v="0"/>
    <m/>
    <m/>
    <n v="1"/>
    <n v="0"/>
    <n v="0"/>
    <n v="0"/>
    <n v="1"/>
    <n v="0"/>
    <n v="0"/>
    <n v="0"/>
    <n v="0"/>
    <n v="0"/>
    <n v="0"/>
    <x v="666"/>
    <x v="0"/>
    <x v="0"/>
    <x v="1"/>
    <x v="0"/>
  </r>
  <r>
    <d v="2024-07-18T00:00:00"/>
    <x v="176"/>
    <s v="YE18"/>
    <x v="2"/>
    <x v="2"/>
    <s v="YE1820"/>
    <x v="6"/>
    <x v="6"/>
    <s v="YE182022"/>
    <s v="Dublh"/>
    <s v="دوبلة"/>
    <s v="YE18202211300"/>
    <s v="Cadah Al-Nakheil"/>
    <s v="كدح النخيل"/>
    <s v="IDPs"/>
    <s v="Rapid Tracking"/>
    <x v="190"/>
    <s v="YE18"/>
    <x v="0"/>
    <x v="0"/>
    <s v="YE1826"/>
    <x v="12"/>
    <s v="التحيتا"/>
    <x v="0"/>
    <x v="3"/>
    <x v="1"/>
    <s v="Yes"/>
    <s v="Yes"/>
    <n v="3"/>
    <n v="0"/>
    <n v="1"/>
    <n v="0"/>
    <n v="0"/>
    <n v="0"/>
    <n v="0"/>
    <n v="2"/>
    <n v="0"/>
    <n v="0"/>
    <n v="0"/>
    <x v="667"/>
    <x v="0"/>
    <x v="1"/>
    <x v="1"/>
    <x v="0"/>
  </r>
  <r>
    <d v="2024-07-18T00:00:00"/>
    <x v="179"/>
    <s v="YE18"/>
    <x v="2"/>
    <x v="2"/>
    <s v="YE1819"/>
    <x v="5"/>
    <x v="5"/>
    <s v="YE181921"/>
    <s v="His"/>
    <s v="حيـــس"/>
    <s v="YE18192100101"/>
    <s v="Heis"/>
    <s v="حيس"/>
    <s v="IDPs"/>
    <s v="Rapid Tracking"/>
    <x v="190"/>
    <s v="YE15"/>
    <x v="5"/>
    <x v="5"/>
    <s v="YE1504"/>
    <x v="11"/>
    <s v="مقبنة"/>
    <x v="0"/>
    <x v="3"/>
    <x v="0"/>
    <m/>
    <m/>
    <n v="2"/>
    <n v="0"/>
    <n v="0"/>
    <n v="0"/>
    <n v="0"/>
    <n v="0"/>
    <n v="0"/>
    <n v="2"/>
    <n v="0"/>
    <n v="0"/>
    <n v="0"/>
    <x v="668"/>
    <x v="0"/>
    <x v="1"/>
    <x v="0"/>
    <x v="0"/>
  </r>
  <r>
    <d v="2024-07-19T00:00:00"/>
    <x v="180"/>
    <s v="YE15"/>
    <x v="0"/>
    <x v="0"/>
    <s v="YE1505"/>
    <x v="4"/>
    <x v="4"/>
    <s v="YE150521"/>
    <s v="Almakha'"/>
    <s v="المخاء"/>
    <s v="YE15052100101"/>
    <s v="Al-Makha"/>
    <s v="المخاء"/>
    <s v="IDPs"/>
    <s v="Rapid Tracking"/>
    <x v="190"/>
    <s v="YE15"/>
    <x v="5"/>
    <x v="5"/>
    <s v="YE1516"/>
    <x v="72"/>
    <s v="حيفان"/>
    <x v="0"/>
    <x v="0"/>
    <x v="0"/>
    <m/>
    <m/>
    <n v="3"/>
    <n v="0"/>
    <n v="0"/>
    <n v="0"/>
    <n v="3"/>
    <n v="0"/>
    <n v="0"/>
    <n v="0"/>
    <n v="0"/>
    <n v="0"/>
    <n v="0"/>
    <x v="669"/>
    <x v="0"/>
    <x v="1"/>
    <x v="1"/>
    <x v="0"/>
  </r>
  <r>
    <d v="2024-07-20T00:00:00"/>
    <x v="178"/>
    <s v="YE26"/>
    <x v="1"/>
    <x v="1"/>
    <s v="YE2612"/>
    <x v="2"/>
    <x v="2"/>
    <s v="YE261210"/>
    <s v="Al Jufainah"/>
    <s v="الجفينة"/>
    <s v="YE26121001001"/>
    <s v="Al Jufainah"/>
    <s v="الجفينة"/>
    <s v="IDPs"/>
    <s v="Rapid Tracking"/>
    <x v="190"/>
    <s v="YE26"/>
    <x v="1"/>
    <x v="1"/>
    <s v="YE2609"/>
    <x v="10"/>
    <s v="حريب"/>
    <x v="0"/>
    <x v="0"/>
    <x v="0"/>
    <m/>
    <m/>
    <n v="1"/>
    <n v="0"/>
    <n v="0"/>
    <n v="0"/>
    <n v="0"/>
    <n v="0"/>
    <n v="0"/>
    <n v="1"/>
    <n v="0"/>
    <n v="0"/>
    <n v="0"/>
    <x v="663"/>
    <x v="0"/>
    <x v="0"/>
    <x v="1"/>
    <x v="0"/>
  </r>
  <r>
    <d v="2024-07-20T00:00:00"/>
    <x v="178"/>
    <s v="YE26"/>
    <x v="1"/>
    <x v="1"/>
    <s v="YE2613"/>
    <x v="3"/>
    <x v="3"/>
    <s v="YE261321"/>
    <s v="Al Jalla L"/>
    <s v="ال جلال"/>
    <s v="YE26132100101"/>
    <s v="Aal Jalal"/>
    <s v="ال جلال"/>
    <s v="IDPs"/>
    <s v="Rapid Tracking"/>
    <x v="190"/>
    <s v="YE20"/>
    <x v="6"/>
    <x v="6"/>
    <s v="YE2005"/>
    <x v="41"/>
    <s v="عتمة"/>
    <x v="1"/>
    <x v="4"/>
    <x v="0"/>
    <m/>
    <m/>
    <n v="1"/>
    <n v="0"/>
    <n v="0"/>
    <n v="0"/>
    <n v="0"/>
    <n v="0"/>
    <n v="0"/>
    <n v="1"/>
    <n v="0"/>
    <n v="0"/>
    <n v="0"/>
    <x v="664"/>
    <x v="0"/>
    <x v="0"/>
    <x v="0"/>
    <x v="0"/>
  </r>
  <r>
    <d v="2024-07-20T00:00:00"/>
    <x v="179"/>
    <s v="YE26"/>
    <x v="1"/>
    <x v="1"/>
    <s v="YE2609"/>
    <x v="1"/>
    <x v="1"/>
    <s v="YE260928"/>
    <s v="Al 'Abu Tahif"/>
    <s v="ال ابو طهيف"/>
    <s v="YE26092810400"/>
    <s v="Al-Had Al-Rawdhah"/>
    <s v="الحد الروضه"/>
    <s v="IDPs"/>
    <s v="Rapid Tracking"/>
    <x v="190"/>
    <s v="YE15"/>
    <x v="5"/>
    <x v="5"/>
    <s v="YE1511"/>
    <x v="9"/>
    <s v="المسراخ"/>
    <x v="1"/>
    <x v="4"/>
    <x v="0"/>
    <m/>
    <m/>
    <n v="2"/>
    <n v="0"/>
    <n v="0"/>
    <n v="0"/>
    <n v="1"/>
    <n v="1"/>
    <n v="0"/>
    <n v="0"/>
    <n v="0"/>
    <n v="0"/>
    <n v="0"/>
    <x v="670"/>
    <x v="0"/>
    <x v="0"/>
    <x v="0"/>
    <x v="0"/>
  </r>
  <r>
    <d v="2024-07-20T00:00:00"/>
    <x v="179"/>
    <s v="YE26"/>
    <x v="1"/>
    <x v="1"/>
    <s v="YE2613"/>
    <x v="3"/>
    <x v="3"/>
    <s v="YE261322"/>
    <s v="Al Fajih"/>
    <s v="ال فجيح"/>
    <s v="YE26132210900"/>
    <s v="Al-Maseil Al-Asfal"/>
    <s v="المسيل الاسفل"/>
    <s v="IDPs"/>
    <s v="Rapid Tracking"/>
    <x v="190"/>
    <s v="YE31"/>
    <x v="10"/>
    <x v="10"/>
    <s v="YE3102"/>
    <x v="58"/>
    <s v="السلفية"/>
    <x v="1"/>
    <x v="1"/>
    <x v="0"/>
    <m/>
    <m/>
    <n v="1"/>
    <n v="0"/>
    <n v="0"/>
    <n v="0"/>
    <n v="0"/>
    <n v="0"/>
    <n v="0"/>
    <n v="1"/>
    <n v="0"/>
    <n v="0"/>
    <n v="0"/>
    <x v="671"/>
    <x v="0"/>
    <x v="0"/>
    <x v="0"/>
    <x v="0"/>
  </r>
  <r>
    <d v="2024-07-20T00:00:00"/>
    <x v="180"/>
    <s v="YE26"/>
    <x v="1"/>
    <x v="1"/>
    <s v="YE2612"/>
    <x v="2"/>
    <x v="2"/>
    <s v="YE261209"/>
    <s v="Al Rumaylah"/>
    <s v="الرميلة"/>
    <s v="YE26120900901"/>
    <s v="Al Rumaylah"/>
    <s v="الرميله"/>
    <s v="IDPs"/>
    <s v="Rapid Tracking"/>
    <x v="190"/>
    <s v="YE13"/>
    <x v="11"/>
    <x v="11"/>
    <s v="YE1310"/>
    <x v="160"/>
    <s v="بني الحارث"/>
    <x v="0"/>
    <x v="0"/>
    <x v="0"/>
    <m/>
    <m/>
    <n v="1"/>
    <n v="0"/>
    <n v="0"/>
    <n v="0"/>
    <n v="0"/>
    <n v="0"/>
    <n v="0"/>
    <n v="1"/>
    <n v="0"/>
    <n v="0"/>
    <n v="0"/>
    <x v="672"/>
    <x v="0"/>
    <x v="0"/>
    <x v="0"/>
    <x v="0"/>
  </r>
  <r>
    <d v="2024-07-20T00:00:00"/>
    <x v="180"/>
    <s v="YE26"/>
    <x v="1"/>
    <x v="1"/>
    <s v="YE2612"/>
    <x v="2"/>
    <x v="2"/>
    <s v="YE261209"/>
    <s v="Al Rumaylah"/>
    <s v="الرميلة"/>
    <s v="YE26120900901"/>
    <s v="Al Rumaylah"/>
    <s v="الرميله"/>
    <s v="IDPs"/>
    <s v="Rapid Tracking"/>
    <x v="190"/>
    <s v="YE11"/>
    <x v="3"/>
    <x v="3"/>
    <s v="YE1102"/>
    <x v="173"/>
    <s v="يريم"/>
    <x v="1"/>
    <x v="1"/>
    <x v="0"/>
    <m/>
    <m/>
    <n v="1"/>
    <n v="0"/>
    <n v="0"/>
    <n v="0"/>
    <n v="1"/>
    <n v="0"/>
    <n v="0"/>
    <n v="0"/>
    <n v="0"/>
    <n v="0"/>
    <n v="0"/>
    <x v="672"/>
    <x v="0"/>
    <x v="0"/>
    <x v="0"/>
    <x v="0"/>
  </r>
  <r>
    <d v="2024-07-20T00:00:00"/>
    <x v="180"/>
    <s v="YE26"/>
    <x v="1"/>
    <x v="1"/>
    <s v="YE2612"/>
    <x v="2"/>
    <x v="2"/>
    <s v="YE261211"/>
    <s v="Al Kharaz"/>
    <s v="الخراز"/>
    <s v="YE26121101001"/>
    <s v="Al Kharaz"/>
    <s v="الخراز"/>
    <s v="IDPs"/>
    <s v="Rapid Tracking"/>
    <x v="190"/>
    <s v="YE20"/>
    <x v="6"/>
    <x v="6"/>
    <s v="YE2005"/>
    <x v="41"/>
    <s v="عتمة"/>
    <x v="1"/>
    <x v="1"/>
    <x v="0"/>
    <m/>
    <m/>
    <n v="1"/>
    <n v="0"/>
    <n v="0"/>
    <n v="0"/>
    <n v="0"/>
    <n v="0"/>
    <n v="0"/>
    <n v="1"/>
    <n v="0"/>
    <n v="0"/>
    <n v="0"/>
    <x v="673"/>
    <x v="0"/>
    <x v="0"/>
    <x v="0"/>
    <x v="0"/>
  </r>
  <r>
    <d v="2024-07-18T00:00:00"/>
    <x v="176"/>
    <s v="YE15"/>
    <x v="0"/>
    <x v="0"/>
    <s v="YE1511"/>
    <x v="0"/>
    <x v="0"/>
    <s v="YE151129"/>
    <s v="Al'Uqrud"/>
    <s v="الاقروض"/>
    <s v="YE15112911300"/>
    <s v="Al-Acdan"/>
    <s v="الاكدان"/>
    <s v="IDPs"/>
    <s v="Rapid Tracking"/>
    <x v="191"/>
    <s v="YE29"/>
    <x v="4"/>
    <x v="4"/>
    <s v="YE2912"/>
    <x v="194"/>
    <s v="جبل عيال يزيد"/>
    <x v="0"/>
    <x v="0"/>
    <x v="0"/>
    <m/>
    <m/>
    <n v="1"/>
    <n v="0"/>
    <n v="0"/>
    <n v="0"/>
    <n v="1"/>
    <n v="0"/>
    <n v="0"/>
    <n v="0"/>
    <n v="0"/>
    <n v="0"/>
    <n v="0"/>
    <x v="674"/>
    <x v="0"/>
    <x v="0"/>
    <x v="0"/>
    <x v="0"/>
  </r>
  <r>
    <d v="2024-07-18T00:00:00"/>
    <x v="176"/>
    <s v="YE15"/>
    <x v="0"/>
    <x v="0"/>
    <s v="YE1521"/>
    <x v="10"/>
    <x v="10"/>
    <s v="YE152124"/>
    <s v="Alssnnah"/>
    <s v="الصنــة"/>
    <s v="YE15212410900"/>
    <s v="Zeid Mountain"/>
    <s v="جبل زيد"/>
    <s v="IDPs"/>
    <s v="Rapid Tracking"/>
    <x v="191"/>
    <s v="YE15"/>
    <x v="5"/>
    <x v="5"/>
    <s v="YE1515"/>
    <x v="113"/>
    <s v="الوازعية"/>
    <x v="0"/>
    <x v="0"/>
    <x v="1"/>
    <s v="No"/>
    <m/>
    <n v="1"/>
    <n v="0"/>
    <n v="0"/>
    <n v="0"/>
    <n v="1"/>
    <n v="0"/>
    <n v="0"/>
    <n v="0"/>
    <n v="0"/>
    <n v="0"/>
    <n v="0"/>
    <x v="666"/>
    <x v="0"/>
    <x v="0"/>
    <x v="1"/>
    <x v="0"/>
  </r>
  <r>
    <d v="2024-07-18T00:00:00"/>
    <x v="176"/>
    <s v="YE18"/>
    <x v="2"/>
    <x v="2"/>
    <s v="YE1820"/>
    <x v="6"/>
    <x v="6"/>
    <s v="YE182022"/>
    <s v="Dublh"/>
    <s v="دوبلة"/>
    <s v="YE18202211300"/>
    <s v="Cadah Al-Nakheil"/>
    <s v="كدح النخيل"/>
    <s v="IDPs"/>
    <s v="Rapid Tracking"/>
    <x v="191"/>
    <s v="YE18"/>
    <x v="0"/>
    <x v="0"/>
    <s v="YE1826"/>
    <x v="12"/>
    <s v="التحيتا"/>
    <x v="0"/>
    <x v="3"/>
    <x v="1"/>
    <s v="Yes"/>
    <s v="Yes"/>
    <n v="4"/>
    <n v="0"/>
    <n v="3"/>
    <n v="0"/>
    <n v="1"/>
    <n v="0"/>
    <n v="0"/>
    <n v="0"/>
    <n v="0"/>
    <n v="0"/>
    <n v="0"/>
    <x v="667"/>
    <x v="0"/>
    <x v="1"/>
    <x v="1"/>
    <x v="0"/>
  </r>
  <r>
    <d v="2024-07-19T00:00:00"/>
    <x v="176"/>
    <s v="YE30"/>
    <x v="4"/>
    <x v="4"/>
    <s v="YE3003"/>
    <x v="22"/>
    <x v="22"/>
    <s v="YE300321"/>
    <s v="Qaetabah"/>
    <s v="قعطبه"/>
    <s v="YE30032100100"/>
    <s v="Qatabah"/>
    <s v="قعطبه"/>
    <s v="IDPs"/>
    <s v="Rapid Tracking"/>
    <x v="191"/>
    <s v="YE30"/>
    <x v="13"/>
    <x v="13"/>
    <s v="YE3003"/>
    <x v="115"/>
    <s v="قعطبة"/>
    <x v="0"/>
    <x v="3"/>
    <x v="0"/>
    <m/>
    <m/>
    <n v="2"/>
    <n v="0"/>
    <n v="0"/>
    <n v="0"/>
    <n v="0"/>
    <n v="0"/>
    <n v="0"/>
    <n v="2"/>
    <n v="0"/>
    <n v="0"/>
    <n v="0"/>
    <x v="675"/>
    <x v="0"/>
    <x v="0"/>
    <x v="1"/>
    <x v="1"/>
  </r>
  <r>
    <d v="2024-07-19T00:00:00"/>
    <x v="176"/>
    <s v="YE30"/>
    <x v="4"/>
    <x v="4"/>
    <s v="YE3006"/>
    <x v="11"/>
    <x v="11"/>
    <s v="YE300621"/>
    <s v="Ad Dhale'e_1"/>
    <s v="الضالع_1"/>
    <s v="YE30062118500"/>
    <s v="Sanah"/>
    <s v="سناح"/>
    <s v="IDPs"/>
    <s v="Rapid Tracking"/>
    <x v="191"/>
    <s v="YE30"/>
    <x v="13"/>
    <x v="13"/>
    <s v="YE3003"/>
    <x v="115"/>
    <s v="قعطبة"/>
    <x v="0"/>
    <x v="3"/>
    <x v="0"/>
    <m/>
    <m/>
    <n v="2"/>
    <n v="0"/>
    <n v="0"/>
    <n v="0"/>
    <n v="0"/>
    <n v="0"/>
    <n v="0"/>
    <n v="2"/>
    <n v="0"/>
    <n v="0"/>
    <n v="0"/>
    <x v="676"/>
    <x v="0"/>
    <x v="0"/>
    <x v="1"/>
    <x v="0"/>
  </r>
  <r>
    <d v="2024-07-20T00:00:00"/>
    <x v="181"/>
    <s v="YE15"/>
    <x v="0"/>
    <x v="0"/>
    <s v="YE1507"/>
    <x v="20"/>
    <x v="20"/>
    <s v="YE150722"/>
    <s v="Alahmwl"/>
    <s v="الاهمول"/>
    <s v="YE15072210400"/>
    <s v="Jasr Rasyan"/>
    <s v="جسر رسيان"/>
    <s v="IDPs"/>
    <s v="Rapid Tracking"/>
    <x v="191"/>
    <s v="YE15"/>
    <x v="5"/>
    <x v="5"/>
    <s v="YE1507"/>
    <x v="83"/>
    <s v="موزع"/>
    <x v="0"/>
    <x v="0"/>
    <x v="1"/>
    <s v="No"/>
    <m/>
    <n v="3"/>
    <n v="0"/>
    <n v="0"/>
    <n v="0"/>
    <n v="3"/>
    <n v="0"/>
    <n v="0"/>
    <n v="0"/>
    <n v="0"/>
    <n v="0"/>
    <n v="0"/>
    <x v="677"/>
    <x v="0"/>
    <x v="1"/>
    <x v="1"/>
    <x v="1"/>
  </r>
  <r>
    <d v="2024-07-20T00:00:00"/>
    <x v="178"/>
    <s v="YE26"/>
    <x v="1"/>
    <x v="1"/>
    <s v="YE2612"/>
    <x v="2"/>
    <x v="2"/>
    <s v="YE261210"/>
    <s v="Al Jufainah"/>
    <s v="الجفينة"/>
    <s v="YE26121001001"/>
    <s v="Al Jufainah"/>
    <s v="الجفينة"/>
    <s v="IDPs"/>
    <s v="Rapid Tracking"/>
    <x v="191"/>
    <s v="YE18"/>
    <x v="0"/>
    <x v="0"/>
    <s v="YE1804"/>
    <x v="158"/>
    <s v="الصليف"/>
    <x v="1"/>
    <x v="1"/>
    <x v="0"/>
    <m/>
    <m/>
    <n v="1"/>
    <n v="0"/>
    <n v="1"/>
    <n v="0"/>
    <n v="0"/>
    <n v="0"/>
    <n v="0"/>
    <n v="0"/>
    <n v="0"/>
    <n v="0"/>
    <n v="0"/>
    <x v="663"/>
    <x v="0"/>
    <x v="0"/>
    <x v="0"/>
    <x v="0"/>
  </r>
  <r>
    <d v="2024-07-20T00:00:00"/>
    <x v="179"/>
    <s v="YE26"/>
    <x v="1"/>
    <x v="1"/>
    <s v="YE2612"/>
    <x v="2"/>
    <x v="2"/>
    <s v="YE261203"/>
    <s v="Al Ruwdah"/>
    <s v="الروضة"/>
    <s v="YE26120300301"/>
    <s v="Al Ruwdah"/>
    <s v="الروضة"/>
    <s v="IDPs"/>
    <s v="Rapid Tracking"/>
    <x v="191"/>
    <s v="YE15"/>
    <x v="5"/>
    <x v="5"/>
    <s v="YE1514"/>
    <x v="35"/>
    <s v="الشمايتين"/>
    <x v="1"/>
    <x v="4"/>
    <x v="0"/>
    <m/>
    <m/>
    <n v="1"/>
    <n v="0"/>
    <n v="1"/>
    <n v="0"/>
    <n v="0"/>
    <n v="0"/>
    <n v="0"/>
    <n v="0"/>
    <n v="0"/>
    <n v="0"/>
    <n v="0"/>
    <x v="678"/>
    <x v="0"/>
    <x v="0"/>
    <x v="0"/>
    <x v="0"/>
  </r>
  <r>
    <d v="2024-07-20T00:00:00"/>
    <x v="179"/>
    <s v="YE26"/>
    <x v="1"/>
    <x v="1"/>
    <s v="YE2613"/>
    <x v="3"/>
    <x v="3"/>
    <s v="YE261321"/>
    <s v="Al Jalla L"/>
    <s v="ال جلال"/>
    <s v="YE26132110200"/>
    <s v="Wadi Al-Meel"/>
    <s v="وادي الميل"/>
    <s v="IDPs"/>
    <s v="Rapid Tracking"/>
    <x v="191"/>
    <s v="YE26"/>
    <x v="1"/>
    <x v="1"/>
    <s v="YE2602"/>
    <x v="22"/>
    <s v="رغوان"/>
    <x v="0"/>
    <x v="0"/>
    <x v="2"/>
    <m/>
    <m/>
    <n v="2"/>
    <n v="0"/>
    <n v="1"/>
    <n v="0"/>
    <n v="0"/>
    <n v="0"/>
    <n v="0"/>
    <n v="1"/>
    <n v="0"/>
    <n v="0"/>
    <n v="0"/>
    <x v="679"/>
    <x v="0"/>
    <x v="0"/>
    <x v="1"/>
    <x v="0"/>
  </r>
  <r>
    <d v="2024-07-20T00:00:00"/>
    <x v="179"/>
    <s v="YE26"/>
    <x v="1"/>
    <x v="1"/>
    <s v="YE2613"/>
    <x v="3"/>
    <x v="3"/>
    <s v="YE261322"/>
    <s v="Al Fajih"/>
    <s v="ال فجيح"/>
    <s v="YE26132210600"/>
    <s v="Cara"/>
    <s v="كرا"/>
    <s v="IDPs"/>
    <s v="Rapid Tracking"/>
    <x v="191"/>
    <s v="YE30"/>
    <x v="13"/>
    <x v="13"/>
    <s v="YE3001"/>
    <x v="195"/>
    <s v="جبن"/>
    <x v="1"/>
    <x v="2"/>
    <x v="0"/>
    <m/>
    <m/>
    <n v="1"/>
    <n v="0"/>
    <n v="0"/>
    <n v="0"/>
    <n v="0"/>
    <n v="0"/>
    <n v="0"/>
    <n v="1"/>
    <n v="0"/>
    <n v="0"/>
    <n v="0"/>
    <x v="671"/>
    <x v="0"/>
    <x v="0"/>
    <x v="0"/>
    <x v="0"/>
  </r>
  <r>
    <d v="2024-07-20T00:00:00"/>
    <x v="176"/>
    <s v="YE26"/>
    <x v="1"/>
    <x v="1"/>
    <s v="YE2612"/>
    <x v="2"/>
    <x v="2"/>
    <s v="YE261206"/>
    <s v="Jaw Al Nasim"/>
    <s v="جو النسيم"/>
    <s v="YE26120600601"/>
    <s v="Jaw Al Nasim"/>
    <s v="جو النسيم"/>
    <s v="IDPs"/>
    <s v="Rapid Tracking"/>
    <x v="191"/>
    <s v="YE11"/>
    <x v="3"/>
    <x v="3"/>
    <s v="YE1109"/>
    <x v="51"/>
    <s v="حزم العدين"/>
    <x v="1"/>
    <x v="1"/>
    <x v="0"/>
    <m/>
    <m/>
    <n v="1"/>
    <n v="0"/>
    <n v="1"/>
    <n v="0"/>
    <n v="0"/>
    <n v="0"/>
    <n v="0"/>
    <n v="0"/>
    <n v="0"/>
    <n v="0"/>
    <n v="0"/>
    <x v="680"/>
    <x v="0"/>
    <x v="0"/>
    <x v="0"/>
    <x v="0"/>
  </r>
  <r>
    <d v="2024-07-20T00:00:00"/>
    <x v="176"/>
    <s v="YE26"/>
    <x v="1"/>
    <x v="1"/>
    <s v="YE2613"/>
    <x v="3"/>
    <x v="3"/>
    <s v="YE261323"/>
    <s v="Al Rashid Munif"/>
    <s v="ال راشد منيف"/>
    <s v="YE26132313100"/>
    <s v="Hudhn Al-Maseili"/>
    <s v="حضن المصيلى"/>
    <s v="IDPs"/>
    <s v="Rapid Tracking"/>
    <x v="191"/>
    <s v="YE18"/>
    <x v="0"/>
    <x v="0"/>
    <s v="YE1814"/>
    <x v="7"/>
    <s v="الدريهمي"/>
    <x v="1"/>
    <x v="2"/>
    <x v="0"/>
    <m/>
    <m/>
    <n v="1"/>
    <n v="0"/>
    <n v="0"/>
    <n v="0"/>
    <n v="0"/>
    <n v="0"/>
    <n v="0"/>
    <n v="1"/>
    <n v="0"/>
    <n v="0"/>
    <n v="0"/>
    <x v="665"/>
    <x v="0"/>
    <x v="0"/>
    <x v="0"/>
    <x v="0"/>
  </r>
  <r>
    <d v="2024-07-20T00:00:00"/>
    <x v="181"/>
    <s v="YE15"/>
    <x v="0"/>
    <x v="0"/>
    <s v="YE1507"/>
    <x v="20"/>
    <x v="20"/>
    <s v="YE150723"/>
    <s v="Aleawashiquh"/>
    <s v="العواشقه"/>
    <s v="YE15072310200"/>
    <s v="Al-Aqmah"/>
    <s v="العقمه"/>
    <s v="IDPs"/>
    <s v="Rapid Tracking"/>
    <x v="192"/>
    <s v="YE15"/>
    <x v="5"/>
    <x v="5"/>
    <s v="YE1507"/>
    <x v="83"/>
    <s v="موزع"/>
    <x v="0"/>
    <x v="0"/>
    <x v="1"/>
    <s v="No"/>
    <m/>
    <n v="2"/>
    <n v="0"/>
    <n v="0"/>
    <n v="0"/>
    <n v="2"/>
    <n v="0"/>
    <n v="0"/>
    <n v="0"/>
    <n v="0"/>
    <n v="0"/>
    <n v="0"/>
    <x v="681"/>
    <x v="0"/>
    <x v="1"/>
    <x v="1"/>
    <x v="1"/>
  </r>
  <r>
    <d v="2024-07-20T00:00:00"/>
    <x v="179"/>
    <s v="YE26"/>
    <x v="1"/>
    <x v="1"/>
    <s v="YE2613"/>
    <x v="3"/>
    <x v="3"/>
    <s v="YE261325"/>
    <s v="Al Qazeah"/>
    <s v="ال قزعه"/>
    <s v="YE26132510100"/>
    <s v="Hadba Al-Awshan"/>
    <s v="حدباء ال عوشان"/>
    <s v="IDPs"/>
    <s v="Rapid Tracking"/>
    <x v="192"/>
    <s v="YE31"/>
    <x v="10"/>
    <x v="10"/>
    <s v="YE3103"/>
    <x v="196"/>
    <s v="الجبين"/>
    <x v="1"/>
    <x v="2"/>
    <x v="0"/>
    <m/>
    <m/>
    <n v="1"/>
    <n v="0"/>
    <n v="0"/>
    <n v="0"/>
    <n v="0"/>
    <n v="0"/>
    <n v="0"/>
    <n v="1"/>
    <n v="0"/>
    <n v="0"/>
    <n v="0"/>
    <x v="682"/>
    <x v="0"/>
    <x v="0"/>
    <x v="0"/>
    <x v="0"/>
  </r>
  <r>
    <d v="2024-07-19T00:00:00"/>
    <x v="180"/>
    <s v="YE15"/>
    <x v="0"/>
    <x v="0"/>
    <s v="YE1511"/>
    <x v="0"/>
    <x v="0"/>
    <s v="YE151123"/>
    <s v="Masfir"/>
    <s v="مسفر"/>
    <s v="YE15112310400"/>
    <s v="Acamat Hubeish"/>
    <s v="اكمة حبيش"/>
    <s v="IDPs"/>
    <s v="Rapid Tracking"/>
    <x v="193"/>
    <s v="YE15"/>
    <x v="5"/>
    <x v="5"/>
    <s v="YE1511"/>
    <x v="9"/>
    <s v="المسراخ"/>
    <x v="0"/>
    <x v="3"/>
    <x v="0"/>
    <m/>
    <m/>
    <n v="3"/>
    <n v="0"/>
    <n v="3"/>
    <n v="0"/>
    <n v="0"/>
    <n v="0"/>
    <n v="0"/>
    <n v="0"/>
    <n v="0"/>
    <n v="0"/>
    <n v="0"/>
    <x v="683"/>
    <x v="0"/>
    <x v="0"/>
    <x v="1"/>
    <x v="1"/>
  </r>
  <r>
    <d v="2024-07-19T00:00:00"/>
    <x v="180"/>
    <s v="YE15"/>
    <x v="0"/>
    <x v="0"/>
    <s v="YE1511"/>
    <x v="0"/>
    <x v="0"/>
    <s v="YE151124"/>
    <s v="Earsh"/>
    <s v="عرش"/>
    <s v="YE15112400101"/>
    <s v="Arsh"/>
    <s v="عرش"/>
    <s v="IDPs"/>
    <s v="Rapid Tracking"/>
    <x v="193"/>
    <s v="YE15"/>
    <x v="5"/>
    <x v="5"/>
    <s v="YE1511"/>
    <x v="9"/>
    <s v="المسراخ"/>
    <x v="0"/>
    <x v="3"/>
    <x v="0"/>
    <m/>
    <m/>
    <n v="2"/>
    <n v="0"/>
    <n v="2"/>
    <n v="0"/>
    <n v="0"/>
    <n v="0"/>
    <n v="0"/>
    <n v="0"/>
    <n v="0"/>
    <n v="0"/>
    <n v="0"/>
    <x v="684"/>
    <x v="0"/>
    <x v="0"/>
    <x v="1"/>
    <x v="1"/>
  </r>
  <r>
    <d v="2024-07-20T00:00:00"/>
    <x v="181"/>
    <s v="YE18"/>
    <x v="2"/>
    <x v="2"/>
    <s v="YE1820"/>
    <x v="6"/>
    <x v="6"/>
    <s v="YE182021"/>
    <s v="Alkhawkhuh"/>
    <s v="الخوخة"/>
    <s v="YE18202100101"/>
    <s v="Al-Khokha"/>
    <s v="الخوخه"/>
    <s v="IDPs"/>
    <s v="Rapid Tracking"/>
    <x v="193"/>
    <s v="YE22"/>
    <x v="14"/>
    <x v="14"/>
    <s v="YE2207"/>
    <x v="197"/>
    <s v="الظاهر"/>
    <x v="1"/>
    <x v="1"/>
    <x v="0"/>
    <m/>
    <m/>
    <n v="1"/>
    <n v="0"/>
    <n v="1"/>
    <n v="0"/>
    <n v="0"/>
    <n v="0"/>
    <n v="0"/>
    <n v="0"/>
    <n v="0"/>
    <n v="0"/>
    <n v="0"/>
    <x v="685"/>
    <x v="0"/>
    <x v="1"/>
    <x v="0"/>
    <x v="0"/>
  </r>
  <r>
    <d v="2024-07-20T00:00:00"/>
    <x v="181"/>
    <s v="YE15"/>
    <x v="0"/>
    <x v="0"/>
    <s v="YE1507"/>
    <x v="20"/>
    <x v="20"/>
    <s v="YE150723"/>
    <s v="Aleawashiquh"/>
    <s v="العواشقه"/>
    <s v="YE15072310200"/>
    <s v="Al-Aqmah"/>
    <s v="العقمه"/>
    <s v="IDPs"/>
    <s v="Rapid Tracking"/>
    <x v="193"/>
    <s v="YE15"/>
    <x v="5"/>
    <x v="5"/>
    <s v="YE1507"/>
    <x v="83"/>
    <s v="موزع"/>
    <x v="0"/>
    <x v="0"/>
    <x v="1"/>
    <s v="No"/>
    <m/>
    <n v="4"/>
    <n v="0"/>
    <n v="0"/>
    <n v="0"/>
    <n v="4"/>
    <n v="0"/>
    <n v="0"/>
    <n v="0"/>
    <n v="0"/>
    <n v="0"/>
    <n v="0"/>
    <x v="681"/>
    <x v="0"/>
    <x v="1"/>
    <x v="1"/>
    <x v="1"/>
  </r>
  <r>
    <d v="2024-07-20T00:00:00"/>
    <x v="176"/>
    <s v="YE26"/>
    <x v="1"/>
    <x v="1"/>
    <s v="YE2612"/>
    <x v="2"/>
    <x v="2"/>
    <s v="YE261206"/>
    <s v="Jaw Al Nasim"/>
    <s v="جو النسيم"/>
    <s v="YE26120600601"/>
    <s v="Jaw Al Nasim"/>
    <s v="جو النسيم"/>
    <s v="IDPs"/>
    <s v="Rapid Tracking"/>
    <x v="193"/>
    <s v="YE16"/>
    <x v="8"/>
    <x v="8"/>
    <s v="YE1609"/>
    <x v="81"/>
    <s v="الخلق"/>
    <x v="0"/>
    <x v="0"/>
    <x v="2"/>
    <m/>
    <m/>
    <n v="1"/>
    <n v="0"/>
    <n v="0"/>
    <n v="0"/>
    <n v="0"/>
    <n v="0"/>
    <n v="0"/>
    <n v="1"/>
    <n v="0"/>
    <n v="0"/>
    <n v="0"/>
    <x v="680"/>
    <x v="0"/>
    <x v="0"/>
    <x v="0"/>
    <x v="0"/>
  </r>
  <r>
    <d v="2024-07-20T00:00:00"/>
    <x v="176"/>
    <s v="YE26"/>
    <x v="1"/>
    <x v="1"/>
    <s v="YE2613"/>
    <x v="3"/>
    <x v="3"/>
    <s v="YE261324"/>
    <s v="Al Misheal"/>
    <s v="ال مشعل"/>
    <s v="YE26132410400"/>
    <s v="Al-Roweik"/>
    <s v="الرويك"/>
    <s v="IDPs"/>
    <s v="Rapid Tracking"/>
    <x v="193"/>
    <s v="YE29"/>
    <x v="4"/>
    <x v="4"/>
    <s v="YE2915"/>
    <x v="128"/>
    <s v="عمران"/>
    <x v="0"/>
    <x v="0"/>
    <x v="0"/>
    <m/>
    <m/>
    <n v="1"/>
    <n v="0"/>
    <n v="0"/>
    <n v="0"/>
    <n v="0"/>
    <n v="0"/>
    <n v="0"/>
    <n v="1"/>
    <n v="0"/>
    <n v="0"/>
    <n v="0"/>
    <x v="686"/>
    <x v="0"/>
    <x v="0"/>
    <x v="0"/>
    <x v="0"/>
  </r>
  <r>
    <d v="2024-07-20T00:00:00"/>
    <x v="181"/>
    <s v="YE15"/>
    <x v="0"/>
    <x v="0"/>
    <s v="YE1507"/>
    <x v="20"/>
    <x v="20"/>
    <s v="YE150723"/>
    <s v="Aleawashiquh"/>
    <s v="العواشقه"/>
    <s v="YE15072310200"/>
    <s v="Al-Aqmah"/>
    <s v="العقمه"/>
    <s v="IDPs"/>
    <s v="Rapid Tracking"/>
    <x v="194"/>
    <s v="YE15"/>
    <x v="5"/>
    <x v="5"/>
    <s v="YE1507"/>
    <x v="83"/>
    <s v="موزع"/>
    <x v="0"/>
    <x v="0"/>
    <x v="1"/>
    <s v="No"/>
    <m/>
    <n v="2"/>
    <n v="0"/>
    <n v="0"/>
    <n v="0"/>
    <n v="2"/>
    <n v="0"/>
    <n v="0"/>
    <n v="0"/>
    <n v="0"/>
    <n v="0"/>
    <n v="0"/>
    <x v="681"/>
    <x v="0"/>
    <x v="1"/>
    <x v="1"/>
    <x v="1"/>
  </r>
  <r>
    <d v="2024-07-20T00:00:00"/>
    <x v="180"/>
    <s v="YE26"/>
    <x v="1"/>
    <x v="1"/>
    <s v="YE2612"/>
    <x v="2"/>
    <x v="2"/>
    <s v="YE261209"/>
    <s v="Al Rumaylah"/>
    <s v="الرميلة"/>
    <s v="YE26120900901"/>
    <s v="Al Rumaylah"/>
    <s v="الرميله"/>
    <s v="IDPs"/>
    <s v="Rapid Tracking"/>
    <x v="194"/>
    <s v="YE15"/>
    <x v="5"/>
    <x v="5"/>
    <s v="YE1517"/>
    <x v="32"/>
    <s v="المظفر"/>
    <x v="1"/>
    <x v="2"/>
    <x v="2"/>
    <m/>
    <m/>
    <n v="1"/>
    <n v="0"/>
    <n v="1"/>
    <n v="0"/>
    <n v="0"/>
    <n v="0"/>
    <n v="0"/>
    <n v="0"/>
    <n v="0"/>
    <n v="0"/>
    <n v="0"/>
    <x v="672"/>
    <x v="0"/>
    <x v="0"/>
    <x v="0"/>
    <x v="0"/>
  </r>
  <r>
    <d v="2024-07-20T00:00:00"/>
    <x v="180"/>
    <s v="YE26"/>
    <x v="1"/>
    <x v="1"/>
    <s v="YE2612"/>
    <x v="2"/>
    <x v="2"/>
    <s v="YE261211"/>
    <s v="Al Kharaz"/>
    <s v="الخراز"/>
    <s v="YE26121101001"/>
    <s v="Al Kharaz"/>
    <s v="الخراز"/>
    <s v="IDPs"/>
    <s v="Rapid Tracking"/>
    <x v="194"/>
    <s v="YE14"/>
    <x v="9"/>
    <x v="9"/>
    <s v="YE1413"/>
    <x v="104"/>
    <s v="رداع"/>
    <x v="0"/>
    <x v="0"/>
    <x v="0"/>
    <m/>
    <m/>
    <n v="1"/>
    <n v="0"/>
    <n v="0"/>
    <n v="0"/>
    <n v="1"/>
    <n v="0"/>
    <n v="0"/>
    <n v="0"/>
    <n v="0"/>
    <n v="0"/>
    <n v="0"/>
    <x v="673"/>
    <x v="0"/>
    <x v="0"/>
    <x v="0"/>
    <x v="0"/>
  </r>
  <r>
    <d v="2024-07-20T00:00:00"/>
    <x v="181"/>
    <s v="YE26"/>
    <x v="1"/>
    <x v="1"/>
    <s v="YE2612"/>
    <x v="2"/>
    <x v="2"/>
    <s v="YE261207"/>
    <s v="Al Siyanah"/>
    <s v="الصيانة"/>
    <s v="YE26120700701"/>
    <s v="Al Siyanah"/>
    <s v="الصيانة"/>
    <s v="IDPs"/>
    <s v="Rapid Tracking"/>
    <x v="194"/>
    <s v="YE27"/>
    <x v="17"/>
    <x v="17"/>
    <s v="YE2703"/>
    <x v="198"/>
    <s v="الرجم"/>
    <x v="1"/>
    <x v="1"/>
    <x v="0"/>
    <m/>
    <m/>
    <n v="1"/>
    <n v="0"/>
    <n v="1"/>
    <n v="0"/>
    <n v="0"/>
    <n v="0"/>
    <n v="0"/>
    <n v="0"/>
    <n v="0"/>
    <n v="0"/>
    <n v="0"/>
    <x v="687"/>
    <x v="0"/>
    <x v="0"/>
    <x v="0"/>
    <x v="0"/>
  </r>
  <r>
    <d v="2024-07-22T00:00:00"/>
    <x v="182"/>
    <s v="YE18"/>
    <x v="2"/>
    <x v="2"/>
    <s v="YE1820"/>
    <x v="6"/>
    <x v="6"/>
    <s v="YE182021"/>
    <s v="Alkhawkhuh"/>
    <s v="الخوخة"/>
    <s v="YE18202110200"/>
    <s v="Al-Mazarae"/>
    <s v="المزارع"/>
    <s v="IDPs"/>
    <s v="Rapid Tracking"/>
    <x v="192"/>
    <s v="YE15"/>
    <x v="5"/>
    <x v="5"/>
    <s v="YE1504"/>
    <x v="11"/>
    <s v="مقبنة"/>
    <x v="0"/>
    <x v="3"/>
    <x v="0"/>
    <m/>
    <m/>
    <n v="1"/>
    <n v="0"/>
    <n v="0"/>
    <n v="0"/>
    <n v="0"/>
    <n v="0"/>
    <n v="0"/>
    <n v="1"/>
    <n v="0"/>
    <n v="0"/>
    <n v="0"/>
    <x v="688"/>
    <x v="0"/>
    <x v="1"/>
    <x v="0"/>
    <x v="0"/>
  </r>
  <r>
    <d v="2024-07-23T00:00:00"/>
    <x v="183"/>
    <s v="YE18"/>
    <x v="2"/>
    <x v="2"/>
    <s v="YE1819"/>
    <x v="5"/>
    <x v="5"/>
    <s v="YE181921"/>
    <s v="His"/>
    <s v="حيـــس"/>
    <s v="YE18192100101"/>
    <s v="Heis"/>
    <s v="حيس"/>
    <s v="IDPs"/>
    <s v="Rapid Tracking"/>
    <x v="192"/>
    <s v="YE15"/>
    <x v="5"/>
    <x v="5"/>
    <s v="YE1504"/>
    <x v="11"/>
    <s v="مقبنة"/>
    <x v="0"/>
    <x v="3"/>
    <x v="0"/>
    <m/>
    <m/>
    <n v="2"/>
    <n v="0"/>
    <n v="1"/>
    <n v="0"/>
    <n v="0"/>
    <n v="0"/>
    <n v="0"/>
    <n v="1"/>
    <n v="0"/>
    <n v="0"/>
    <n v="0"/>
    <x v="689"/>
    <x v="0"/>
    <x v="1"/>
    <x v="0"/>
    <x v="0"/>
  </r>
  <r>
    <d v="2024-07-23T00:00:00"/>
    <x v="183"/>
    <s v="YE18"/>
    <x v="2"/>
    <x v="2"/>
    <s v="YE1819"/>
    <x v="5"/>
    <x v="5"/>
    <s v="YE181921"/>
    <s v="His"/>
    <s v="حيـــس"/>
    <s v="YE18192100101"/>
    <s v="Heis"/>
    <s v="حيس"/>
    <s v="IDPs"/>
    <s v="Rapid Tracking"/>
    <x v="192"/>
    <s v="YE15"/>
    <x v="5"/>
    <x v="5"/>
    <s v="YE1504"/>
    <x v="11"/>
    <s v="مقبنة"/>
    <x v="0"/>
    <x v="3"/>
    <x v="0"/>
    <m/>
    <m/>
    <n v="2"/>
    <n v="0"/>
    <n v="0"/>
    <n v="0"/>
    <n v="0"/>
    <n v="0"/>
    <n v="0"/>
    <n v="2"/>
    <n v="0"/>
    <n v="0"/>
    <n v="0"/>
    <x v="689"/>
    <x v="0"/>
    <x v="1"/>
    <x v="0"/>
    <x v="0"/>
  </r>
  <r>
    <d v="2024-07-24T00:00:00"/>
    <x v="184"/>
    <s v="YE18"/>
    <x v="2"/>
    <x v="2"/>
    <s v="YE1819"/>
    <x v="5"/>
    <x v="5"/>
    <s v="YE181924"/>
    <s v="Rubue Almahall"/>
    <s v="ربع المحل"/>
    <s v="YE18192410300"/>
    <s v="Dar Al-Masawi"/>
    <s v="دار المساوي"/>
    <s v="IDPs"/>
    <s v="Rapid Tracking"/>
    <x v="193"/>
    <s v="YE15"/>
    <x v="5"/>
    <x v="5"/>
    <s v="YE1504"/>
    <x v="11"/>
    <s v="مقبنة"/>
    <x v="0"/>
    <x v="3"/>
    <x v="0"/>
    <m/>
    <m/>
    <n v="4"/>
    <n v="0"/>
    <n v="2"/>
    <n v="0"/>
    <n v="0"/>
    <n v="0"/>
    <n v="0"/>
    <n v="2"/>
    <n v="0"/>
    <n v="0"/>
    <n v="0"/>
    <x v="690"/>
    <x v="0"/>
    <x v="1"/>
    <x v="0"/>
    <x v="0"/>
  </r>
  <r>
    <d v="2024-07-23T00:00:00"/>
    <x v="183"/>
    <s v="YE25"/>
    <x v="3"/>
    <x v="3"/>
    <s v="YE2515"/>
    <x v="7"/>
    <x v="7"/>
    <s v="YE251522"/>
    <s v="Tuban_2"/>
    <s v="تبن_2"/>
    <s v="YE25152219000"/>
    <s v="العرائس"/>
    <s v="العرائس"/>
    <s v="IDPs"/>
    <s v="Rapid Tracking"/>
    <x v="194"/>
    <s v="YE15"/>
    <x v="5"/>
    <x v="5"/>
    <s v="YE1519"/>
    <x v="27"/>
    <s v="صالة"/>
    <x v="0"/>
    <x v="0"/>
    <x v="0"/>
    <m/>
    <m/>
    <n v="3"/>
    <n v="0"/>
    <n v="3"/>
    <n v="0"/>
    <n v="0"/>
    <n v="0"/>
    <n v="0"/>
    <n v="0"/>
    <n v="0"/>
    <n v="0"/>
    <n v="0"/>
    <x v="691"/>
    <x v="0"/>
    <x v="0"/>
    <x v="0"/>
    <x v="0"/>
  </r>
  <r>
    <d v="2024-07-26T00:00:00"/>
    <x v="183"/>
    <s v="YE15"/>
    <x v="0"/>
    <x v="0"/>
    <s v="YE1505"/>
    <x v="4"/>
    <x v="4"/>
    <s v="YE150521"/>
    <s v="Almakha'"/>
    <s v="المخاء"/>
    <s v="YE15052100101"/>
    <s v="Al-Makha"/>
    <s v="المخاء"/>
    <s v="IDPs"/>
    <s v="Rapid Tracking"/>
    <x v="194"/>
    <s v="YE18"/>
    <x v="0"/>
    <x v="0"/>
    <s v="YE1824"/>
    <x v="55"/>
    <s v="زبيد"/>
    <x v="0"/>
    <x v="0"/>
    <x v="0"/>
    <m/>
    <m/>
    <n v="2"/>
    <n v="0"/>
    <n v="0"/>
    <n v="0"/>
    <n v="2"/>
    <n v="0"/>
    <n v="0"/>
    <n v="0"/>
    <n v="0"/>
    <n v="0"/>
    <n v="0"/>
    <x v="692"/>
    <x v="0"/>
    <x v="1"/>
    <x v="0"/>
    <x v="0"/>
  </r>
  <r>
    <d v="2024-07-26T00:00:00"/>
    <x v="185"/>
    <s v="YE15"/>
    <x v="0"/>
    <x v="0"/>
    <s v="YE1508"/>
    <x v="9"/>
    <x v="9"/>
    <s v="YE150831"/>
    <s v="Alshshirajuh"/>
    <s v="الشراجــه"/>
    <s v="YE15083110200"/>
    <s v="Al-Ahsab"/>
    <s v="الاحصاب"/>
    <s v="IDPs"/>
    <s v="Rapid Tracking"/>
    <x v="194"/>
    <s v="YE15"/>
    <x v="5"/>
    <x v="5"/>
    <s v="YE1504"/>
    <x v="11"/>
    <s v="مقبنة"/>
    <x v="0"/>
    <x v="3"/>
    <x v="0"/>
    <m/>
    <m/>
    <n v="6"/>
    <n v="0"/>
    <n v="0"/>
    <n v="0"/>
    <n v="6"/>
    <n v="0"/>
    <n v="0"/>
    <n v="0"/>
    <n v="0"/>
    <n v="0"/>
    <n v="0"/>
    <x v="693"/>
    <x v="0"/>
    <x v="0"/>
    <x v="1"/>
    <x v="0"/>
  </r>
  <r>
    <d v="2024-07-27T00:00:00"/>
    <x v="182"/>
    <s v="YE26"/>
    <x v="1"/>
    <x v="1"/>
    <s v="YE2609"/>
    <x v="1"/>
    <x v="1"/>
    <s v="YE260923"/>
    <s v="Shrq Alssayh"/>
    <s v="شرق السيح"/>
    <s v="YE26092310400"/>
    <s v="Sharq"/>
    <s v="شرق"/>
    <s v="IDPs"/>
    <s v="Rapid Tracking"/>
    <x v="194"/>
    <s v="YE26"/>
    <x v="1"/>
    <x v="1"/>
    <s v="YE2609"/>
    <x v="10"/>
    <s v="حريب"/>
    <x v="0"/>
    <x v="3"/>
    <x v="0"/>
    <m/>
    <m/>
    <n v="3"/>
    <n v="0"/>
    <n v="0"/>
    <n v="0"/>
    <n v="1"/>
    <n v="0"/>
    <n v="0"/>
    <n v="2"/>
    <n v="0"/>
    <n v="0"/>
    <n v="0"/>
    <x v="694"/>
    <x v="0"/>
    <x v="0"/>
    <x v="1"/>
    <x v="1"/>
  </r>
  <r>
    <d v="2024-07-27T00:00:00"/>
    <x v="186"/>
    <s v="YE15"/>
    <x v="0"/>
    <x v="0"/>
    <s v="YE1517"/>
    <x v="14"/>
    <x v="14"/>
    <s v="YE151706"/>
    <s v="Sinah"/>
    <s v="صينه"/>
    <s v="YE15172100147"/>
    <s v="وادي الدحي"/>
    <s v="وادي الدحي"/>
    <s v="IDPs"/>
    <s v="Rapid Tracking"/>
    <x v="194"/>
    <s v="YE18"/>
    <x v="0"/>
    <x v="0"/>
    <s v="YE1825"/>
    <x v="6"/>
    <s v="الجراحي"/>
    <x v="0"/>
    <x v="0"/>
    <x v="0"/>
    <m/>
    <m/>
    <n v="1"/>
    <n v="0"/>
    <n v="0"/>
    <n v="0"/>
    <n v="1"/>
    <n v="0"/>
    <n v="0"/>
    <n v="0"/>
    <n v="0"/>
    <n v="0"/>
    <n v="0"/>
    <x v="695"/>
    <x v="0"/>
    <x v="0"/>
    <x v="0"/>
    <x v="0"/>
  </r>
  <r>
    <d v="2024-07-27T00:00:00"/>
    <x v="183"/>
    <s v="YE26"/>
    <x v="1"/>
    <x v="1"/>
    <s v="YE2613"/>
    <x v="3"/>
    <x v="3"/>
    <s v="YE261326"/>
    <s v="Al Shabwan"/>
    <s v="ال شبوان"/>
    <s v="YE26132610200"/>
    <s v="Al-Maraf"/>
    <s v="المعرف"/>
    <s v="IDPs"/>
    <s v="Rapid Tracking"/>
    <x v="195"/>
    <s v="YE11"/>
    <x v="3"/>
    <x v="3"/>
    <s v="YE1111"/>
    <x v="4"/>
    <s v="العدين"/>
    <x v="1"/>
    <x v="1"/>
    <x v="0"/>
    <m/>
    <m/>
    <n v="1"/>
    <n v="0"/>
    <n v="1"/>
    <n v="0"/>
    <n v="0"/>
    <n v="0"/>
    <n v="0"/>
    <n v="0"/>
    <n v="0"/>
    <n v="0"/>
    <n v="0"/>
    <x v="696"/>
    <x v="0"/>
    <x v="0"/>
    <x v="0"/>
    <x v="0"/>
  </r>
  <r>
    <d v="2024-07-27T00:00:00"/>
    <x v="184"/>
    <s v="YE26"/>
    <x v="1"/>
    <x v="1"/>
    <s v="YE2613"/>
    <x v="3"/>
    <x v="3"/>
    <s v="YE261325"/>
    <s v="Al Qazeah"/>
    <s v="ال قزعه"/>
    <s v="YE26132510100"/>
    <s v="Hadba Al-Awshan"/>
    <s v="حدباء ال عوشان"/>
    <s v="IDPs"/>
    <s v="Rapid Tracking"/>
    <x v="195"/>
    <s v="YE17"/>
    <x v="2"/>
    <x v="2"/>
    <s v="YE1704"/>
    <x v="71"/>
    <s v="عبس"/>
    <x v="1"/>
    <x v="4"/>
    <x v="0"/>
    <m/>
    <m/>
    <n v="1"/>
    <n v="0"/>
    <n v="0"/>
    <n v="0"/>
    <n v="0"/>
    <n v="0"/>
    <n v="0"/>
    <n v="1"/>
    <n v="0"/>
    <n v="0"/>
    <n v="0"/>
    <x v="697"/>
    <x v="0"/>
    <x v="0"/>
    <x v="0"/>
    <x v="0"/>
  </r>
  <r>
    <d v="2024-07-22T00:00:00"/>
    <x v="182"/>
    <s v="YE18"/>
    <x v="2"/>
    <x v="2"/>
    <s v="YE1820"/>
    <x v="6"/>
    <x v="6"/>
    <s v="YE182021"/>
    <s v="Alkhawkhuh"/>
    <s v="الخوخة"/>
    <s v="YE18202110200"/>
    <s v="Al-Mazarae"/>
    <s v="المزارع"/>
    <s v="IDPs"/>
    <s v="Rapid Tracking"/>
    <x v="196"/>
    <s v="YE18"/>
    <x v="0"/>
    <x v="0"/>
    <s v="YE1818"/>
    <x v="50"/>
    <s v="جبل راس"/>
    <x v="0"/>
    <x v="3"/>
    <x v="0"/>
    <m/>
    <m/>
    <n v="1"/>
    <n v="0"/>
    <n v="0"/>
    <n v="0"/>
    <n v="0"/>
    <n v="0"/>
    <n v="0"/>
    <n v="1"/>
    <n v="0"/>
    <n v="0"/>
    <n v="0"/>
    <x v="698"/>
    <x v="0"/>
    <x v="1"/>
    <x v="1"/>
    <x v="0"/>
  </r>
  <r>
    <d v="2024-07-26T00:00:00"/>
    <x v="183"/>
    <s v="YE15"/>
    <x v="0"/>
    <x v="0"/>
    <s v="YE1505"/>
    <x v="4"/>
    <x v="4"/>
    <s v="YE150521"/>
    <s v="Almakha'"/>
    <s v="المخاء"/>
    <s v="YE15052100101"/>
    <s v="Al-Makha"/>
    <s v="المخاء"/>
    <s v="IDPs"/>
    <s v="Rapid Tracking"/>
    <x v="196"/>
    <s v="YE18"/>
    <x v="0"/>
    <x v="0"/>
    <s v="YE1826"/>
    <x v="12"/>
    <s v="التحيتا"/>
    <x v="0"/>
    <x v="0"/>
    <x v="0"/>
    <m/>
    <m/>
    <n v="2"/>
    <n v="0"/>
    <n v="0"/>
    <n v="0"/>
    <n v="2"/>
    <n v="0"/>
    <n v="0"/>
    <n v="0"/>
    <n v="0"/>
    <n v="0"/>
    <n v="0"/>
    <x v="692"/>
    <x v="0"/>
    <x v="1"/>
    <x v="0"/>
    <x v="0"/>
  </r>
  <r>
    <d v="2024-07-26T00:00:00"/>
    <x v="185"/>
    <s v="YE15"/>
    <x v="0"/>
    <x v="0"/>
    <s v="YE1508"/>
    <x v="9"/>
    <x v="9"/>
    <s v="YE150831"/>
    <s v="Alshshirajuh"/>
    <s v="الشراجــه"/>
    <s v="YE15083110200"/>
    <s v="Al-Ahsab"/>
    <s v="الاحصاب"/>
    <s v="IDPs"/>
    <s v="Rapid Tracking"/>
    <x v="196"/>
    <s v="YE24"/>
    <x v="18"/>
    <x v="18"/>
    <s v="YE2404"/>
    <x v="189"/>
    <s v="البريقة"/>
    <x v="0"/>
    <x v="0"/>
    <x v="0"/>
    <m/>
    <m/>
    <n v="1"/>
    <n v="0"/>
    <n v="0"/>
    <n v="0"/>
    <n v="1"/>
    <n v="0"/>
    <n v="0"/>
    <n v="0"/>
    <n v="0"/>
    <n v="0"/>
    <n v="0"/>
    <x v="693"/>
    <x v="0"/>
    <x v="0"/>
    <x v="0"/>
    <x v="0"/>
  </r>
  <r>
    <d v="2024-07-27T00:00:00"/>
    <x v="183"/>
    <s v="YE26"/>
    <x v="1"/>
    <x v="1"/>
    <s v="YE2613"/>
    <x v="3"/>
    <x v="3"/>
    <s v="YE261326"/>
    <s v="Al Shabwan"/>
    <s v="ال شبوان"/>
    <s v="YE26132610200"/>
    <s v="Al-Maraf"/>
    <s v="المعرف"/>
    <s v="IDPs"/>
    <s v="Rapid Tracking"/>
    <x v="196"/>
    <s v="YE13"/>
    <x v="11"/>
    <x v="11"/>
    <s v="YE1310"/>
    <x v="160"/>
    <s v="بني الحارث"/>
    <x v="0"/>
    <x v="0"/>
    <x v="0"/>
    <m/>
    <m/>
    <n v="1"/>
    <n v="0"/>
    <n v="0"/>
    <n v="0"/>
    <n v="0"/>
    <n v="0"/>
    <n v="0"/>
    <n v="1"/>
    <n v="0"/>
    <n v="0"/>
    <n v="0"/>
    <x v="696"/>
    <x v="0"/>
    <x v="0"/>
    <x v="0"/>
    <x v="0"/>
  </r>
  <r>
    <d v="2024-07-27T00:00:00"/>
    <x v="187"/>
    <s v="YE26"/>
    <x v="1"/>
    <x v="1"/>
    <s v="YE2613"/>
    <x v="3"/>
    <x v="3"/>
    <s v="YE261322"/>
    <s v="Al Fajih"/>
    <s v="ال فجيح"/>
    <s v="YE26132210300"/>
    <s v="Al-Humah"/>
    <s v="الحمه"/>
    <s v="IDPs"/>
    <s v="Rapid Tracking"/>
    <x v="196"/>
    <s v="YE18"/>
    <x v="0"/>
    <x v="0"/>
    <s v="YE1818"/>
    <x v="50"/>
    <s v="جبل راس"/>
    <x v="1"/>
    <x v="2"/>
    <x v="0"/>
    <m/>
    <m/>
    <n v="1"/>
    <n v="0"/>
    <n v="0"/>
    <n v="0"/>
    <n v="0"/>
    <n v="0"/>
    <n v="0"/>
    <n v="1"/>
    <n v="0"/>
    <n v="0"/>
    <n v="0"/>
    <x v="699"/>
    <x v="0"/>
    <x v="0"/>
    <x v="0"/>
    <x v="0"/>
  </r>
  <r>
    <d v="2024-07-23T00:00:00"/>
    <x v="183"/>
    <s v="YE25"/>
    <x v="3"/>
    <x v="3"/>
    <s v="YE2515"/>
    <x v="7"/>
    <x v="7"/>
    <s v="YE251522"/>
    <s v="Tuban_2"/>
    <s v="تبن_2"/>
    <s v="YE25152219000"/>
    <s v="العرائس"/>
    <s v="العرائس"/>
    <s v="IDPs"/>
    <s v="Rapid Tracking"/>
    <x v="197"/>
    <s v="YE15"/>
    <x v="5"/>
    <x v="5"/>
    <s v="YE1501"/>
    <x v="93"/>
    <s v="ماوية"/>
    <x v="0"/>
    <x v="0"/>
    <x v="0"/>
    <m/>
    <m/>
    <n v="2"/>
    <n v="0"/>
    <n v="2"/>
    <n v="0"/>
    <n v="0"/>
    <n v="0"/>
    <n v="0"/>
    <n v="0"/>
    <n v="0"/>
    <n v="0"/>
    <n v="0"/>
    <x v="691"/>
    <x v="0"/>
    <x v="0"/>
    <x v="0"/>
    <x v="0"/>
  </r>
  <r>
    <d v="2024-07-27T00:00:00"/>
    <x v="182"/>
    <s v="YE26"/>
    <x v="1"/>
    <x v="1"/>
    <s v="YE2612"/>
    <x v="2"/>
    <x v="2"/>
    <s v="YE261208"/>
    <s v="Al Matar"/>
    <s v="المطار"/>
    <s v="YE26120800801"/>
    <s v="Al Matar"/>
    <s v="المطار"/>
    <s v="IDPs"/>
    <s v="Rapid Tracking"/>
    <x v="197"/>
    <s v="YE18"/>
    <x v="0"/>
    <x v="0"/>
    <s v="YE1822"/>
    <x v="45"/>
    <s v="الميناء"/>
    <x v="0"/>
    <x v="0"/>
    <x v="0"/>
    <m/>
    <m/>
    <n v="1"/>
    <n v="0"/>
    <n v="1"/>
    <n v="0"/>
    <n v="0"/>
    <n v="0"/>
    <n v="0"/>
    <n v="0"/>
    <n v="0"/>
    <n v="0"/>
    <n v="0"/>
    <x v="700"/>
    <x v="0"/>
    <x v="0"/>
    <x v="0"/>
    <x v="0"/>
  </r>
  <r>
    <d v="2024-07-27T00:00:00"/>
    <x v="188"/>
    <s v="YE26"/>
    <x v="1"/>
    <x v="1"/>
    <s v="YE2612"/>
    <x v="2"/>
    <x v="2"/>
    <s v="YE261221"/>
    <s v="Al'Iishraf"/>
    <s v="الاشراف"/>
    <s v="YE26122111100"/>
    <s v="Al-Jaboul"/>
    <s v="الجبول"/>
    <s v="IDPs"/>
    <s v="Rapid Tracking"/>
    <x v="197"/>
    <s v="YE16"/>
    <x v="8"/>
    <x v="8"/>
    <s v="YE1605"/>
    <x v="24"/>
    <s v="الحزم"/>
    <x v="0"/>
    <x v="0"/>
    <x v="0"/>
    <m/>
    <m/>
    <n v="1"/>
    <n v="0"/>
    <n v="0"/>
    <n v="0"/>
    <n v="0"/>
    <n v="0"/>
    <n v="0"/>
    <n v="1"/>
    <n v="0"/>
    <n v="0"/>
    <n v="0"/>
    <x v="701"/>
    <x v="0"/>
    <x v="0"/>
    <x v="0"/>
    <x v="0"/>
  </r>
  <r>
    <d v="2024-07-24T00:00:00"/>
    <x v="184"/>
    <s v="YE18"/>
    <x v="2"/>
    <x v="2"/>
    <s v="YE1820"/>
    <x v="6"/>
    <x v="6"/>
    <s v="YE182022"/>
    <s v="Dublh"/>
    <s v="دوبلة"/>
    <s v="YE18202211000"/>
    <s v="Al-Mahsharah"/>
    <s v="المحشره"/>
    <s v="IDPs"/>
    <s v="Rapid Tracking"/>
    <x v="198"/>
    <s v="YE18"/>
    <x v="0"/>
    <x v="0"/>
    <s v="YE1822"/>
    <x v="45"/>
    <s v="الميناء"/>
    <x v="0"/>
    <x v="3"/>
    <x v="0"/>
    <m/>
    <m/>
    <n v="4"/>
    <n v="0"/>
    <n v="2"/>
    <n v="0"/>
    <n v="1"/>
    <n v="0"/>
    <n v="0"/>
    <n v="1"/>
    <n v="0"/>
    <n v="0"/>
    <n v="0"/>
    <x v="702"/>
    <x v="0"/>
    <x v="1"/>
    <x v="1"/>
    <x v="0"/>
  </r>
  <r>
    <d v="2024-07-26T00:00:00"/>
    <x v="184"/>
    <s v="YE15"/>
    <x v="0"/>
    <x v="0"/>
    <s v="YE1518"/>
    <x v="13"/>
    <x v="13"/>
    <s v="YE151806"/>
    <s v="Nejd Allah Akbar"/>
    <s v="نجد الله اكبر"/>
    <s v="YE15182100117"/>
    <s v="نجد الله أكبر"/>
    <s v="نجد الله أكبر"/>
    <s v="IDPs"/>
    <s v="Rapid Tracking"/>
    <x v="198"/>
    <s v="YE18"/>
    <x v="0"/>
    <x v="0"/>
    <s v="YE1822"/>
    <x v="45"/>
    <s v="الميناء"/>
    <x v="0"/>
    <x v="0"/>
    <x v="0"/>
    <m/>
    <m/>
    <n v="1"/>
    <n v="0"/>
    <n v="1"/>
    <n v="0"/>
    <n v="0"/>
    <n v="0"/>
    <n v="0"/>
    <n v="0"/>
    <n v="0"/>
    <n v="0"/>
    <n v="0"/>
    <x v="703"/>
    <x v="0"/>
    <x v="0"/>
    <x v="0"/>
    <x v="0"/>
  </r>
  <r>
    <d v="2024-07-27T00:00:00"/>
    <x v="182"/>
    <s v="YE26"/>
    <x v="1"/>
    <x v="1"/>
    <s v="YE2612"/>
    <x v="2"/>
    <x v="2"/>
    <s v="YE261208"/>
    <s v="Al Matar"/>
    <s v="المطار"/>
    <s v="YE26120800801"/>
    <s v="Al Matar"/>
    <s v="المطار"/>
    <s v="IDPs"/>
    <s v="Rapid Tracking"/>
    <x v="198"/>
    <s v="YE15"/>
    <x v="5"/>
    <x v="5"/>
    <s v="YE1518"/>
    <x v="94"/>
    <s v="القاهرة"/>
    <x v="1"/>
    <x v="2"/>
    <x v="0"/>
    <m/>
    <m/>
    <n v="1"/>
    <n v="0"/>
    <n v="0"/>
    <n v="0"/>
    <n v="1"/>
    <n v="0"/>
    <n v="0"/>
    <n v="0"/>
    <n v="0"/>
    <n v="0"/>
    <n v="0"/>
    <x v="700"/>
    <x v="0"/>
    <x v="0"/>
    <x v="0"/>
    <x v="0"/>
  </r>
  <r>
    <d v="2024-07-27T00:00:00"/>
    <x v="184"/>
    <s v="YE26"/>
    <x v="1"/>
    <x v="1"/>
    <s v="YE2613"/>
    <x v="3"/>
    <x v="3"/>
    <s v="YE261323"/>
    <s v="Al Rashid Munif"/>
    <s v="ال راشد منيف"/>
    <s v="YE26132310300"/>
    <s v="Al-Rasmah"/>
    <s v="الرمسه"/>
    <s v="IDPs"/>
    <s v="Rapid Tracking"/>
    <x v="198"/>
    <s v="YE26"/>
    <x v="1"/>
    <x v="1"/>
    <s v="YE2607"/>
    <x v="5"/>
    <s v="الجوبة"/>
    <x v="1"/>
    <x v="2"/>
    <x v="0"/>
    <m/>
    <m/>
    <n v="1"/>
    <n v="0"/>
    <n v="0"/>
    <n v="0"/>
    <n v="0"/>
    <n v="0"/>
    <n v="0"/>
    <n v="1"/>
    <n v="0"/>
    <n v="0"/>
    <n v="0"/>
    <x v="704"/>
    <x v="0"/>
    <x v="0"/>
    <x v="1"/>
    <x v="0"/>
  </r>
  <r>
    <d v="2024-07-27T00:00:00"/>
    <x v="187"/>
    <s v="YE26"/>
    <x v="1"/>
    <x v="1"/>
    <s v="YE2612"/>
    <x v="2"/>
    <x v="2"/>
    <s v="YE261206"/>
    <s v="Jaw Al Nasim"/>
    <s v="جو النسيم"/>
    <s v="YE26120600601"/>
    <s v="Jaw Al Nasim"/>
    <s v="جو النسيم"/>
    <s v="IDPs"/>
    <s v="Rapid Tracking"/>
    <x v="198"/>
    <s v="YE11"/>
    <x v="3"/>
    <x v="3"/>
    <s v="YE1109"/>
    <x v="51"/>
    <s v="حزم العدين"/>
    <x v="1"/>
    <x v="1"/>
    <x v="0"/>
    <m/>
    <m/>
    <n v="1"/>
    <n v="0"/>
    <n v="1"/>
    <n v="0"/>
    <n v="0"/>
    <n v="0"/>
    <n v="0"/>
    <n v="0"/>
    <n v="0"/>
    <n v="0"/>
    <n v="0"/>
    <x v="705"/>
    <x v="0"/>
    <x v="0"/>
    <x v="0"/>
    <x v="0"/>
  </r>
  <r>
    <d v="2024-07-27T00:00:00"/>
    <x v="186"/>
    <s v="YE26"/>
    <x v="1"/>
    <x v="1"/>
    <s v="YE2612"/>
    <x v="2"/>
    <x v="2"/>
    <s v="YE261210"/>
    <s v="Al Jufainah"/>
    <s v="الجفينة"/>
    <s v="YE26121001001"/>
    <s v="Al Jufainah"/>
    <s v="الجفينة"/>
    <s v="IDPs"/>
    <s v="Rapid Tracking"/>
    <x v="198"/>
    <s v="YE18"/>
    <x v="0"/>
    <x v="0"/>
    <s v="YE1809"/>
    <x v="148"/>
    <s v="الضحي"/>
    <x v="1"/>
    <x v="1"/>
    <x v="0"/>
    <m/>
    <m/>
    <n v="1"/>
    <n v="0"/>
    <n v="1"/>
    <n v="0"/>
    <n v="0"/>
    <n v="0"/>
    <n v="0"/>
    <n v="0"/>
    <n v="0"/>
    <n v="0"/>
    <n v="0"/>
    <x v="706"/>
    <x v="0"/>
    <x v="0"/>
    <x v="0"/>
    <x v="0"/>
  </r>
  <r>
    <d v="2024-07-27T00:00:00"/>
    <x v="184"/>
    <s v="YE26"/>
    <x v="1"/>
    <x v="1"/>
    <s v="YE2613"/>
    <x v="3"/>
    <x v="3"/>
    <s v="YE261323"/>
    <s v="Al Rashid Munif"/>
    <s v="ال راشد منيف"/>
    <s v="YE26132310300"/>
    <s v="Al-Rasmah"/>
    <s v="الرمسه"/>
    <s v="IDPs"/>
    <s v="Rapid Tracking"/>
    <x v="199"/>
    <s v="YE18"/>
    <x v="0"/>
    <x v="0"/>
    <s v="YE1822"/>
    <x v="45"/>
    <s v="الميناء"/>
    <x v="0"/>
    <x v="0"/>
    <x v="0"/>
    <m/>
    <m/>
    <n v="1"/>
    <n v="0"/>
    <n v="0"/>
    <n v="0"/>
    <n v="0"/>
    <n v="0"/>
    <n v="0"/>
    <n v="1"/>
    <n v="0"/>
    <n v="0"/>
    <n v="0"/>
    <x v="704"/>
    <x v="0"/>
    <x v="0"/>
    <x v="0"/>
    <x v="0"/>
  </r>
  <r>
    <d v="2024-07-27T00:00:00"/>
    <x v="184"/>
    <s v="YE26"/>
    <x v="1"/>
    <x v="1"/>
    <s v="YE2613"/>
    <x v="3"/>
    <x v="3"/>
    <s v="YE261323"/>
    <s v="Al Rashid Munif"/>
    <s v="ال راشد منيف"/>
    <s v="YE26132311000"/>
    <s v="Salwah"/>
    <s v="سلوه"/>
    <s v="IDPs"/>
    <s v="Rapid Tracking"/>
    <x v="199"/>
    <s v="YE18"/>
    <x v="0"/>
    <x v="0"/>
    <s v="YE1823"/>
    <x v="42"/>
    <s v="الحالي"/>
    <x v="0"/>
    <x v="0"/>
    <x v="0"/>
    <m/>
    <m/>
    <n v="1"/>
    <n v="0"/>
    <n v="0"/>
    <n v="0"/>
    <n v="0"/>
    <n v="0"/>
    <n v="0"/>
    <n v="1"/>
    <n v="0"/>
    <n v="0"/>
    <n v="0"/>
    <x v="704"/>
    <x v="0"/>
    <x v="0"/>
    <x v="0"/>
    <x v="0"/>
  </r>
  <r>
    <d v="2024-07-27T00:00:00"/>
    <x v="187"/>
    <s v="YE26"/>
    <x v="1"/>
    <x v="1"/>
    <s v="YE2612"/>
    <x v="2"/>
    <x v="2"/>
    <s v="YE261204"/>
    <s v="Sahn Al Jin"/>
    <s v="صحن الجن"/>
    <s v="YE26120400401"/>
    <s v="Sahn Al Jin"/>
    <s v="صحن الجن"/>
    <s v="IDPs"/>
    <s v="Rapid Tracking"/>
    <x v="199"/>
    <s v="YE16"/>
    <x v="8"/>
    <x v="8"/>
    <s v="YE1611"/>
    <x v="156"/>
    <s v="رجوزة"/>
    <x v="1"/>
    <x v="4"/>
    <x v="0"/>
    <m/>
    <m/>
    <n v="1"/>
    <n v="0"/>
    <n v="0"/>
    <n v="0"/>
    <n v="1"/>
    <n v="0"/>
    <n v="0"/>
    <n v="0"/>
    <n v="0"/>
    <n v="0"/>
    <n v="0"/>
    <x v="707"/>
    <x v="0"/>
    <x v="0"/>
    <x v="0"/>
    <x v="0"/>
  </r>
  <r>
    <d v="2024-07-27T00:00:00"/>
    <x v="185"/>
    <s v="YE26"/>
    <x v="1"/>
    <x v="1"/>
    <s v="YE2612"/>
    <x v="2"/>
    <x v="2"/>
    <s v="YE261211"/>
    <s v="Al Kharaz"/>
    <s v="الخراز"/>
    <s v="YE26121101001"/>
    <s v="Al Kharaz"/>
    <s v="الخراز"/>
    <s v="IDPs"/>
    <s v="Rapid Tracking"/>
    <x v="199"/>
    <s v="YE15"/>
    <x v="5"/>
    <x v="5"/>
    <s v="YE1523"/>
    <x v="184"/>
    <s v="سامع"/>
    <x v="1"/>
    <x v="1"/>
    <x v="0"/>
    <m/>
    <m/>
    <n v="1"/>
    <n v="0"/>
    <n v="0"/>
    <n v="0"/>
    <n v="1"/>
    <n v="0"/>
    <n v="0"/>
    <n v="0"/>
    <n v="0"/>
    <n v="0"/>
    <n v="0"/>
    <x v="708"/>
    <x v="0"/>
    <x v="0"/>
    <x v="0"/>
    <x v="0"/>
  </r>
  <r>
    <d v="2024-07-27T00:00:00"/>
    <x v="186"/>
    <s v="YE26"/>
    <x v="1"/>
    <x v="1"/>
    <s v="YE2612"/>
    <x v="2"/>
    <x v="2"/>
    <s v="YE261210"/>
    <s v="Al Jufainah"/>
    <s v="الجفينة"/>
    <s v="YE26121001001"/>
    <s v="Al Jufainah"/>
    <s v="الجفينة"/>
    <s v="IDPs"/>
    <s v="Rapid Tracking"/>
    <x v="199"/>
    <s v="YE17"/>
    <x v="2"/>
    <x v="2"/>
    <s v="YE1705"/>
    <x v="18"/>
    <s v="حيران"/>
    <x v="0"/>
    <x v="0"/>
    <x v="0"/>
    <m/>
    <m/>
    <n v="1"/>
    <n v="0"/>
    <n v="0"/>
    <n v="0"/>
    <n v="1"/>
    <n v="0"/>
    <n v="0"/>
    <n v="0"/>
    <n v="0"/>
    <n v="0"/>
    <n v="0"/>
    <x v="706"/>
    <x v="0"/>
    <x v="0"/>
    <x v="0"/>
    <x v="0"/>
  </r>
  <r>
    <d v="2024-07-26T00:00:00"/>
    <x v="185"/>
    <s v="YE15"/>
    <x v="0"/>
    <x v="0"/>
    <s v="YE1508"/>
    <x v="9"/>
    <x v="9"/>
    <s v="YE150831"/>
    <s v="Alshshirajuh"/>
    <s v="الشراجــه"/>
    <s v="YE15083110200"/>
    <s v="Al-Ahsab"/>
    <s v="الاحصاب"/>
    <s v="IDPs"/>
    <s v="Rapid Tracking"/>
    <x v="200"/>
    <s v="YE15"/>
    <x v="5"/>
    <x v="5"/>
    <s v="YE1521"/>
    <x v="53"/>
    <s v="المعافر"/>
    <x v="1"/>
    <x v="5"/>
    <x v="1"/>
    <s v="No"/>
    <m/>
    <n v="4"/>
    <n v="0"/>
    <n v="0"/>
    <n v="0"/>
    <n v="4"/>
    <n v="0"/>
    <n v="0"/>
    <n v="0"/>
    <n v="0"/>
    <n v="0"/>
    <n v="0"/>
    <x v="693"/>
    <x v="0"/>
    <x v="0"/>
    <x v="1"/>
    <x v="0"/>
  </r>
  <r>
    <d v="2024-07-27T00:00:00"/>
    <x v="185"/>
    <s v="YE26"/>
    <x v="1"/>
    <x v="1"/>
    <s v="YE2612"/>
    <x v="2"/>
    <x v="2"/>
    <s v="YE261202"/>
    <s v="Al Maghawir Walshabwani"/>
    <s v="المغاوير والشبواني"/>
    <s v="YE26120200201"/>
    <s v="Al Maghawir Walshabwani"/>
    <s v="المغاوير والشبواني"/>
    <s v="IDPs"/>
    <s v="Rapid Tracking"/>
    <x v="200"/>
    <s v="YE14"/>
    <x v="9"/>
    <x v="9"/>
    <s v="YE1404"/>
    <x v="199"/>
    <s v="الصومعة"/>
    <x v="1"/>
    <x v="4"/>
    <x v="0"/>
    <m/>
    <m/>
    <n v="1"/>
    <n v="0"/>
    <n v="0"/>
    <n v="0"/>
    <n v="0"/>
    <n v="0"/>
    <n v="0"/>
    <n v="1"/>
    <n v="0"/>
    <n v="0"/>
    <n v="0"/>
    <x v="709"/>
    <x v="0"/>
    <x v="0"/>
    <x v="0"/>
    <x v="0"/>
  </r>
  <r>
    <d v="2024-07-27T00:00:00"/>
    <x v="185"/>
    <s v="YE26"/>
    <x v="1"/>
    <x v="1"/>
    <s v="YE2612"/>
    <x v="2"/>
    <x v="2"/>
    <s v="YE261213"/>
    <s v="Al Ziraah"/>
    <s v="الزراعة"/>
    <s v="YE26121301301"/>
    <s v="Al Ziraah"/>
    <s v="الزراعة"/>
    <s v="IDPs"/>
    <s v="Rapid Tracking"/>
    <x v="200"/>
    <s v="YE25"/>
    <x v="19"/>
    <x v="19"/>
    <s v="YE2510"/>
    <x v="200"/>
    <s v="القبيطة"/>
    <x v="0"/>
    <x v="0"/>
    <x v="0"/>
    <m/>
    <m/>
    <n v="1"/>
    <n v="0"/>
    <n v="0"/>
    <n v="0"/>
    <n v="1"/>
    <n v="0"/>
    <n v="0"/>
    <n v="0"/>
    <n v="0"/>
    <n v="0"/>
    <n v="0"/>
    <x v="710"/>
    <x v="0"/>
    <x v="0"/>
    <x v="0"/>
    <x v="0"/>
  </r>
  <r>
    <d v="2024-07-27T00:00:00"/>
    <x v="186"/>
    <s v="YE26"/>
    <x v="1"/>
    <x v="1"/>
    <s v="YE2612"/>
    <x v="2"/>
    <x v="2"/>
    <s v="YE261210"/>
    <s v="Al Jufainah"/>
    <s v="الجفينة"/>
    <s v="YE26121001001"/>
    <s v="Al Jufainah"/>
    <s v="الجفينة"/>
    <s v="IDPs"/>
    <s v="Rapid Tracking"/>
    <x v="200"/>
    <s v="YE29"/>
    <x v="4"/>
    <x v="4"/>
    <s v="YE2915"/>
    <x v="128"/>
    <s v="عمران"/>
    <x v="1"/>
    <x v="4"/>
    <x v="2"/>
    <m/>
    <m/>
    <n v="1"/>
    <n v="0"/>
    <n v="0"/>
    <n v="0"/>
    <n v="1"/>
    <n v="0"/>
    <n v="0"/>
    <n v="0"/>
    <n v="0"/>
    <n v="0"/>
    <n v="0"/>
    <x v="706"/>
    <x v="0"/>
    <x v="0"/>
    <x v="0"/>
    <x v="0"/>
  </r>
  <r>
    <d v="2024-07-27T00:00:00"/>
    <x v="186"/>
    <s v="YE26"/>
    <x v="1"/>
    <x v="1"/>
    <s v="YE2612"/>
    <x v="2"/>
    <x v="2"/>
    <s v="YE261210"/>
    <s v="Al Jufainah"/>
    <s v="الجفينة"/>
    <s v="YE26121001001"/>
    <s v="Al Jufainah"/>
    <s v="الجفينة"/>
    <s v="IDPs"/>
    <s v="Rapid Tracking"/>
    <x v="201"/>
    <s v="YE26"/>
    <x v="1"/>
    <x v="1"/>
    <s v="YE2601"/>
    <x v="17"/>
    <s v="مجزر"/>
    <x v="0"/>
    <x v="0"/>
    <x v="2"/>
    <m/>
    <m/>
    <n v="1"/>
    <n v="0"/>
    <n v="1"/>
    <n v="0"/>
    <n v="0"/>
    <n v="0"/>
    <n v="0"/>
    <n v="0"/>
    <n v="0"/>
    <n v="0"/>
    <n v="0"/>
    <x v="706"/>
    <x v="0"/>
    <x v="0"/>
    <x v="1"/>
    <x v="0"/>
  </r>
  <r>
    <d v="2024-07-27T00:00:00"/>
    <x v="186"/>
    <s v="YE26"/>
    <x v="1"/>
    <x v="1"/>
    <s v="YE2612"/>
    <x v="2"/>
    <x v="2"/>
    <s v="YE261210"/>
    <s v="Al Jufainah"/>
    <s v="الجفينة"/>
    <s v="YE26121001001"/>
    <s v="Al Jufainah"/>
    <s v="الجفينة"/>
    <s v="IDPs"/>
    <s v="Rapid Tracking"/>
    <x v="202"/>
    <s v="YE18"/>
    <x v="0"/>
    <x v="0"/>
    <s v="YE1822"/>
    <x v="45"/>
    <s v="الميناء"/>
    <x v="0"/>
    <x v="3"/>
    <x v="0"/>
    <m/>
    <m/>
    <n v="2"/>
    <n v="0"/>
    <n v="0"/>
    <n v="0"/>
    <n v="0"/>
    <n v="0"/>
    <n v="0"/>
    <n v="2"/>
    <n v="0"/>
    <n v="0"/>
    <n v="0"/>
    <x v="706"/>
    <x v="0"/>
    <x v="0"/>
    <x v="0"/>
    <x v="0"/>
  </r>
  <r>
    <d v="2024-07-29T00:00:00"/>
    <x v="189"/>
    <s v="YE15"/>
    <x v="0"/>
    <x v="0"/>
    <s v="YE1514"/>
    <x v="23"/>
    <x v="23"/>
    <s v="YE151434"/>
    <s v="Bani Eumar"/>
    <s v="بني عمر"/>
    <s v="YE15143411800"/>
    <s v="Al-Hadyah"/>
    <s v="الحديه"/>
    <s v="IDPs"/>
    <s v="Rapid Tracking"/>
    <x v="196"/>
    <s v="YE13"/>
    <x v="11"/>
    <x v="11"/>
    <s v="YE1305"/>
    <x v="70"/>
    <s v="السبعين"/>
    <x v="1"/>
    <x v="1"/>
    <x v="0"/>
    <m/>
    <m/>
    <n v="7"/>
    <n v="0"/>
    <n v="0"/>
    <n v="0"/>
    <n v="7"/>
    <n v="0"/>
    <n v="0"/>
    <n v="0"/>
    <n v="0"/>
    <n v="0"/>
    <n v="0"/>
    <x v="711"/>
    <x v="0"/>
    <x v="0"/>
    <x v="0"/>
    <x v="0"/>
  </r>
  <r>
    <d v="2024-07-29T00:00:00"/>
    <x v="189"/>
    <s v="YE15"/>
    <x v="0"/>
    <x v="0"/>
    <s v="YE1514"/>
    <x v="23"/>
    <x v="23"/>
    <s v="YE151446"/>
    <s v="Dabae Alddakhil"/>
    <s v="دبع الداخل"/>
    <s v="YE15144613700"/>
    <s v="Al-Eqem"/>
    <s v="العقام"/>
    <s v="IDPs"/>
    <s v="Rapid Tracking"/>
    <x v="196"/>
    <s v="YE15"/>
    <x v="5"/>
    <x v="5"/>
    <s v="YE1521"/>
    <x v="53"/>
    <s v="المعافر"/>
    <x v="0"/>
    <x v="0"/>
    <x v="0"/>
    <m/>
    <m/>
    <n v="4"/>
    <n v="0"/>
    <n v="4"/>
    <n v="0"/>
    <n v="0"/>
    <n v="0"/>
    <n v="0"/>
    <n v="0"/>
    <n v="0"/>
    <n v="0"/>
    <n v="0"/>
    <x v="712"/>
    <x v="0"/>
    <x v="0"/>
    <x v="1"/>
    <x v="0"/>
  </r>
  <r>
    <d v="2024-07-29T00:00:00"/>
    <x v="189"/>
    <s v="YE15"/>
    <x v="0"/>
    <x v="0"/>
    <s v="YE1519"/>
    <x v="12"/>
    <x v="12"/>
    <s v="YE151906"/>
    <s v="Al Gahmaliah"/>
    <s v="الجحملية"/>
    <s v="YE15192100123"/>
    <s v="حارة المستشفى العسكري"/>
    <s v="حارة المستشفى العسكري"/>
    <s v="IDPs"/>
    <s v="Rapid Tracking"/>
    <x v="197"/>
    <s v="YE15"/>
    <x v="5"/>
    <x v="5"/>
    <s v="YE1519"/>
    <x v="27"/>
    <s v="صالة"/>
    <x v="0"/>
    <x v="3"/>
    <x v="0"/>
    <m/>
    <m/>
    <n v="2"/>
    <n v="0"/>
    <n v="0"/>
    <n v="0"/>
    <n v="2"/>
    <n v="0"/>
    <n v="0"/>
    <n v="0"/>
    <n v="0"/>
    <n v="0"/>
    <n v="0"/>
    <x v="713"/>
    <x v="0"/>
    <x v="0"/>
    <x v="1"/>
    <x v="1"/>
  </r>
  <r>
    <d v="2024-08-01T00:00:00"/>
    <x v="190"/>
    <s v="YE18"/>
    <x v="2"/>
    <x v="2"/>
    <s v="YE1820"/>
    <x v="6"/>
    <x v="6"/>
    <s v="YE182021"/>
    <s v="Alkhawkhuh"/>
    <s v="الخوخة"/>
    <s v="YE18202100101"/>
    <s v="Al-Khokha"/>
    <s v="الخوخه"/>
    <s v="IDPs"/>
    <s v="Rapid Tracking"/>
    <x v="201"/>
    <s v="YE18"/>
    <x v="0"/>
    <x v="0"/>
    <s v="YE1823"/>
    <x v="42"/>
    <s v="الحالي"/>
    <x v="1"/>
    <x v="4"/>
    <x v="0"/>
    <m/>
    <m/>
    <n v="3"/>
    <n v="0"/>
    <n v="0"/>
    <n v="0"/>
    <n v="1"/>
    <n v="0"/>
    <n v="0"/>
    <n v="0"/>
    <n v="0"/>
    <n v="2"/>
    <n v="0"/>
    <x v="714"/>
    <x v="0"/>
    <x v="1"/>
    <x v="1"/>
    <x v="0"/>
  </r>
  <r>
    <d v="2024-08-03T00:00:00"/>
    <x v="186"/>
    <s v="YE26"/>
    <x v="1"/>
    <x v="1"/>
    <s v="YE2612"/>
    <x v="2"/>
    <x v="2"/>
    <s v="YE261208"/>
    <s v="Al Matar"/>
    <s v="المطار"/>
    <s v="YE26120800801"/>
    <s v="Al Matar"/>
    <s v="المطار"/>
    <s v="IDPs"/>
    <s v="Rapid Tracking"/>
    <x v="201"/>
    <s v="YE18"/>
    <x v="0"/>
    <x v="0"/>
    <s v="YE1822"/>
    <x v="45"/>
    <s v="الميناء"/>
    <x v="0"/>
    <x v="0"/>
    <x v="0"/>
    <m/>
    <m/>
    <n v="1"/>
    <n v="0"/>
    <n v="1"/>
    <n v="0"/>
    <n v="0"/>
    <n v="0"/>
    <n v="0"/>
    <n v="0"/>
    <n v="0"/>
    <n v="0"/>
    <n v="0"/>
    <x v="715"/>
    <x v="0"/>
    <x v="0"/>
    <x v="0"/>
    <x v="0"/>
  </r>
  <r>
    <d v="2024-08-03T00:00:00"/>
    <x v="191"/>
    <s v="YE26"/>
    <x v="1"/>
    <x v="1"/>
    <s v="YE2612"/>
    <x v="2"/>
    <x v="2"/>
    <s v="YE261221"/>
    <s v="Al'Iishraf"/>
    <s v="الاشراف"/>
    <s v="YE26122111000"/>
    <s v="Al Hamid"/>
    <s v="ال حيمد"/>
    <s v="IDPs"/>
    <s v="Rapid Tracking"/>
    <x v="201"/>
    <s v="YE18"/>
    <x v="0"/>
    <x v="0"/>
    <s v="YE1817"/>
    <x v="37"/>
    <s v="بيت الفقيه"/>
    <x v="1"/>
    <x v="1"/>
    <x v="0"/>
    <m/>
    <m/>
    <n v="1"/>
    <n v="0"/>
    <n v="1"/>
    <n v="0"/>
    <n v="0"/>
    <n v="0"/>
    <n v="0"/>
    <n v="0"/>
    <n v="0"/>
    <n v="0"/>
    <n v="0"/>
    <x v="716"/>
    <x v="0"/>
    <x v="0"/>
    <x v="0"/>
    <x v="0"/>
  </r>
  <r>
    <d v="2024-08-01T00:00:00"/>
    <x v="190"/>
    <s v="YE18"/>
    <x v="2"/>
    <x v="2"/>
    <s v="YE1820"/>
    <x v="6"/>
    <x v="6"/>
    <s v="YE182021"/>
    <s v="Alkhawkhuh"/>
    <s v="الخوخة"/>
    <s v="YE18202100101"/>
    <s v="Al-Khokha"/>
    <s v="الخوخه"/>
    <s v="IDPs"/>
    <s v="Rapid Tracking"/>
    <x v="203"/>
    <s v="YE18"/>
    <x v="0"/>
    <x v="0"/>
    <s v="YE1826"/>
    <x v="12"/>
    <s v="التحيتا"/>
    <x v="0"/>
    <x v="3"/>
    <x v="0"/>
    <m/>
    <m/>
    <n v="1"/>
    <n v="0"/>
    <n v="1"/>
    <n v="0"/>
    <n v="0"/>
    <n v="0"/>
    <n v="0"/>
    <n v="0"/>
    <n v="0"/>
    <n v="0"/>
    <n v="0"/>
    <x v="714"/>
    <x v="0"/>
    <x v="1"/>
    <x v="1"/>
    <x v="0"/>
  </r>
  <r>
    <d v="2024-08-03T00:00:00"/>
    <x v="186"/>
    <s v="YE26"/>
    <x v="1"/>
    <x v="1"/>
    <s v="YE2612"/>
    <x v="2"/>
    <x v="2"/>
    <s v="YE261208"/>
    <s v="Al Matar"/>
    <s v="المطار"/>
    <s v="YE26120800801"/>
    <s v="Al Matar"/>
    <s v="المطار"/>
    <s v="IDPs"/>
    <s v="Rapid Tracking"/>
    <x v="203"/>
    <s v="YE19"/>
    <x v="15"/>
    <x v="15"/>
    <s v="YE1910"/>
    <x v="86"/>
    <s v="سيئون"/>
    <x v="1"/>
    <x v="2"/>
    <x v="0"/>
    <m/>
    <m/>
    <n v="1"/>
    <n v="0"/>
    <n v="0"/>
    <n v="0"/>
    <n v="1"/>
    <n v="0"/>
    <n v="0"/>
    <n v="0"/>
    <n v="0"/>
    <n v="0"/>
    <n v="0"/>
    <x v="715"/>
    <x v="0"/>
    <x v="0"/>
    <x v="0"/>
    <x v="0"/>
  </r>
  <r>
    <d v="2024-08-03T00:00:00"/>
    <x v="189"/>
    <s v="YE26"/>
    <x v="1"/>
    <x v="1"/>
    <s v="YE2612"/>
    <x v="2"/>
    <x v="2"/>
    <s v="YE261221"/>
    <s v="Al'Iishraf"/>
    <s v="الاشراف"/>
    <s v="YE26122110900"/>
    <s v="Maneen Al-Hadad"/>
    <s v="منين الحدد"/>
    <s v="IDPs"/>
    <s v="Rapid Tracking"/>
    <x v="203"/>
    <s v="YE11"/>
    <x v="3"/>
    <x v="3"/>
    <s v="YE1105"/>
    <x v="201"/>
    <s v="الشعر"/>
    <x v="0"/>
    <x v="0"/>
    <x v="0"/>
    <m/>
    <m/>
    <n v="1"/>
    <n v="0"/>
    <n v="1"/>
    <n v="0"/>
    <n v="0"/>
    <n v="0"/>
    <n v="0"/>
    <n v="0"/>
    <n v="0"/>
    <n v="0"/>
    <n v="0"/>
    <x v="717"/>
    <x v="0"/>
    <x v="0"/>
    <x v="0"/>
    <x v="0"/>
  </r>
  <r>
    <d v="2024-08-03T00:00:00"/>
    <x v="191"/>
    <s v="YE26"/>
    <x v="1"/>
    <x v="1"/>
    <s v="YE2613"/>
    <x v="3"/>
    <x v="3"/>
    <s v="YE261325"/>
    <s v="Al Qazeah"/>
    <s v="ال قزعه"/>
    <s v="YE26132510300"/>
    <s v="Al-Hawy"/>
    <s v="الحوي"/>
    <s v="IDPs"/>
    <s v="Rapid Tracking"/>
    <x v="203"/>
    <s v="YE31"/>
    <x v="10"/>
    <x v="10"/>
    <s v="YE3106"/>
    <x v="124"/>
    <s v="الجعفرية"/>
    <x v="0"/>
    <x v="0"/>
    <x v="0"/>
    <m/>
    <m/>
    <n v="1"/>
    <n v="0"/>
    <n v="0"/>
    <n v="0"/>
    <n v="0"/>
    <n v="0"/>
    <n v="0"/>
    <n v="1"/>
    <n v="0"/>
    <n v="0"/>
    <n v="0"/>
    <x v="718"/>
    <x v="0"/>
    <x v="0"/>
    <x v="0"/>
    <x v="0"/>
  </r>
  <r>
    <d v="2024-08-03T00:00:00"/>
    <x v="192"/>
    <s v="YE26"/>
    <x v="1"/>
    <x v="1"/>
    <s v="YE2612"/>
    <x v="2"/>
    <x v="2"/>
    <s v="YE261209"/>
    <s v="Al Rumaylah"/>
    <s v="الرميلة"/>
    <s v="YE26120900901"/>
    <s v="Al Rumaylah"/>
    <s v="الرميله"/>
    <s v="IDPs"/>
    <s v="Rapid Tracking"/>
    <x v="203"/>
    <s v="YE11"/>
    <x v="3"/>
    <x v="3"/>
    <s v="YE1106"/>
    <x v="57"/>
    <s v="السدة"/>
    <x v="1"/>
    <x v="1"/>
    <x v="0"/>
    <m/>
    <m/>
    <n v="1"/>
    <n v="0"/>
    <n v="1"/>
    <n v="0"/>
    <n v="0"/>
    <n v="0"/>
    <n v="0"/>
    <n v="0"/>
    <n v="0"/>
    <n v="0"/>
    <n v="0"/>
    <x v="719"/>
    <x v="0"/>
    <x v="0"/>
    <x v="0"/>
    <x v="0"/>
  </r>
  <r>
    <d v="2024-08-03T00:00:00"/>
    <x v="193"/>
    <s v="YE26"/>
    <x v="1"/>
    <x v="1"/>
    <s v="YE2612"/>
    <x v="2"/>
    <x v="2"/>
    <s v="YE261221"/>
    <s v="Al'Iishraf"/>
    <s v="الاشراف"/>
    <s v="YE26122111700"/>
    <s v="Jaw Al-Abr"/>
    <s v="جو العبر"/>
    <s v="IDPs"/>
    <s v="Rapid Tracking"/>
    <x v="202"/>
    <s v="YE13"/>
    <x v="11"/>
    <x v="11"/>
    <s v="YE1303"/>
    <x v="145"/>
    <s v="أزال"/>
    <x v="0"/>
    <x v="0"/>
    <x v="0"/>
    <m/>
    <m/>
    <n v="1"/>
    <n v="0"/>
    <n v="0"/>
    <n v="0"/>
    <n v="0"/>
    <n v="0"/>
    <n v="0"/>
    <n v="1"/>
    <n v="0"/>
    <n v="0"/>
    <n v="0"/>
    <x v="720"/>
    <x v="0"/>
    <x v="0"/>
    <x v="0"/>
    <x v="0"/>
  </r>
  <r>
    <d v="2024-08-03T00:00:00"/>
    <x v="193"/>
    <s v="YE26"/>
    <x v="1"/>
    <x v="1"/>
    <s v="YE2612"/>
    <x v="2"/>
    <x v="2"/>
    <s v="YE261221"/>
    <s v="Al'Iishraf"/>
    <s v="الاشراف"/>
    <s v="YE26122111700"/>
    <s v="Jaw Al-Abr"/>
    <s v="جو العبر"/>
    <s v="IDPs"/>
    <s v="Rapid Tracking"/>
    <x v="202"/>
    <s v="YE25"/>
    <x v="19"/>
    <x v="19"/>
    <s v="YE2510"/>
    <x v="200"/>
    <s v="القبيطة"/>
    <x v="0"/>
    <x v="0"/>
    <x v="0"/>
    <m/>
    <m/>
    <n v="1"/>
    <n v="0"/>
    <n v="0"/>
    <n v="0"/>
    <n v="0"/>
    <n v="0"/>
    <n v="0"/>
    <n v="1"/>
    <n v="0"/>
    <n v="0"/>
    <n v="0"/>
    <x v="720"/>
    <x v="0"/>
    <x v="0"/>
    <x v="0"/>
    <x v="0"/>
  </r>
  <r>
    <d v="2024-08-03T00:00:00"/>
    <x v="189"/>
    <s v="YE26"/>
    <x v="1"/>
    <x v="1"/>
    <s v="YE2612"/>
    <x v="2"/>
    <x v="2"/>
    <s v="YE261221"/>
    <s v="Al'Iishraf"/>
    <s v="الاشراف"/>
    <s v="YE26122111700"/>
    <s v="Jaw Al-Abr"/>
    <s v="جو العبر"/>
    <s v="IDPs"/>
    <s v="Rapid Tracking"/>
    <x v="202"/>
    <s v="YE15"/>
    <x v="5"/>
    <x v="5"/>
    <s v="YE1503"/>
    <x v="16"/>
    <s v="شرعب الرونة"/>
    <x v="1"/>
    <x v="2"/>
    <x v="2"/>
    <m/>
    <m/>
    <n v="1"/>
    <n v="0"/>
    <n v="1"/>
    <n v="0"/>
    <n v="0"/>
    <n v="0"/>
    <n v="0"/>
    <n v="0"/>
    <n v="0"/>
    <n v="0"/>
    <n v="0"/>
    <x v="717"/>
    <x v="0"/>
    <x v="0"/>
    <x v="0"/>
    <x v="0"/>
  </r>
  <r>
    <d v="2024-08-03T00:00:00"/>
    <x v="191"/>
    <s v="YE26"/>
    <x v="1"/>
    <x v="1"/>
    <s v="YE2612"/>
    <x v="2"/>
    <x v="2"/>
    <s v="YE261204"/>
    <s v="Sahn Al Jin"/>
    <s v="صحن الجن"/>
    <s v="YE26120400401"/>
    <s v="Sahn Al Jin"/>
    <s v="صحن الجن"/>
    <s v="IDPs"/>
    <s v="Rapid Tracking"/>
    <x v="202"/>
    <s v="YE14"/>
    <x v="9"/>
    <x v="9"/>
    <s v="YE1406"/>
    <x v="181"/>
    <s v="ذي ناعم"/>
    <x v="0"/>
    <x v="0"/>
    <x v="0"/>
    <m/>
    <m/>
    <n v="1"/>
    <n v="0"/>
    <n v="0"/>
    <n v="0"/>
    <n v="1"/>
    <n v="0"/>
    <n v="0"/>
    <n v="0"/>
    <n v="0"/>
    <n v="0"/>
    <n v="0"/>
    <x v="721"/>
    <x v="0"/>
    <x v="0"/>
    <x v="0"/>
    <x v="0"/>
  </r>
  <r>
    <d v="2024-08-03T00:00:00"/>
    <x v="190"/>
    <s v="YE26"/>
    <x v="1"/>
    <x v="1"/>
    <s v="YE2613"/>
    <x v="3"/>
    <x v="3"/>
    <s v="YE261323"/>
    <s v="Al Rashid Munif"/>
    <s v="ال راشد منيف"/>
    <s v="YE26132312000"/>
    <s v="Al-Jathwah"/>
    <s v="الجثوه"/>
    <s v="IDPs"/>
    <s v="Rapid Tracking"/>
    <x v="202"/>
    <s v="YE15"/>
    <x v="5"/>
    <x v="5"/>
    <s v="YE1501"/>
    <x v="93"/>
    <s v="ماوية"/>
    <x v="1"/>
    <x v="4"/>
    <x v="0"/>
    <m/>
    <m/>
    <n v="3"/>
    <n v="0"/>
    <n v="3"/>
    <n v="0"/>
    <n v="0"/>
    <n v="0"/>
    <n v="0"/>
    <n v="0"/>
    <n v="0"/>
    <n v="0"/>
    <n v="0"/>
    <x v="722"/>
    <x v="0"/>
    <x v="0"/>
    <x v="0"/>
    <x v="0"/>
  </r>
  <r>
    <d v="2024-07-31T00:00:00"/>
    <x v="190"/>
    <s v="YE30"/>
    <x v="4"/>
    <x v="4"/>
    <s v="YE3006"/>
    <x v="11"/>
    <x v="11"/>
    <s v="YE300621"/>
    <s v="Ad Dhale'e_1"/>
    <s v="الضالع_1"/>
    <s v="YE30062118600"/>
    <s v="Habeel Al-Salamah"/>
    <s v="حبيل السلامه"/>
    <s v="IDPs"/>
    <s v="Rapid Tracking"/>
    <x v="204"/>
    <s v="YE30"/>
    <x v="13"/>
    <x v="13"/>
    <s v="YE3003"/>
    <x v="115"/>
    <s v="قعطبة"/>
    <x v="0"/>
    <x v="3"/>
    <x v="0"/>
    <m/>
    <m/>
    <n v="2"/>
    <n v="0"/>
    <n v="0"/>
    <n v="0"/>
    <n v="0"/>
    <n v="0"/>
    <n v="0"/>
    <n v="2"/>
    <n v="0"/>
    <n v="0"/>
    <n v="0"/>
    <x v="723"/>
    <x v="1"/>
    <x v="0"/>
    <x v="1"/>
    <x v="0"/>
  </r>
  <r>
    <d v="2024-08-03T00:00:00"/>
    <x v="189"/>
    <s v="YE26"/>
    <x v="1"/>
    <x v="1"/>
    <s v="YE2612"/>
    <x v="2"/>
    <x v="2"/>
    <s v="YE261221"/>
    <s v="Al'Iishraf"/>
    <s v="الاشراف"/>
    <s v="YE26122110600"/>
    <s v="Al-Fow"/>
    <s v="الفاو"/>
    <s v="IDPs"/>
    <s v="Rapid Tracking"/>
    <x v="204"/>
    <s v="YE20"/>
    <x v="6"/>
    <x v="6"/>
    <s v="YE2006"/>
    <x v="126"/>
    <s v="وصاب العالي"/>
    <x v="1"/>
    <x v="4"/>
    <x v="0"/>
    <m/>
    <m/>
    <n v="1"/>
    <n v="0"/>
    <n v="1"/>
    <n v="0"/>
    <n v="0"/>
    <n v="0"/>
    <n v="0"/>
    <n v="0"/>
    <n v="0"/>
    <n v="0"/>
    <n v="0"/>
    <x v="717"/>
    <x v="1"/>
    <x v="0"/>
    <x v="0"/>
    <x v="0"/>
  </r>
  <r>
    <d v="2024-08-03T00:00:00"/>
    <x v="191"/>
    <s v="YE26"/>
    <x v="1"/>
    <x v="1"/>
    <s v="YE2612"/>
    <x v="2"/>
    <x v="2"/>
    <s v="YE261221"/>
    <s v="Al'Iishraf"/>
    <s v="الاشراف"/>
    <s v="YE26122111000"/>
    <s v="Al Hamid"/>
    <s v="ال حيمد"/>
    <s v="IDPs"/>
    <s v="Rapid Tracking"/>
    <x v="204"/>
    <s v="YE17"/>
    <x v="2"/>
    <x v="2"/>
    <s v="YE1729"/>
    <x v="61"/>
    <s v="حجة"/>
    <x v="1"/>
    <x v="2"/>
    <x v="0"/>
    <m/>
    <m/>
    <n v="2"/>
    <n v="0"/>
    <n v="2"/>
    <n v="0"/>
    <n v="0"/>
    <n v="0"/>
    <n v="0"/>
    <n v="0"/>
    <n v="0"/>
    <n v="0"/>
    <n v="0"/>
    <x v="716"/>
    <x v="1"/>
    <x v="0"/>
    <x v="0"/>
    <x v="0"/>
  </r>
  <r>
    <d v="2024-08-03T00:00:00"/>
    <x v="191"/>
    <s v="YE26"/>
    <x v="1"/>
    <x v="1"/>
    <s v="YE2613"/>
    <x v="3"/>
    <x v="3"/>
    <s v="YE261321"/>
    <s v="Al Jalla L"/>
    <s v="ال جلال"/>
    <s v="YE26132110200"/>
    <s v="Wadi Al-Meel"/>
    <s v="وادي الميل"/>
    <s v="IDPs"/>
    <s v="Rapid Tracking"/>
    <x v="204"/>
    <s v="YE26"/>
    <x v="1"/>
    <x v="1"/>
    <s v="YE2602"/>
    <x v="22"/>
    <s v="رغوان"/>
    <x v="0"/>
    <x v="0"/>
    <x v="2"/>
    <m/>
    <m/>
    <n v="2"/>
    <n v="0"/>
    <n v="1"/>
    <n v="0"/>
    <n v="0"/>
    <n v="0"/>
    <n v="0"/>
    <n v="1"/>
    <n v="0"/>
    <n v="0"/>
    <n v="0"/>
    <x v="724"/>
    <x v="1"/>
    <x v="0"/>
    <x v="1"/>
    <x v="0"/>
  </r>
  <r>
    <d v="2024-08-03T00:00:00"/>
    <x v="190"/>
    <s v="YE26"/>
    <x v="1"/>
    <x v="1"/>
    <s v="YE2609"/>
    <x v="1"/>
    <x v="1"/>
    <s v="YE260928"/>
    <s v="Al 'Abu Tahif"/>
    <s v="ال ابو طهيف"/>
    <s v="YE26092810400"/>
    <s v="Al-Had Al-Rawdhah"/>
    <s v="الحد الروضه"/>
    <s v="IDPs"/>
    <s v="Rapid Tracking"/>
    <x v="204"/>
    <s v="YE15"/>
    <x v="5"/>
    <x v="5"/>
    <s v="YE1523"/>
    <x v="184"/>
    <s v="سامع"/>
    <x v="1"/>
    <x v="1"/>
    <x v="0"/>
    <m/>
    <m/>
    <n v="3"/>
    <n v="0"/>
    <n v="2"/>
    <n v="0"/>
    <n v="0"/>
    <n v="1"/>
    <n v="0"/>
    <n v="0"/>
    <n v="0"/>
    <n v="0"/>
    <n v="0"/>
    <x v="725"/>
    <x v="1"/>
    <x v="0"/>
    <x v="0"/>
    <x v="0"/>
  </r>
  <r>
    <d v="2024-08-03T00:00:00"/>
    <x v="190"/>
    <s v="YE26"/>
    <x v="1"/>
    <x v="1"/>
    <s v="YE2612"/>
    <x v="2"/>
    <x v="2"/>
    <s v="YE261210"/>
    <s v="Al Jufainah"/>
    <s v="الجفينة"/>
    <s v="YE26121001001"/>
    <s v="Al Jufainah"/>
    <s v="الجفينة"/>
    <s v="IDPs"/>
    <s v="Rapid Tracking"/>
    <x v="204"/>
    <s v="YE18"/>
    <x v="0"/>
    <x v="0"/>
    <s v="YE1810"/>
    <x v="26"/>
    <s v="باجل"/>
    <x v="1"/>
    <x v="2"/>
    <x v="0"/>
    <m/>
    <m/>
    <n v="2"/>
    <n v="0"/>
    <n v="1"/>
    <n v="0"/>
    <n v="1"/>
    <n v="0"/>
    <n v="0"/>
    <n v="0"/>
    <n v="0"/>
    <n v="0"/>
    <n v="0"/>
    <x v="726"/>
    <x v="1"/>
    <x v="0"/>
    <x v="0"/>
    <x v="0"/>
  </r>
  <r>
    <d v="2024-08-03T00:00:00"/>
    <x v="190"/>
    <s v="YE26"/>
    <x v="1"/>
    <x v="1"/>
    <s v="YE2613"/>
    <x v="3"/>
    <x v="3"/>
    <s v="YE261323"/>
    <s v="Al Rashid Munif"/>
    <s v="ال راشد منيف"/>
    <s v="YE26132310100"/>
    <s v="Al-Masherah"/>
    <s v="المعاشير"/>
    <s v="IDPs"/>
    <s v="Rapid Tracking"/>
    <x v="204"/>
    <s v="YE26"/>
    <x v="1"/>
    <x v="1"/>
    <s v="YE2610"/>
    <x v="122"/>
    <s v="ماهلية"/>
    <x v="1"/>
    <x v="2"/>
    <x v="0"/>
    <m/>
    <m/>
    <n v="1"/>
    <n v="0"/>
    <n v="0"/>
    <n v="0"/>
    <n v="0"/>
    <n v="0"/>
    <n v="0"/>
    <n v="1"/>
    <n v="0"/>
    <n v="0"/>
    <n v="0"/>
    <x v="722"/>
    <x v="1"/>
    <x v="0"/>
    <x v="1"/>
    <x v="0"/>
  </r>
  <r>
    <d v="2024-08-03T00:00:00"/>
    <x v="190"/>
    <s v="YE26"/>
    <x v="1"/>
    <x v="1"/>
    <s v="YE2613"/>
    <x v="3"/>
    <x v="3"/>
    <s v="YE261323"/>
    <s v="Al Rashid Munif"/>
    <s v="ال راشد منيف"/>
    <s v="YE26132312000"/>
    <s v="Al-Jathwah"/>
    <s v="الجثوه"/>
    <s v="IDPs"/>
    <s v="Rapid Tracking"/>
    <x v="204"/>
    <s v="YE15"/>
    <x v="5"/>
    <x v="5"/>
    <s v="YE1520"/>
    <x v="38"/>
    <s v="التعزية"/>
    <x v="1"/>
    <x v="2"/>
    <x v="0"/>
    <m/>
    <m/>
    <n v="1"/>
    <n v="0"/>
    <n v="0"/>
    <n v="0"/>
    <n v="0"/>
    <n v="0"/>
    <n v="0"/>
    <n v="1"/>
    <n v="0"/>
    <n v="0"/>
    <n v="0"/>
    <x v="722"/>
    <x v="1"/>
    <x v="0"/>
    <x v="0"/>
    <x v="0"/>
  </r>
  <r>
    <d v="2024-08-03T00:00:00"/>
    <x v="190"/>
    <s v="YE26"/>
    <x v="1"/>
    <x v="1"/>
    <s v="YE2613"/>
    <x v="3"/>
    <x v="3"/>
    <s v="YE261323"/>
    <s v="Al Rashid Munif"/>
    <s v="ال راشد منيف"/>
    <s v="YE26132312000"/>
    <s v="Al-Jathwah"/>
    <s v="الجثوه"/>
    <s v="IDPs"/>
    <s v="Rapid Tracking"/>
    <x v="204"/>
    <s v="YE16"/>
    <x v="8"/>
    <x v="8"/>
    <s v="YE1601"/>
    <x v="47"/>
    <s v="خب و الشعف"/>
    <x v="0"/>
    <x v="0"/>
    <x v="0"/>
    <m/>
    <m/>
    <n v="1"/>
    <n v="0"/>
    <n v="0"/>
    <n v="0"/>
    <n v="0"/>
    <n v="0"/>
    <n v="0"/>
    <n v="1"/>
    <n v="0"/>
    <n v="0"/>
    <n v="0"/>
    <x v="722"/>
    <x v="1"/>
    <x v="0"/>
    <x v="0"/>
    <x v="0"/>
  </r>
  <r>
    <d v="2024-08-03T00:00:00"/>
    <x v="190"/>
    <s v="YE26"/>
    <x v="1"/>
    <x v="1"/>
    <s v="YE2613"/>
    <x v="3"/>
    <x v="3"/>
    <s v="YE261326"/>
    <s v="Al Shabwan"/>
    <s v="ال شبوان"/>
    <s v="YE26132610100"/>
    <s v="Al-Khashah"/>
    <s v="الخشعه"/>
    <s v="IDPs"/>
    <s v="Rapid Tracking"/>
    <x v="204"/>
    <s v="YE13"/>
    <x v="11"/>
    <x v="11"/>
    <s v="YE1308"/>
    <x v="29"/>
    <s v="معين"/>
    <x v="0"/>
    <x v="0"/>
    <x v="0"/>
    <m/>
    <m/>
    <n v="1"/>
    <n v="0"/>
    <n v="1"/>
    <n v="0"/>
    <n v="0"/>
    <n v="0"/>
    <n v="0"/>
    <n v="0"/>
    <n v="0"/>
    <n v="0"/>
    <n v="0"/>
    <x v="727"/>
    <x v="1"/>
    <x v="0"/>
    <x v="0"/>
    <x v="0"/>
  </r>
  <r>
    <d v="2024-08-03T00:00:00"/>
    <x v="192"/>
    <s v="YE26"/>
    <x v="1"/>
    <x v="1"/>
    <s v="YE2612"/>
    <x v="2"/>
    <x v="2"/>
    <s v="YE261209"/>
    <s v="Al Rumaylah"/>
    <s v="الرميلة"/>
    <s v="YE26120900901"/>
    <s v="Al Rumaylah"/>
    <s v="الرميله"/>
    <s v="IDPs"/>
    <s v="Rapid Tracking"/>
    <x v="204"/>
    <s v="YE18"/>
    <x v="0"/>
    <x v="0"/>
    <s v="YE1822"/>
    <x v="45"/>
    <s v="الميناء"/>
    <x v="0"/>
    <x v="3"/>
    <x v="0"/>
    <m/>
    <m/>
    <n v="2"/>
    <n v="0"/>
    <n v="1"/>
    <n v="0"/>
    <n v="1"/>
    <n v="0"/>
    <n v="0"/>
    <n v="0"/>
    <n v="0"/>
    <n v="0"/>
    <n v="0"/>
    <x v="719"/>
    <x v="1"/>
    <x v="0"/>
    <x v="0"/>
    <x v="0"/>
  </r>
  <r>
    <d v="2024-08-01T00:00:00"/>
    <x v="190"/>
    <s v="YE18"/>
    <x v="2"/>
    <x v="2"/>
    <s v="YE1819"/>
    <x v="5"/>
    <x v="5"/>
    <s v="YE181921"/>
    <s v="His"/>
    <s v="حيـــس"/>
    <s v="YE18192100101"/>
    <s v="Heis"/>
    <s v="حيس"/>
    <s v="IDPs"/>
    <s v="Rapid Tracking"/>
    <x v="205"/>
    <s v="YE15"/>
    <x v="5"/>
    <x v="5"/>
    <s v="YE1504"/>
    <x v="11"/>
    <s v="مقبنة"/>
    <x v="0"/>
    <x v="3"/>
    <x v="0"/>
    <m/>
    <m/>
    <n v="1"/>
    <n v="0"/>
    <n v="0"/>
    <n v="0"/>
    <n v="0"/>
    <n v="0"/>
    <n v="0"/>
    <n v="1"/>
    <n v="0"/>
    <n v="0"/>
    <n v="0"/>
    <x v="728"/>
    <x v="1"/>
    <x v="1"/>
    <x v="0"/>
    <x v="0"/>
  </r>
  <r>
    <d v="2024-08-03T00:00:00"/>
    <x v="190"/>
    <s v="YE26"/>
    <x v="1"/>
    <x v="1"/>
    <s v="YE2612"/>
    <x v="2"/>
    <x v="2"/>
    <s v="YE261203"/>
    <s v="Al Ruwdah"/>
    <s v="الروضة"/>
    <s v="YE26120300301"/>
    <s v="Al Ruwdah"/>
    <s v="الروضة"/>
    <s v="IDPs"/>
    <s v="Rapid Tracking"/>
    <x v="205"/>
    <s v="YE22"/>
    <x v="14"/>
    <x v="14"/>
    <s v="YE2201"/>
    <x v="101"/>
    <s v="باقم"/>
    <x v="0"/>
    <x v="0"/>
    <x v="0"/>
    <m/>
    <m/>
    <n v="2"/>
    <n v="0"/>
    <n v="1"/>
    <n v="0"/>
    <n v="1"/>
    <n v="0"/>
    <n v="0"/>
    <n v="0"/>
    <n v="0"/>
    <n v="0"/>
    <n v="0"/>
    <x v="729"/>
    <x v="1"/>
    <x v="0"/>
    <x v="0"/>
    <x v="0"/>
  </r>
  <r>
    <d v="2024-08-03T00:00:00"/>
    <x v="190"/>
    <s v="YE26"/>
    <x v="1"/>
    <x v="1"/>
    <s v="YE2613"/>
    <x v="3"/>
    <x v="3"/>
    <s v="YE261323"/>
    <s v="Al Rashid Munif"/>
    <s v="ال راشد منيف"/>
    <s v="YE26132310500"/>
    <s v="Al-Hudhn Al Haneesh"/>
    <s v="الحضن ال حنيش"/>
    <s v="IDPs"/>
    <s v="Rapid Tracking"/>
    <x v="205"/>
    <s v="YE18"/>
    <x v="0"/>
    <x v="0"/>
    <s v="YE1824"/>
    <x v="55"/>
    <s v="زبيد"/>
    <x v="1"/>
    <x v="4"/>
    <x v="0"/>
    <m/>
    <m/>
    <n v="1"/>
    <n v="0"/>
    <n v="0"/>
    <n v="0"/>
    <n v="0"/>
    <n v="0"/>
    <n v="0"/>
    <n v="1"/>
    <n v="0"/>
    <n v="0"/>
    <n v="0"/>
    <x v="722"/>
    <x v="1"/>
    <x v="0"/>
    <x v="0"/>
    <x v="0"/>
  </r>
  <r>
    <d v="2024-08-03T00:00:00"/>
    <x v="190"/>
    <s v="YE26"/>
    <x v="1"/>
    <x v="1"/>
    <s v="YE2613"/>
    <x v="3"/>
    <x v="3"/>
    <s v="YE261326"/>
    <s v="Al Shabwan"/>
    <s v="ال شبوان"/>
    <s v="YE26132610100"/>
    <s v="Al-Khashah"/>
    <s v="الخشعه"/>
    <s v="IDPs"/>
    <s v="Rapid Tracking"/>
    <x v="205"/>
    <s v="YE30"/>
    <x v="13"/>
    <x v="13"/>
    <s v="YE3009"/>
    <x v="59"/>
    <s v="الحشاء"/>
    <x v="1"/>
    <x v="4"/>
    <x v="0"/>
    <m/>
    <m/>
    <n v="1"/>
    <n v="0"/>
    <n v="0"/>
    <n v="0"/>
    <n v="0"/>
    <n v="0"/>
    <n v="0"/>
    <n v="1"/>
    <n v="0"/>
    <n v="0"/>
    <n v="0"/>
    <x v="727"/>
    <x v="1"/>
    <x v="0"/>
    <x v="0"/>
    <x v="0"/>
  </r>
  <r>
    <d v="2024-08-01T00:00:00"/>
    <x v="190"/>
    <s v="YE18"/>
    <x v="2"/>
    <x v="2"/>
    <s v="YE1819"/>
    <x v="5"/>
    <x v="5"/>
    <s v="YE181922"/>
    <s v="Rubue Alssuq"/>
    <s v="ربع السوق"/>
    <s v="YE18192210800"/>
    <s v="Bait Al-Baleel"/>
    <s v="بيت البليل"/>
    <s v="IDPs"/>
    <s v="Rapid Tracking"/>
    <x v="206"/>
    <s v="YE18"/>
    <x v="0"/>
    <x v="0"/>
    <s v="YE1825"/>
    <x v="6"/>
    <s v="الجراحي"/>
    <x v="0"/>
    <x v="3"/>
    <x v="0"/>
    <m/>
    <m/>
    <n v="1"/>
    <n v="0"/>
    <n v="0"/>
    <n v="0"/>
    <n v="0"/>
    <n v="0"/>
    <n v="0"/>
    <n v="1"/>
    <n v="0"/>
    <n v="0"/>
    <n v="0"/>
    <x v="730"/>
    <x v="1"/>
    <x v="1"/>
    <x v="1"/>
    <x v="0"/>
  </r>
  <r>
    <d v="2024-08-03T00:00:00"/>
    <x v="190"/>
    <s v="YE26"/>
    <x v="1"/>
    <x v="1"/>
    <s v="YE2613"/>
    <x v="3"/>
    <x v="3"/>
    <s v="YE261326"/>
    <s v="Al Shabwan"/>
    <s v="ال شبوان"/>
    <s v="YE26132611000"/>
    <s v="Al Meshal Al-Cawlah"/>
    <s v="ال مشعل الكوله"/>
    <s v="IDPs"/>
    <s v="Rapid Tracking"/>
    <x v="206"/>
    <s v="YE20"/>
    <x v="6"/>
    <x v="6"/>
    <s v="YE2005"/>
    <x v="41"/>
    <s v="عتمة"/>
    <x v="1"/>
    <x v="1"/>
    <x v="0"/>
    <m/>
    <m/>
    <n v="1"/>
    <n v="0"/>
    <n v="1"/>
    <n v="0"/>
    <n v="0"/>
    <n v="0"/>
    <n v="0"/>
    <n v="0"/>
    <n v="0"/>
    <n v="0"/>
    <n v="0"/>
    <x v="727"/>
    <x v="1"/>
    <x v="0"/>
    <x v="0"/>
    <x v="0"/>
  </r>
  <r>
    <d v="2024-08-03T00:00:00"/>
    <x v="190"/>
    <s v="YE26"/>
    <x v="1"/>
    <x v="1"/>
    <s v="YE2613"/>
    <x v="3"/>
    <x v="3"/>
    <s v="YE261326"/>
    <s v="Al Shabwan"/>
    <s v="ال شبوان"/>
    <s v="YE26132611500"/>
    <s v="Al-Qashou"/>
    <s v="القشوع"/>
    <s v="IDPs"/>
    <s v="Rapid Tracking"/>
    <x v="206"/>
    <s v="YE23"/>
    <x v="7"/>
    <x v="7"/>
    <s v="YE2308"/>
    <x v="202"/>
    <s v="الحيمة الداخلية"/>
    <x v="1"/>
    <x v="1"/>
    <x v="0"/>
    <m/>
    <m/>
    <n v="1"/>
    <n v="0"/>
    <n v="1"/>
    <n v="0"/>
    <n v="0"/>
    <n v="0"/>
    <n v="0"/>
    <n v="0"/>
    <n v="0"/>
    <n v="0"/>
    <n v="0"/>
    <x v="727"/>
    <x v="1"/>
    <x v="0"/>
    <x v="0"/>
    <x v="0"/>
  </r>
  <r>
    <d v="2024-08-03T00:00:00"/>
    <x v="192"/>
    <s v="YE26"/>
    <x v="1"/>
    <x v="1"/>
    <s v="YE2612"/>
    <x v="2"/>
    <x v="2"/>
    <s v="YE261209"/>
    <s v="Al Rumaylah"/>
    <s v="الرميلة"/>
    <s v="YE26120900901"/>
    <s v="Al Rumaylah"/>
    <s v="الرميله"/>
    <s v="IDPs"/>
    <s v="Rapid Tracking"/>
    <x v="206"/>
    <s v="YE15"/>
    <x v="5"/>
    <x v="5"/>
    <s v="YE1502"/>
    <x v="56"/>
    <s v="شرعب السلام"/>
    <x v="1"/>
    <x v="4"/>
    <x v="0"/>
    <m/>
    <m/>
    <n v="1"/>
    <n v="0"/>
    <n v="0"/>
    <n v="0"/>
    <n v="1"/>
    <n v="0"/>
    <n v="0"/>
    <n v="0"/>
    <n v="0"/>
    <n v="0"/>
    <n v="0"/>
    <x v="719"/>
    <x v="1"/>
    <x v="0"/>
    <x v="0"/>
    <x v="0"/>
  </r>
  <r>
    <d v="2024-08-03T00:00:00"/>
    <x v="192"/>
    <s v="YE26"/>
    <x v="1"/>
    <x v="1"/>
    <s v="YE2612"/>
    <x v="2"/>
    <x v="2"/>
    <s v="YE261209"/>
    <s v="Al Rumaylah"/>
    <s v="الرميلة"/>
    <s v="YE26120900901"/>
    <s v="Al Rumaylah"/>
    <s v="الرميله"/>
    <s v="IDPs"/>
    <s v="Rapid Tracking"/>
    <x v="206"/>
    <s v="YE16"/>
    <x v="8"/>
    <x v="8"/>
    <s v="YE1601"/>
    <x v="47"/>
    <s v="خب و الشعف"/>
    <x v="1"/>
    <x v="1"/>
    <x v="0"/>
    <m/>
    <m/>
    <n v="1"/>
    <n v="0"/>
    <n v="1"/>
    <n v="0"/>
    <n v="0"/>
    <n v="0"/>
    <n v="0"/>
    <n v="0"/>
    <n v="0"/>
    <n v="0"/>
    <n v="0"/>
    <x v="719"/>
    <x v="1"/>
    <x v="0"/>
    <x v="0"/>
    <x v="0"/>
  </r>
  <r>
    <d v="2024-08-03T00:00:00"/>
    <x v="194"/>
    <s v="YE26"/>
    <x v="1"/>
    <x v="1"/>
    <s v="YE2612"/>
    <x v="2"/>
    <x v="2"/>
    <s v="YE261206"/>
    <s v="Jaw Al Nasim"/>
    <s v="جو النسيم"/>
    <s v="YE26120600601"/>
    <s v="Jaw Al Nasim"/>
    <s v="جو النسيم"/>
    <s v="IDPs"/>
    <s v="Rapid Tracking"/>
    <x v="207"/>
    <s v="YE11"/>
    <x v="3"/>
    <x v="3"/>
    <s v="YE1111"/>
    <x v="4"/>
    <s v="العدين"/>
    <x v="0"/>
    <x v="0"/>
    <x v="0"/>
    <m/>
    <m/>
    <n v="1"/>
    <n v="0"/>
    <n v="1"/>
    <n v="0"/>
    <n v="0"/>
    <n v="0"/>
    <n v="0"/>
    <n v="0"/>
    <n v="0"/>
    <n v="0"/>
    <n v="0"/>
    <x v="731"/>
    <x v="1"/>
    <x v="0"/>
    <x v="0"/>
    <x v="0"/>
  </r>
  <r>
    <d v="2024-08-03T00:00:00"/>
    <x v="194"/>
    <s v="YE26"/>
    <x v="1"/>
    <x v="1"/>
    <s v="YE2613"/>
    <x v="3"/>
    <x v="3"/>
    <s v="YE261326"/>
    <s v="Al Shabwan"/>
    <s v="ال شبوان"/>
    <s v="YE26132610200"/>
    <s v="Al-Maraf"/>
    <s v="المعرف"/>
    <s v="IDPs"/>
    <s v="Rapid Tracking"/>
    <x v="207"/>
    <s v="YE18"/>
    <x v="0"/>
    <x v="0"/>
    <s v="YE1813"/>
    <x v="3"/>
    <s v="المراوعة"/>
    <x v="1"/>
    <x v="4"/>
    <x v="0"/>
    <m/>
    <m/>
    <n v="1"/>
    <n v="0"/>
    <n v="0"/>
    <n v="0"/>
    <n v="0"/>
    <n v="0"/>
    <n v="0"/>
    <n v="1"/>
    <n v="0"/>
    <n v="0"/>
    <n v="0"/>
    <x v="732"/>
    <x v="1"/>
    <x v="0"/>
    <x v="0"/>
    <x v="0"/>
  </r>
  <r>
    <d v="2024-08-02T00:00:00"/>
    <x v="192"/>
    <s v="YE15"/>
    <x v="0"/>
    <x v="0"/>
    <s v="YE1511"/>
    <x v="0"/>
    <x v="0"/>
    <s v="YE151123"/>
    <s v="Masfir"/>
    <s v="مسفر"/>
    <s v="YE15112310400"/>
    <s v="Acamat Hubeish"/>
    <s v="اكمة حبيش"/>
    <s v="IDPs"/>
    <s v="Rapid Tracking"/>
    <x v="208"/>
    <s v="YE18"/>
    <x v="0"/>
    <x v="0"/>
    <s v="YE1822"/>
    <x v="45"/>
    <s v="الميناء"/>
    <x v="0"/>
    <x v="3"/>
    <x v="0"/>
    <m/>
    <m/>
    <n v="3"/>
    <n v="0"/>
    <n v="3"/>
    <n v="0"/>
    <n v="0"/>
    <n v="0"/>
    <n v="0"/>
    <n v="0"/>
    <n v="0"/>
    <n v="0"/>
    <n v="0"/>
    <x v="733"/>
    <x v="1"/>
    <x v="0"/>
    <x v="0"/>
    <x v="0"/>
  </r>
  <r>
    <d v="2024-08-03T00:00:00"/>
    <x v="194"/>
    <s v="YE15"/>
    <x v="0"/>
    <x v="0"/>
    <s v="YE1507"/>
    <x v="20"/>
    <x v="20"/>
    <s v="YE150723"/>
    <s v="Aleawashiquh"/>
    <s v="العواشقه"/>
    <s v="YE15072310100"/>
    <s v="Al-Areish"/>
    <s v="العريش"/>
    <s v="IDPs"/>
    <s v="Rapid Tracking"/>
    <x v="208"/>
    <s v="YE25"/>
    <x v="19"/>
    <x v="19"/>
    <s v="YE2515"/>
    <x v="203"/>
    <s v="تبن"/>
    <x v="0"/>
    <x v="0"/>
    <x v="1"/>
    <s v="No"/>
    <m/>
    <n v="32"/>
    <n v="0"/>
    <n v="0"/>
    <n v="0"/>
    <n v="32"/>
    <n v="0"/>
    <n v="0"/>
    <n v="0"/>
    <n v="0"/>
    <n v="0"/>
    <n v="0"/>
    <x v="734"/>
    <x v="1"/>
    <x v="1"/>
    <x v="0"/>
    <x v="0"/>
  </r>
  <r>
    <d v="2024-08-02T00:00:00"/>
    <x v="192"/>
    <s v="YE15"/>
    <x v="0"/>
    <x v="0"/>
    <s v="YE1508"/>
    <x v="9"/>
    <x v="9"/>
    <s v="YE150831"/>
    <s v="Alshshirajuh"/>
    <s v="الشراجــه"/>
    <s v="YE15083110900"/>
    <s v="Al-Dhabat"/>
    <s v="الضبات"/>
    <s v="IDPs"/>
    <s v="Rapid Tracking"/>
    <x v="209"/>
    <s v="YE15"/>
    <x v="5"/>
    <x v="5"/>
    <s v="YE1504"/>
    <x v="11"/>
    <s v="مقبنة"/>
    <x v="2"/>
    <x v="8"/>
    <x v="0"/>
    <m/>
    <m/>
    <n v="2"/>
    <n v="0"/>
    <n v="0"/>
    <n v="0"/>
    <n v="2"/>
    <n v="0"/>
    <n v="0"/>
    <n v="0"/>
    <n v="0"/>
    <n v="0"/>
    <n v="0"/>
    <x v="735"/>
    <x v="1"/>
    <x v="0"/>
    <x v="1"/>
    <x v="0"/>
  </r>
  <r>
    <d v="2024-08-04T00:00:00"/>
    <x v="190"/>
    <s v="YE26"/>
    <x v="1"/>
    <x v="1"/>
    <s v="YE2612"/>
    <x v="2"/>
    <x v="2"/>
    <s v="YE261210"/>
    <s v="Al Jufainah"/>
    <s v="الجفينة"/>
    <s v="YE26121001001"/>
    <s v="Al Jufainah"/>
    <s v="الجفينة"/>
    <s v="IDPs"/>
    <s v="Rapid Tracking"/>
    <x v="204"/>
    <s v="YE18"/>
    <x v="0"/>
    <x v="0"/>
    <s v="YE1815"/>
    <x v="98"/>
    <s v="السخنة"/>
    <x v="1"/>
    <x v="1"/>
    <x v="0"/>
    <m/>
    <m/>
    <n v="1"/>
    <n v="0"/>
    <n v="1"/>
    <n v="0"/>
    <n v="0"/>
    <n v="0"/>
    <n v="0"/>
    <n v="0"/>
    <n v="0"/>
    <n v="0"/>
    <n v="0"/>
    <x v="736"/>
    <x v="1"/>
    <x v="0"/>
    <x v="0"/>
    <x v="0"/>
  </r>
  <r>
    <d v="2024-08-04T00:00:00"/>
    <x v="190"/>
    <s v="YE26"/>
    <x v="1"/>
    <x v="1"/>
    <s v="YE2612"/>
    <x v="2"/>
    <x v="2"/>
    <s v="YE261210"/>
    <s v="Al Jufainah"/>
    <s v="الجفينة"/>
    <s v="YE26121001001"/>
    <s v="Al Jufainah"/>
    <s v="الجفينة"/>
    <s v="IDPs"/>
    <s v="Rapid Tracking"/>
    <x v="205"/>
    <s v="YE17"/>
    <x v="2"/>
    <x v="2"/>
    <s v="YE1729"/>
    <x v="61"/>
    <s v="حجة"/>
    <x v="1"/>
    <x v="1"/>
    <x v="0"/>
    <m/>
    <m/>
    <n v="1"/>
    <n v="0"/>
    <n v="1"/>
    <n v="0"/>
    <n v="0"/>
    <n v="0"/>
    <n v="0"/>
    <n v="0"/>
    <n v="0"/>
    <n v="0"/>
    <n v="0"/>
    <x v="736"/>
    <x v="1"/>
    <x v="0"/>
    <x v="0"/>
    <x v="0"/>
  </r>
  <r>
    <d v="2024-08-04T00:00:00"/>
    <x v="190"/>
    <s v="YE26"/>
    <x v="1"/>
    <x v="1"/>
    <s v="YE2612"/>
    <x v="2"/>
    <x v="2"/>
    <s v="YE261210"/>
    <s v="Al Jufainah"/>
    <s v="الجفينة"/>
    <s v="YE26121001001"/>
    <s v="Al Jufainah"/>
    <s v="الجفينة"/>
    <s v="IDPs"/>
    <s v="Rapid Tracking"/>
    <x v="206"/>
    <s v="YE15"/>
    <x v="5"/>
    <x v="5"/>
    <s v="YE1519"/>
    <x v="27"/>
    <s v="صالة"/>
    <x v="1"/>
    <x v="4"/>
    <x v="0"/>
    <m/>
    <m/>
    <n v="1"/>
    <n v="0"/>
    <n v="1"/>
    <n v="0"/>
    <n v="0"/>
    <n v="0"/>
    <n v="0"/>
    <n v="0"/>
    <n v="0"/>
    <n v="0"/>
    <n v="0"/>
    <x v="736"/>
    <x v="1"/>
    <x v="0"/>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54CDDDF-7344-4B21-86BF-8733603D8CB0}" name="PivotTable6" cacheId="3"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rowHeaderCaption="Governorate" colHeaderCaption="Month">
  <location ref="AM12:AV21" firstHeaderRow="1" firstDataRow="2" firstDataCol="1"/>
  <pivotFields count="44">
    <pivotField numFmtId="165" showAll="0"/>
    <pivotField numFmtId="165" showAll="0"/>
    <pivotField showAll="0"/>
    <pivotField axis="axisRow" showAll="0">
      <items count="18">
        <item m="1" x="7"/>
        <item m="1" x="9"/>
        <item m="1" x="10"/>
        <item m="1" x="14"/>
        <item m="1" x="13"/>
        <item m="1" x="12"/>
        <item m="1" x="8"/>
        <item m="1" x="11"/>
        <item x="3"/>
        <item x="1"/>
        <item x="6"/>
        <item m="1" x="15"/>
        <item m="1" x="16"/>
        <item x="0"/>
        <item x="4"/>
        <item x="5"/>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axis="axisCol" numFmtId="165" showAll="0">
      <items count="15">
        <item x="0"/>
        <item x="1"/>
        <item x="2"/>
        <item x="3"/>
        <item x="4"/>
        <item x="5"/>
        <item x="6"/>
        <item x="7"/>
        <item x="8"/>
        <item x="9"/>
        <item x="10"/>
        <item x="11"/>
        <item x="12"/>
        <item x="13"/>
        <item t="default"/>
      </items>
    </pivotField>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
  </rowFields>
  <rowItems count="8">
    <i>
      <x v="8"/>
    </i>
    <i>
      <x v="9"/>
    </i>
    <i>
      <x v="10"/>
    </i>
    <i>
      <x v="13"/>
    </i>
    <i>
      <x v="14"/>
    </i>
    <i>
      <x v="15"/>
    </i>
    <i>
      <x v="16"/>
    </i>
    <i t="grand">
      <x/>
    </i>
  </rowItems>
  <colFields count="1">
    <field x="16"/>
  </colFields>
  <colItems count="9">
    <i>
      <x v="1"/>
    </i>
    <i>
      <x v="2"/>
    </i>
    <i>
      <x v="3"/>
    </i>
    <i>
      <x v="4"/>
    </i>
    <i>
      <x v="5"/>
    </i>
    <i>
      <x v="6"/>
    </i>
    <i>
      <x v="7"/>
    </i>
    <i>
      <x v="8"/>
    </i>
    <i t="grand">
      <x/>
    </i>
  </colItems>
  <dataFields count="1">
    <dataField name="# Of Households" fld="28" baseField="2" baseItem="0" numFmtId="3"/>
  </dataFields>
  <formats count="13">
    <format dxfId="266">
      <pivotArea type="all" dataOnly="0" outline="0" fieldPosition="0"/>
    </format>
    <format dxfId="265">
      <pivotArea outline="0" collapsedLevelsAreSubtotals="1" fieldPosition="0"/>
    </format>
    <format dxfId="264">
      <pivotArea type="origin" dataOnly="0" labelOnly="1" outline="0" fieldPosition="0"/>
    </format>
    <format dxfId="263">
      <pivotArea field="16" type="button" dataOnly="0" labelOnly="1" outline="0" axis="axisCol" fieldPosition="0"/>
    </format>
    <format dxfId="262">
      <pivotArea type="topRight" dataOnly="0" labelOnly="1" outline="0" fieldPosition="0"/>
    </format>
    <format dxfId="261">
      <pivotArea field="3" type="button" dataOnly="0" labelOnly="1" outline="0" axis="axisRow" fieldPosition="0"/>
    </format>
    <format dxfId="260">
      <pivotArea dataOnly="0" labelOnly="1" fieldPosition="0">
        <references count="1">
          <reference field="3" count="0"/>
        </references>
      </pivotArea>
    </format>
    <format dxfId="259">
      <pivotArea dataOnly="0" labelOnly="1" grandRow="1" outline="0" fieldPosition="0"/>
    </format>
    <format dxfId="258">
      <pivotArea dataOnly="0" labelOnly="1" fieldPosition="0">
        <references count="1">
          <reference field="16" count="8">
            <x v="1"/>
            <x v="2"/>
            <x v="3"/>
            <x v="4"/>
            <x v="5"/>
            <x v="6"/>
            <x v="7"/>
            <x v="8"/>
          </reference>
        </references>
      </pivotArea>
    </format>
    <format dxfId="257">
      <pivotArea dataOnly="0" labelOnly="1" grandCol="1" outline="0" fieldPosition="0"/>
    </format>
    <format dxfId="256">
      <pivotArea outline="0" collapsedLevelsAreSubtotals="1" fieldPosition="0"/>
    </format>
    <format dxfId="255">
      <pivotArea dataOnly="0" labelOnly="1" fieldPosition="0">
        <references count="1">
          <reference field="3" count="0"/>
        </references>
      </pivotArea>
    </format>
    <format dxfId="254">
      <pivotArea dataOnly="0" labelOnly="1" grandRow="1" outline="0" fieldPosition="0"/>
    </format>
  </formats>
  <pivotTableStyleInfo name="PivotStyleMedium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B6BA812-5511-452E-980E-76413EE54292}" name="PivotTable1" cacheId="3"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rowHeaderCaption="Governorate">
  <location ref="H12:I17" firstHeaderRow="1" firstDataRow="1" firstDataCol="1" rowPageCount="1" colPageCount="1"/>
  <pivotFields count="44">
    <pivotField numFmtId="165" showAll="0"/>
    <pivotField numFmtId="165" showAll="0"/>
    <pivotField showAll="0"/>
    <pivotField axis="axisRow" showAll="0" sortType="descending">
      <items count="18">
        <item m="1" x="7"/>
        <item m="1" x="9"/>
        <item m="1" x="10"/>
        <item m="1" x="14"/>
        <item m="1" x="13"/>
        <item m="1" x="8"/>
        <item m="1" x="11"/>
        <item x="3"/>
        <item x="1"/>
        <item x="6"/>
        <item m="1" x="16"/>
        <item m="1" x="12"/>
        <item m="1" x="15"/>
        <item x="0"/>
        <item x="4"/>
        <item x="5"/>
        <item x="2"/>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axis="axisPage" showAll="0">
      <items count="4">
        <item x="0"/>
        <item x="1"/>
        <item m="1" x="2"/>
        <item t="default"/>
      </items>
    </pivotField>
    <pivotField showAll="0"/>
    <pivotField showAll="0"/>
    <pivotField showAll="0"/>
  </pivotFields>
  <rowFields count="1">
    <field x="3"/>
  </rowFields>
  <rowItems count="5">
    <i>
      <x v="13"/>
    </i>
    <i>
      <x v="8"/>
    </i>
    <i>
      <x v="16"/>
    </i>
    <i>
      <x v="14"/>
    </i>
    <i t="grand">
      <x/>
    </i>
  </rowItems>
  <colItems count="1">
    <i/>
  </colItems>
  <pageFields count="1">
    <pageField fld="40" item="1" hier="-1"/>
  </pageFields>
  <dataFields count="1">
    <dataField name="# Of Households" fld="28" baseField="3" baseItem="15" numFmtId="3"/>
  </dataFields>
  <formats count="15">
    <format dxfId="281">
      <pivotArea type="all" dataOnly="0" outline="0" fieldPosition="0"/>
    </format>
    <format dxfId="280">
      <pivotArea outline="0" collapsedLevelsAreSubtotals="1" fieldPosition="0"/>
    </format>
    <format dxfId="279">
      <pivotArea field="3" type="button" dataOnly="0" labelOnly="1" outline="0" axis="axisRow" fieldPosition="0"/>
    </format>
    <format dxfId="278">
      <pivotArea dataOnly="0" labelOnly="1" fieldPosition="0">
        <references count="1">
          <reference field="3" count="0"/>
        </references>
      </pivotArea>
    </format>
    <format dxfId="277">
      <pivotArea dataOnly="0" labelOnly="1" grandRow="1" outline="0" fieldPosition="0"/>
    </format>
    <format dxfId="276">
      <pivotArea dataOnly="0" labelOnly="1" outline="0" axis="axisValues" fieldPosition="0"/>
    </format>
    <format dxfId="275">
      <pivotArea outline="0" collapsedLevelsAreSubtotals="1" fieldPosition="0"/>
    </format>
    <format dxfId="274">
      <pivotArea dataOnly="0" labelOnly="1" fieldPosition="0">
        <references count="1">
          <reference field="3" count="0"/>
        </references>
      </pivotArea>
    </format>
    <format dxfId="273">
      <pivotArea dataOnly="0" labelOnly="1" grandRow="1" outline="0" fieldPosition="0"/>
    </format>
    <format dxfId="272">
      <pivotArea outline="0" collapsedLevelsAreSubtotals="1" fieldPosition="0"/>
    </format>
    <format dxfId="271">
      <pivotArea dataOnly="0" labelOnly="1" grandRow="1" outline="0" fieldPosition="0"/>
    </format>
    <format dxfId="270">
      <pivotArea field="3" type="button" dataOnly="0" labelOnly="1" outline="0" axis="axisRow" fieldPosition="0"/>
    </format>
    <format dxfId="269">
      <pivotArea dataOnly="0" labelOnly="1" outline="0" axis="axisValues" fieldPosition="0"/>
    </format>
    <format dxfId="268">
      <pivotArea dataOnly="0" labelOnly="1" fieldPosition="0">
        <references count="1">
          <reference field="3" count="0"/>
        </references>
      </pivotArea>
    </format>
    <format dxfId="267">
      <pivotArea outline="0" fieldPosition="0">
        <references count="1">
          <reference field="4294967294" count="1">
            <x v="0"/>
          </reference>
        </references>
      </pivotArea>
    </format>
  </formats>
  <pivotTableStyleInfo name="PivotStyleMedium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475232DD-D7BF-43CB-BB75-CF19D211F39A}" name="PivotTable8" cacheId="1"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rowHeaderCaption="Governorate" colHeaderCaption="Month">
  <location ref="BP11:BX16" firstHeaderRow="1" firstDataRow="2" firstDataCol="1"/>
  <pivotFields count="37">
    <pivotField numFmtId="165" showAll="0"/>
    <pivotField numFmtId="165" showAll="0"/>
    <pivotField showAll="0"/>
    <pivotField axis="axisRow" showAll="0">
      <items count="13">
        <item m="1" x="11"/>
        <item x="0"/>
        <item m="1" x="7"/>
        <item m="1" x="9"/>
        <item x="1"/>
        <item m="1" x="3"/>
        <item m="1" x="10"/>
        <item x="2"/>
        <item m="1" x="8"/>
        <item m="1" x="6"/>
        <item m="1" x="4"/>
        <item m="1" x="5"/>
        <item t="default"/>
      </items>
    </pivotField>
    <pivotField showAll="0"/>
    <pivotField showAll="0"/>
    <pivotField showAll="0"/>
    <pivotField showAll="0"/>
    <pivotField showAll="0"/>
    <pivotField showAll="0"/>
    <pivotField showAll="0"/>
    <pivotField showAll="0"/>
    <pivotField showAll="0"/>
    <pivotField showAll="0"/>
    <pivotField axis="axisCol" numFmtId="165" showAll="0">
      <items count="15">
        <item x="0"/>
        <item x="1"/>
        <item x="2"/>
        <item x="3"/>
        <item x="4"/>
        <item x="5"/>
        <item x="6"/>
        <item x="7"/>
        <item x="8"/>
        <item x="9"/>
        <item x="10"/>
        <item x="11"/>
        <item x="12"/>
        <item x="13"/>
        <item t="default"/>
      </items>
    </pivotField>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
  </rowFields>
  <rowItems count="4">
    <i>
      <x v="1"/>
    </i>
    <i>
      <x v="4"/>
    </i>
    <i>
      <x v="7"/>
    </i>
    <i t="grand">
      <x/>
    </i>
  </rowItems>
  <colFields count="1">
    <field x="14"/>
  </colFields>
  <colItems count="8">
    <i>
      <x v="1"/>
    </i>
    <i>
      <x v="2"/>
    </i>
    <i>
      <x v="3"/>
    </i>
    <i>
      <x v="4"/>
    </i>
    <i>
      <x v="5"/>
    </i>
    <i>
      <x v="6"/>
    </i>
    <i>
      <x v="7"/>
    </i>
    <i t="grand">
      <x/>
    </i>
  </colItems>
  <dataFields count="1">
    <dataField name="# Of Households" fld="22" baseField="0" baseItem="0"/>
  </dataFields>
  <formats count="13">
    <format dxfId="294">
      <pivotArea type="all" dataOnly="0" outline="0" fieldPosition="0"/>
    </format>
    <format dxfId="293">
      <pivotArea outline="0" collapsedLevelsAreSubtotals="1" fieldPosition="0"/>
    </format>
    <format dxfId="292">
      <pivotArea type="origin" dataOnly="0" labelOnly="1" outline="0" fieldPosition="0"/>
    </format>
    <format dxfId="291">
      <pivotArea field="14" type="button" dataOnly="0" labelOnly="1" outline="0" axis="axisCol" fieldPosition="0"/>
    </format>
    <format dxfId="290">
      <pivotArea type="topRight" dataOnly="0" labelOnly="1" outline="0" fieldPosition="0"/>
    </format>
    <format dxfId="289">
      <pivotArea field="3" type="button" dataOnly="0" labelOnly="1" outline="0" axis="axisRow" fieldPosition="0"/>
    </format>
    <format dxfId="288">
      <pivotArea dataOnly="0" labelOnly="1" fieldPosition="0">
        <references count="1">
          <reference field="3" count="0"/>
        </references>
      </pivotArea>
    </format>
    <format dxfId="287">
      <pivotArea dataOnly="0" labelOnly="1" grandRow="1" outline="0" fieldPosition="0"/>
    </format>
    <format dxfId="286">
      <pivotArea dataOnly="0" labelOnly="1" fieldPosition="0">
        <references count="1">
          <reference field="14" count="7">
            <x v="1"/>
            <x v="2"/>
            <x v="3"/>
            <x v="4"/>
            <x v="5"/>
            <x v="6"/>
            <x v="7"/>
          </reference>
        </references>
      </pivotArea>
    </format>
    <format dxfId="285">
      <pivotArea dataOnly="0" labelOnly="1" grandCol="1" outline="0" fieldPosition="0"/>
    </format>
    <format dxfId="284">
      <pivotArea outline="0" collapsedLevelsAreSubtotals="1" fieldPosition="0"/>
    </format>
    <format dxfId="283">
      <pivotArea dataOnly="0" labelOnly="1" fieldPosition="0">
        <references count="1">
          <reference field="3" count="0"/>
        </references>
      </pivotArea>
    </format>
    <format dxfId="282">
      <pivotArea dataOnly="0" labelOnly="1" grandRow="1" outline="0" fieldPosition="0"/>
    </format>
  </formats>
  <pivotTableStyleInfo name="PivotStyleMedium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ED7CBA07-655F-4AC7-A2E3-357105654DDB}" name="PivotTable12" cacheId="3" applyNumberFormats="0" applyBorderFormats="0" applyFontFormats="0" applyPatternFormats="0" applyAlignmentFormats="0" applyWidthHeightFormats="1" dataCaption="Values" updatedVersion="8" minRefreshableVersion="3" useAutoFormatting="1" itemPrintTitles="1" createdVersion="7" indent="0" compact="0" compactData="0" multipleFieldFilters="0">
  <location ref="Q12:S37" firstHeaderRow="1" firstDataRow="1" firstDataCol="2" rowPageCount="1" colPageCount="1"/>
  <pivotFields count="44">
    <pivotField compact="0" numFmtId="165" outline="0" showAll="0" defaultSubtotal="0">
      <extLst>
        <ext xmlns:x14="http://schemas.microsoft.com/office/spreadsheetml/2009/9/main" uri="{2946ED86-A175-432a-8AC1-64E0C546D7DE}">
          <x14:pivotField fillDownLabels="1"/>
        </ext>
      </extLst>
    </pivotField>
    <pivotField compact="0" numFmtId="165"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5"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sortType="descending" defaultSubtotal="0">
      <items count="29">
        <item x="16"/>
        <item x="13"/>
        <item x="18"/>
        <item x="9"/>
        <item m="1" x="23"/>
        <item x="0"/>
        <item m="1" x="22"/>
        <item x="8"/>
        <item x="20"/>
        <item x="17"/>
        <item m="1" x="25"/>
        <item x="4"/>
        <item x="6"/>
        <item m="1" x="21"/>
        <item x="15"/>
        <item x="2"/>
        <item x="3"/>
        <item x="19"/>
        <item x="1"/>
        <item x="10"/>
        <item m="1" x="28"/>
        <item x="14"/>
        <item x="7"/>
        <item m="1" x="24"/>
        <item x="11"/>
        <item x="12"/>
        <item m="1" x="26"/>
        <item x="5"/>
        <item m="1" x="27"/>
      </items>
      <autoSortScope>
        <pivotArea dataOnly="0" outline="0" fieldPosition="0">
          <references count="1">
            <reference field="4294967294" count="1" selected="0">
              <x v="0"/>
            </reference>
          </references>
        </pivotArea>
      </autoSortScope>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sortType="descending" defaultSubtotal="0">
      <items count="389">
        <item x="71"/>
        <item m="1" x="302"/>
        <item x="132"/>
        <item m="1" x="300"/>
        <item x="148"/>
        <item x="7"/>
        <item x="171"/>
        <item x="175"/>
        <item x="185"/>
        <item m="1" x="337"/>
        <item m="1" x="366"/>
        <item x="34"/>
        <item x="82"/>
        <item m="1" x="339"/>
        <item x="131"/>
        <item x="119"/>
        <item x="117"/>
        <item m="1" x="206"/>
        <item m="1" x="271"/>
        <item x="189"/>
        <item m="1" x="288"/>
        <item m="1" x="290"/>
        <item m="1" x="301"/>
        <item x="177"/>
        <item m="1" x="225"/>
        <item x="36"/>
        <item x="42"/>
        <item x="179"/>
        <item m="1" x="267"/>
        <item x="46"/>
        <item m="1" x="240"/>
        <item x="202"/>
        <item x="141"/>
        <item x="24"/>
        <item x="125"/>
        <item x="133"/>
        <item x="59"/>
        <item m="1" x="318"/>
        <item x="196"/>
        <item m="1" x="280"/>
        <item x="124"/>
        <item x="130"/>
        <item x="6"/>
        <item x="5"/>
        <item x="110"/>
        <item x="81"/>
        <item m="1" x="345"/>
        <item m="1" x="362"/>
        <item x="88"/>
        <item x="53"/>
        <item m="1" x="336"/>
        <item x="136"/>
        <item m="1" x="334"/>
        <item m="1" x="388"/>
        <item m="1" x="364"/>
        <item x="121"/>
        <item m="1" x="241"/>
        <item x="169"/>
        <item x="90"/>
        <item x="91"/>
        <item m="1" x="294"/>
        <item m="1" x="207"/>
        <item x="87"/>
        <item m="1" x="368"/>
        <item x="140"/>
        <item x="89"/>
        <item x="3"/>
        <item m="1" x="281"/>
        <item x="176"/>
        <item m="1" x="255"/>
        <item x="139"/>
        <item m="1" x="274"/>
        <item x="77"/>
        <item x="116"/>
        <item x="45"/>
        <item x="9"/>
        <item m="1" x="233"/>
        <item x="32"/>
        <item m="1" x="286"/>
        <item m="1" x="320"/>
        <item m="1" x="361"/>
        <item x="172"/>
        <item x="60"/>
        <item x="4"/>
        <item m="1" x="295"/>
        <item x="14"/>
        <item x="94"/>
        <item x="80"/>
        <item x="200"/>
        <item x="182"/>
        <item m="1" x="340"/>
        <item m="1" x="292"/>
        <item m="1" x="341"/>
        <item x="113"/>
        <item x="193"/>
        <item m="1" x="205"/>
        <item m="1" x="346"/>
        <item x="128"/>
        <item x="43"/>
        <item x="166"/>
        <item m="1" x="310"/>
        <item x="66"/>
        <item m="1" x="376"/>
        <item m="1" x="263"/>
        <item x="198"/>
        <item x="30"/>
        <item m="1" x="316"/>
        <item x="70"/>
        <item m="1" x="251"/>
        <item x="57"/>
        <item x="168"/>
        <item m="1" x="296"/>
        <item m="1" x="214"/>
        <item m="1" x="323"/>
        <item x="58"/>
        <item x="158"/>
        <item x="118"/>
        <item m="1" x="386"/>
        <item x="199"/>
        <item m="1" x="299"/>
        <item m="1" x="328"/>
        <item x="23"/>
        <item x="98"/>
        <item x="174"/>
        <item m="1" x="236"/>
        <item m="1" x="382"/>
        <item x="201"/>
        <item m="1" x="293"/>
        <item x="35"/>
        <item m="1" x="231"/>
        <item m="1" x="212"/>
        <item m="1" x="344"/>
        <item m="1" x="291"/>
        <item m="1" x="348"/>
        <item m="1" x="223"/>
        <item m="1" x="222"/>
        <item x="38"/>
        <item m="1" x="371"/>
        <item m="1" x="247"/>
        <item m="1" x="230"/>
        <item m="1" x="384"/>
        <item x="12"/>
        <item x="95"/>
        <item m="1" x="379"/>
        <item m="1" x="297"/>
        <item x="180"/>
        <item m="1" x="321"/>
        <item x="164"/>
        <item m="1" x="380"/>
        <item x="20"/>
        <item m="1" x="359"/>
        <item x="178"/>
        <item x="145"/>
        <item m="1" x="373"/>
        <item m="1" x="213"/>
        <item m="1" x="326"/>
        <item x="26"/>
        <item x="134"/>
        <item x="160"/>
        <item x="92"/>
        <item m="1" x="360"/>
        <item x="137"/>
        <item x="65"/>
        <item m="1" x="239"/>
        <item x="73"/>
        <item m="1" x="365"/>
        <item x="52"/>
        <item m="1" x="387"/>
        <item x="37"/>
        <item x="74"/>
        <item m="1" x="351"/>
        <item x="106"/>
        <item x="135"/>
        <item m="1" x="303"/>
        <item m="1" x="218"/>
        <item x="183"/>
        <item m="1" x="350"/>
        <item x="13"/>
        <item x="54"/>
        <item x="15"/>
        <item m="1" x="335"/>
        <item x="181"/>
        <item m="1" x="378"/>
        <item m="1" x="306"/>
        <item m="1" x="383"/>
        <item m="1" x="357"/>
        <item x="78"/>
        <item x="190"/>
        <item x="155"/>
        <item m="1" x="355"/>
        <item m="1" x="309"/>
        <item m="1" x="253"/>
        <item m="1" x="322"/>
        <item m="1" x="327"/>
        <item x="61"/>
        <item x="149"/>
        <item m="1" x="220"/>
        <item x="143"/>
        <item m="1" x="370"/>
        <item x="10"/>
        <item x="151"/>
        <item x="162"/>
        <item x="72"/>
        <item x="18"/>
        <item x="0"/>
        <item x="51"/>
        <item m="1" x="332"/>
        <item m="1" x="377"/>
        <item x="109"/>
        <item m="1" x="273"/>
        <item x="186"/>
        <item x="102"/>
        <item m="1" x="317"/>
        <item m="1" x="208"/>
        <item x="194"/>
        <item x="31"/>
        <item m="1" x="324"/>
        <item m="1" x="372"/>
        <item x="1"/>
        <item x="50"/>
        <item m="1" x="275"/>
        <item x="75"/>
        <item x="21"/>
        <item x="111"/>
        <item x="195"/>
        <item x="153"/>
        <item x="47"/>
        <item m="1" x="277"/>
        <item x="63"/>
        <item x="163"/>
        <item m="1" x="307"/>
        <item x="79"/>
        <item x="69"/>
        <item x="159"/>
        <item m="1" x="330"/>
        <item x="114"/>
        <item m="1" x="304"/>
        <item m="1" x="252"/>
        <item m="1" x="217"/>
        <item m="1" x="343"/>
        <item m="1" x="234"/>
        <item m="1" x="283"/>
        <item x="100"/>
        <item x="39"/>
        <item x="49"/>
        <item x="146"/>
        <item m="1" x="289"/>
        <item x="62"/>
        <item x="97"/>
        <item m="1" x="314"/>
        <item m="1" x="209"/>
        <item x="122"/>
        <item x="29"/>
        <item x="17"/>
        <item m="1" x="221"/>
        <item x="11"/>
        <item m="1" x="237"/>
        <item x="170"/>
        <item m="1" x="229"/>
        <item x="187"/>
        <item m="1" x="356"/>
        <item x="129"/>
        <item x="8"/>
        <item x="93"/>
        <item x="83"/>
        <item m="1" x="315"/>
        <item m="1" x="245"/>
        <item m="1" x="381"/>
        <item m="1" x="282"/>
        <item x="85"/>
        <item m="1" x="216"/>
        <item m="1" x="242"/>
        <item m="1" x="210"/>
        <item m="1" x="353"/>
        <item x="84"/>
        <item m="1" x="270"/>
        <item x="103"/>
        <item m="1" x="243"/>
        <item x="150"/>
        <item m="1" x="228"/>
        <item m="1" x="235"/>
        <item x="41"/>
        <item m="1" x="298"/>
        <item m="1" x="363"/>
        <item x="48"/>
        <item x="123"/>
        <item m="1" x="342"/>
        <item x="127"/>
        <item x="115"/>
        <item x="104"/>
        <item m="1" x="278"/>
        <item m="1" x="374"/>
        <item m="1" x="287"/>
        <item m="1" x="352"/>
        <item x="22"/>
        <item x="108"/>
        <item x="156"/>
        <item x="44"/>
        <item x="191"/>
        <item m="1" x="269"/>
        <item m="1" x="305"/>
        <item x="96"/>
        <item x="161"/>
        <item x="147"/>
        <item m="1" x="325"/>
        <item x="27"/>
        <item m="1" x="272"/>
        <item m="1" x="369"/>
        <item x="184"/>
        <item m="1" x="311"/>
        <item x="107"/>
        <item m="1" x="319"/>
        <item x="138"/>
        <item x="86"/>
        <item m="1" x="349"/>
        <item m="1" x="244"/>
        <item m="1" x="259"/>
        <item x="16"/>
        <item m="1" x="285"/>
        <item x="56"/>
        <item m="1" x="333"/>
        <item x="154"/>
        <item m="1" x="227"/>
        <item m="1" x="331"/>
        <item x="192"/>
        <item m="1" x="329"/>
        <item x="112"/>
        <item x="33"/>
        <item m="1" x="347"/>
        <item m="1" x="211"/>
        <item x="203"/>
        <item m="1" x="254"/>
        <item m="1" x="358"/>
        <item m="1" x="313"/>
        <item m="1" x="354"/>
        <item m="1" x="338"/>
        <item m="1" x="250"/>
        <item m="1" x="276"/>
        <item x="126"/>
        <item m="1" x="308"/>
        <item m="1" x="226"/>
        <item x="173"/>
        <item x="55"/>
        <item m="1" x="312"/>
        <item x="142"/>
        <item m="1" x="284"/>
        <item x="28"/>
        <item m="1" x="375"/>
        <item x="165"/>
        <item x="188"/>
        <item x="68"/>
        <item x="105"/>
        <item m="1" x="249"/>
        <item m="1" x="385"/>
        <item x="167"/>
        <item x="2"/>
        <item m="1" x="257"/>
        <item x="101"/>
        <item x="19"/>
        <item m="1" x="258"/>
        <item m="1" x="367"/>
        <item m="1" x="246"/>
        <item m="1" x="248"/>
        <item x="64"/>
        <item x="76"/>
        <item m="1" x="279"/>
        <item x="25"/>
        <item x="67"/>
        <item m="1" x="215"/>
        <item m="1" x="204"/>
        <item m="1" x="219"/>
        <item x="99"/>
        <item m="1" x="224"/>
        <item x="152"/>
        <item m="1" x="232"/>
        <item m="1" x="238"/>
        <item m="1" x="256"/>
        <item m="1" x="260"/>
        <item m="1" x="261"/>
        <item m="1" x="262"/>
        <item m="1" x="264"/>
        <item x="40"/>
        <item m="1" x="265"/>
        <item m="1" x="266"/>
        <item m="1" x="268"/>
        <item x="120"/>
        <item x="144"/>
        <item x="157"/>
        <item x="197"/>
      </items>
      <autoSortScope>
        <pivotArea dataOnly="0" outline="0" fieldPosition="0">
          <references count="1">
            <reference field="4294967294" count="1" selected="0">
              <x v="0"/>
            </reference>
          </references>
        </pivotArea>
      </autoSortScope>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Page" compact="0" outline="0" showAll="0" defaultSubtotal="0">
      <items count="3">
        <item x="0"/>
        <item x="1"/>
        <item m="1" x="2"/>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s>
  <rowFields count="2">
    <field x="18"/>
    <field x="21"/>
  </rowFields>
  <rowItems count="25">
    <i>
      <x v="17"/>
      <x v="330"/>
    </i>
    <i>
      <x v="5"/>
      <x v="74"/>
    </i>
    <i r="1">
      <x v="156"/>
    </i>
    <i r="1">
      <x v="66"/>
    </i>
    <i r="1">
      <x v="342"/>
    </i>
    <i r="1">
      <x v="42"/>
    </i>
    <i r="1">
      <x v="122"/>
    </i>
    <i>
      <x v="27"/>
      <x v="308"/>
    </i>
    <i r="1">
      <x v="255"/>
    </i>
    <i r="1">
      <x v="319"/>
    </i>
    <i r="1">
      <x v="136"/>
    </i>
    <i r="1">
      <x v="305"/>
    </i>
    <i>
      <x v="18"/>
      <x v="294"/>
    </i>
    <i r="1">
      <x v="251"/>
    </i>
    <i>
      <x v="15"/>
      <x v="194"/>
    </i>
    <i>
      <x v="1"/>
      <x v="288"/>
    </i>
    <i r="1">
      <x v="36"/>
    </i>
    <i>
      <x v="12"/>
      <x v="338"/>
    </i>
    <i r="1">
      <x v="281"/>
    </i>
    <i>
      <x v="7"/>
      <x v="226"/>
    </i>
    <i>
      <x v="21"/>
      <x v="357"/>
    </i>
    <i>
      <x v="24"/>
      <x v="252"/>
    </i>
    <i>
      <x v="22"/>
      <x v="31"/>
    </i>
    <i>
      <x v="16"/>
      <x v="83"/>
    </i>
    <i t="grand">
      <x/>
    </i>
  </rowItems>
  <colItems count="1">
    <i/>
  </colItems>
  <pageFields count="1">
    <pageField fld="40" item="1" hier="-1"/>
  </pageFields>
  <dataFields count="1">
    <dataField name="# Of Households" fld="28" baseField="21" baseItem="23" numFmtId="3"/>
  </dataFields>
  <formats count="58">
    <format dxfId="352">
      <pivotArea type="all" dataOnly="0" outline="0" fieldPosition="0"/>
    </format>
    <format dxfId="351">
      <pivotArea outline="0" collapsedLevelsAreSubtotals="1" fieldPosition="0"/>
    </format>
    <format dxfId="350">
      <pivotArea field="18" type="button" dataOnly="0" labelOnly="1" outline="0" axis="axisRow" fieldPosition="0"/>
    </format>
    <format dxfId="349">
      <pivotArea field="21" type="button" dataOnly="0" labelOnly="1" outline="0" axis="axisRow" fieldPosition="1"/>
    </format>
    <format dxfId="348">
      <pivotArea dataOnly="0" labelOnly="1" outline="0" fieldPosition="0">
        <references count="1">
          <reference field="18" count="0"/>
        </references>
      </pivotArea>
    </format>
    <format dxfId="347">
      <pivotArea dataOnly="0" labelOnly="1" grandRow="1" outline="0" fieldPosition="0"/>
    </format>
    <format dxfId="346">
      <pivotArea dataOnly="0" labelOnly="1" outline="0" fieldPosition="0">
        <references count="2">
          <reference field="18" count="1" selected="0">
            <x v="27"/>
          </reference>
          <reference field="21" count="21">
            <x v="49"/>
            <x v="58"/>
            <x v="72"/>
            <x v="75"/>
            <x v="77"/>
            <x v="86"/>
            <x v="93"/>
            <x v="121"/>
            <x v="128"/>
            <x v="136"/>
            <x v="186"/>
            <x v="202"/>
            <x v="215"/>
            <x v="255"/>
            <x v="263"/>
            <x v="264"/>
            <x v="301"/>
            <x v="305"/>
            <x v="308"/>
            <x v="317"/>
            <x v="319"/>
          </reference>
        </references>
      </pivotArea>
    </format>
    <format dxfId="345">
      <pivotArea dataOnly="0" labelOnly="1" outline="0" fieldPosition="0">
        <references count="2">
          <reference field="18" count="1" selected="0">
            <x v="18"/>
          </reference>
          <reference field="21" count="13">
            <x v="11"/>
            <x v="43"/>
            <x v="169"/>
            <x v="199"/>
            <x v="218"/>
            <x v="248"/>
            <x v="251"/>
            <x v="253"/>
            <x v="256"/>
            <x v="257"/>
            <x v="294"/>
            <x v="295"/>
            <x v="326"/>
          </reference>
        </references>
      </pivotArea>
    </format>
    <format dxfId="344">
      <pivotArea dataOnly="0" labelOnly="1" outline="0" fieldPosition="0">
        <references count="2">
          <reference field="18" count="1" selected="0">
            <x v="5"/>
          </reference>
          <reference field="21" count="23">
            <x v="4"/>
            <x v="5"/>
            <x v="26"/>
            <x v="29"/>
            <x v="34"/>
            <x v="42"/>
            <x v="48"/>
            <x v="65"/>
            <x v="66"/>
            <x v="74"/>
            <x v="95"/>
            <x v="115"/>
            <x v="122"/>
            <x v="141"/>
            <x v="149"/>
            <x v="151"/>
            <x v="156"/>
            <x v="168"/>
            <x v="172"/>
            <x v="204"/>
            <x v="219"/>
            <x v="342"/>
            <x v="368"/>
          </reference>
        </references>
      </pivotArea>
    </format>
    <format dxfId="343">
      <pivotArea dataOnly="0" labelOnly="1" outline="0" fieldPosition="0">
        <references count="2">
          <reference field="18" count="1" selected="0">
            <x v="25"/>
          </reference>
          <reference field="21" count="6">
            <x v="166"/>
            <x v="258"/>
            <x v="259"/>
            <x v="280"/>
            <x v="364"/>
            <x v="374"/>
          </reference>
        </references>
      </pivotArea>
    </format>
    <format dxfId="342">
      <pivotArea dataOnly="0" labelOnly="1" outline="0" fieldPosition="0">
        <references count="2">
          <reference field="18" count="1" selected="0">
            <x v="0"/>
          </reference>
          <reference field="21" count="5">
            <x v="229"/>
            <x v="245"/>
            <x v="270"/>
            <x v="371"/>
            <x v="372"/>
          </reference>
        </references>
      </pivotArea>
    </format>
    <format dxfId="341">
      <pivotArea dataOnly="0" labelOnly="1" outline="0" fieldPosition="0">
        <references count="2">
          <reference field="18" count="1" selected="0">
            <x v="16"/>
          </reference>
          <reference field="21" count="15">
            <x v="59"/>
            <x v="68"/>
            <x v="83"/>
            <x v="85"/>
            <x v="101"/>
            <x v="109"/>
            <x v="112"/>
            <x v="126"/>
            <x v="154"/>
            <x v="179"/>
            <x v="205"/>
            <x v="208"/>
            <x v="211"/>
            <x v="222"/>
            <x v="341"/>
          </reference>
        </references>
      </pivotArea>
    </format>
    <format dxfId="340">
      <pivotArea dataOnly="0" labelOnly="1" outline="0" fieldPosition="0">
        <references count="2">
          <reference field="18" count="1" selected="0">
            <x v="17"/>
          </reference>
          <reference field="21" count="3">
            <x v="30"/>
            <x v="88"/>
            <x v="349"/>
          </reference>
        </references>
      </pivotArea>
    </format>
    <format dxfId="339">
      <pivotArea dataOnly="0" labelOnly="1" outline="0" fieldPosition="0">
        <references count="2">
          <reference field="18" count="1" selected="0">
            <x v="24"/>
          </reference>
          <reference field="21" count="10">
            <x v="94"/>
            <x v="107"/>
            <x v="110"/>
            <x v="135"/>
            <x v="142"/>
            <x v="152"/>
            <x v="158"/>
            <x v="252"/>
            <x v="279"/>
            <x v="324"/>
          </reference>
        </references>
      </pivotArea>
    </format>
    <format dxfId="338">
      <pivotArea dataOnly="0" labelOnly="1" outline="0" fieldPosition="0">
        <references count="2">
          <reference field="18" count="1" selected="0">
            <x v="12"/>
          </reference>
          <reference field="21" count="11">
            <x v="25"/>
            <x v="62"/>
            <x v="99"/>
            <x v="177"/>
            <x v="178"/>
            <x v="213"/>
            <x v="221"/>
            <x v="250"/>
            <x v="281"/>
            <x v="338"/>
            <x v="340"/>
          </reference>
        </references>
      </pivotArea>
    </format>
    <format dxfId="337">
      <pivotArea dataOnly="0" labelOnly="1" outline="0" fieldPosition="0">
        <references count="2">
          <reference field="18" count="1" selected="0">
            <x v="3"/>
          </reference>
          <reference field="21" count="13">
            <x v="17"/>
            <x v="61"/>
            <x v="89"/>
            <x v="116"/>
            <x v="118"/>
            <x v="129"/>
            <x v="134"/>
            <x v="147"/>
            <x v="181"/>
            <x v="271"/>
            <x v="274"/>
            <x v="278"/>
            <x v="289"/>
          </reference>
        </references>
      </pivotArea>
    </format>
    <format dxfId="336">
      <pivotArea dataOnly="0" labelOnly="1" outline="0" fieldPosition="0">
        <references count="2">
          <reference field="18" count="1" selected="0">
            <x v="1"/>
          </reference>
          <reference field="21" count="7">
            <x v="2"/>
            <x v="15"/>
            <x v="36"/>
            <x v="174"/>
            <x v="224"/>
            <x v="288"/>
            <x v="375"/>
          </reference>
        </references>
      </pivotArea>
    </format>
    <format dxfId="335">
      <pivotArea dataOnly="0" labelOnly="1" outline="0" fieldPosition="0">
        <references count="2">
          <reference field="18" count="1" selected="0">
            <x v="22"/>
          </reference>
          <reference field="21" count="13">
            <x v="31"/>
            <x v="105"/>
            <x v="159"/>
            <x v="161"/>
            <x v="162"/>
            <x v="196"/>
            <x v="223"/>
            <x v="232"/>
            <x v="254"/>
            <x v="276"/>
            <x v="310"/>
            <x v="358"/>
            <x v="369"/>
          </reference>
        </references>
      </pivotArea>
    </format>
    <format dxfId="334">
      <pivotArea dataOnly="0" labelOnly="1" outline="0" fieldPosition="0">
        <references count="2">
          <reference field="18" count="1" selected="0">
            <x v="7"/>
          </reference>
          <reference field="21" count="8">
            <x v="24"/>
            <x v="33"/>
            <x v="35"/>
            <x v="70"/>
            <x v="82"/>
            <x v="164"/>
            <x v="226"/>
            <x v="373"/>
          </reference>
        </references>
      </pivotArea>
    </format>
    <format dxfId="333">
      <pivotArea dataOnly="0" labelOnly="1" outline="0" fieldPosition="0">
        <references count="2">
          <reference field="18" count="1" selected="0">
            <x v="11"/>
          </reference>
          <reference field="21" count="12">
            <x v="14"/>
            <x v="97"/>
            <x v="187"/>
            <x v="214"/>
            <x v="231"/>
            <x v="262"/>
            <x v="297"/>
            <x v="327"/>
            <x v="329"/>
            <x v="351"/>
            <x v="354"/>
            <x v="363"/>
          </reference>
        </references>
      </pivotArea>
    </format>
    <format dxfId="332">
      <pivotArea dataOnly="0" labelOnly="1" outline="0" fieldPosition="0">
        <references count="2">
          <reference field="18" count="1" selected="0">
            <x v="15"/>
          </reference>
          <reference field="21" count="17">
            <x v="0"/>
            <x v="7"/>
            <x v="8"/>
            <x v="55"/>
            <x v="123"/>
            <x v="124"/>
            <x v="194"/>
            <x v="195"/>
            <x v="197"/>
            <x v="238"/>
            <x v="240"/>
            <x v="243"/>
            <x v="247"/>
            <x v="272"/>
            <x v="287"/>
            <x v="321"/>
            <x v="370"/>
          </reference>
        </references>
      </pivotArea>
    </format>
    <format dxfId="331">
      <pivotArea dataOnly="0" labelOnly="1" outline="0" fieldPosition="0">
        <references count="2">
          <reference field="18" count="1" selected="0">
            <x v="19"/>
          </reference>
          <reference field="21" count="6">
            <x v="38"/>
            <x v="40"/>
            <x v="114"/>
            <x v="171"/>
            <x v="244"/>
            <x v="346"/>
          </reference>
        </references>
      </pivotArea>
    </format>
    <format dxfId="330">
      <pivotArea dataOnly="0" labelOnly="1" outline="0" fieldPosition="0">
        <references count="2">
          <reference field="18" count="1" selected="0">
            <x v="2"/>
          </reference>
          <reference field="21" count="5">
            <x v="64"/>
            <x v="76"/>
            <x v="130"/>
            <x v="175"/>
            <x v="233"/>
          </reference>
        </references>
      </pivotArea>
    </format>
    <format dxfId="329">
      <pivotArea dataOnly="0" labelOnly="1" outline="0" fieldPosition="0">
        <references count="2">
          <reference field="18" count="1" selected="0">
            <x v="9"/>
          </reference>
          <reference field="21" count="8">
            <x v="44"/>
            <x v="56"/>
            <x v="57"/>
            <x v="104"/>
            <x v="139"/>
            <x v="163"/>
            <x v="210"/>
            <x v="322"/>
          </reference>
        </references>
      </pivotArea>
    </format>
    <format dxfId="328">
      <pivotArea dataOnly="0" labelOnly="1" outline="0" fieldPosition="0">
        <references count="2">
          <reference field="18" count="1" selected="0">
            <x v="14"/>
          </reference>
          <reference field="21" count="2">
            <x v="12"/>
            <x v="313"/>
          </reference>
        </references>
      </pivotArea>
    </format>
    <format dxfId="327">
      <pivotArea dataOnly="0" labelOnly="1" outline="0" fieldPosition="0">
        <references count="2">
          <reference field="18" count="1" selected="0">
            <x v="21"/>
          </reference>
          <reference field="21" count="2">
            <x v="235"/>
            <x v="312"/>
          </reference>
        </references>
      </pivotArea>
    </format>
    <format dxfId="326">
      <pivotArea dataOnly="0" labelOnly="1" outline="0" axis="axisValues" fieldPosition="0"/>
    </format>
    <format dxfId="325">
      <pivotArea type="all" dataOnly="0" outline="0" fieldPosition="0"/>
    </format>
    <format dxfId="324">
      <pivotArea outline="0" collapsedLevelsAreSubtotals="1" fieldPosition="0"/>
    </format>
    <format dxfId="323">
      <pivotArea dataOnly="0" labelOnly="1" outline="0" fieldPosition="0">
        <references count="1">
          <reference field="18" count="0"/>
        </references>
      </pivotArea>
    </format>
    <format dxfId="322">
      <pivotArea dataOnly="0" labelOnly="1" grandRow="1" outline="0" fieldPosition="0"/>
    </format>
    <format dxfId="321">
      <pivotArea dataOnly="0" labelOnly="1" outline="0" fieldPosition="0">
        <references count="2">
          <reference field="18" count="1" selected="0">
            <x v="27"/>
          </reference>
          <reference field="21" count="21">
            <x v="49"/>
            <x v="58"/>
            <x v="72"/>
            <x v="75"/>
            <x v="77"/>
            <x v="86"/>
            <x v="93"/>
            <x v="121"/>
            <x v="128"/>
            <x v="136"/>
            <x v="186"/>
            <x v="202"/>
            <x v="215"/>
            <x v="255"/>
            <x v="263"/>
            <x v="264"/>
            <x v="301"/>
            <x v="305"/>
            <x v="308"/>
            <x v="317"/>
            <x v="319"/>
          </reference>
        </references>
      </pivotArea>
    </format>
    <format dxfId="320">
      <pivotArea dataOnly="0" labelOnly="1" outline="0" fieldPosition="0">
        <references count="2">
          <reference field="18" count="1" selected="0">
            <x v="18"/>
          </reference>
          <reference field="21" count="13">
            <x v="11"/>
            <x v="43"/>
            <x v="169"/>
            <x v="199"/>
            <x v="218"/>
            <x v="248"/>
            <x v="251"/>
            <x v="253"/>
            <x v="256"/>
            <x v="257"/>
            <x v="294"/>
            <x v="295"/>
            <x v="326"/>
          </reference>
        </references>
      </pivotArea>
    </format>
    <format dxfId="319">
      <pivotArea dataOnly="0" labelOnly="1" outline="0" fieldPosition="0">
        <references count="2">
          <reference field="18" count="1" selected="0">
            <x v="5"/>
          </reference>
          <reference field="21" count="23">
            <x v="4"/>
            <x v="5"/>
            <x v="26"/>
            <x v="29"/>
            <x v="34"/>
            <x v="42"/>
            <x v="48"/>
            <x v="65"/>
            <x v="66"/>
            <x v="74"/>
            <x v="95"/>
            <x v="115"/>
            <x v="122"/>
            <x v="141"/>
            <x v="149"/>
            <x v="151"/>
            <x v="156"/>
            <x v="168"/>
            <x v="172"/>
            <x v="204"/>
            <x v="219"/>
            <x v="342"/>
            <x v="368"/>
          </reference>
        </references>
      </pivotArea>
    </format>
    <format dxfId="318">
      <pivotArea dataOnly="0" labelOnly="1" outline="0" fieldPosition="0">
        <references count="2">
          <reference field="18" count="1" selected="0">
            <x v="25"/>
          </reference>
          <reference field="21" count="6">
            <x v="166"/>
            <x v="258"/>
            <x v="259"/>
            <x v="280"/>
            <x v="364"/>
            <x v="374"/>
          </reference>
        </references>
      </pivotArea>
    </format>
    <format dxfId="317">
      <pivotArea dataOnly="0" labelOnly="1" outline="0" fieldPosition="0">
        <references count="2">
          <reference field="18" count="1" selected="0">
            <x v="0"/>
          </reference>
          <reference field="21" count="5">
            <x v="229"/>
            <x v="245"/>
            <x v="270"/>
            <x v="371"/>
            <x v="372"/>
          </reference>
        </references>
      </pivotArea>
    </format>
    <format dxfId="316">
      <pivotArea dataOnly="0" labelOnly="1" outline="0" fieldPosition="0">
        <references count="2">
          <reference field="18" count="1" selected="0">
            <x v="16"/>
          </reference>
          <reference field="21" count="15">
            <x v="59"/>
            <x v="68"/>
            <x v="83"/>
            <x v="85"/>
            <x v="101"/>
            <x v="109"/>
            <x v="112"/>
            <x v="126"/>
            <x v="154"/>
            <x v="179"/>
            <x v="205"/>
            <x v="208"/>
            <x v="211"/>
            <x v="222"/>
            <x v="341"/>
          </reference>
        </references>
      </pivotArea>
    </format>
    <format dxfId="315">
      <pivotArea dataOnly="0" labelOnly="1" outline="0" fieldPosition="0">
        <references count="2">
          <reference field="18" count="1" selected="0">
            <x v="17"/>
          </reference>
          <reference field="21" count="3">
            <x v="30"/>
            <x v="88"/>
            <x v="349"/>
          </reference>
        </references>
      </pivotArea>
    </format>
    <format dxfId="314">
      <pivotArea dataOnly="0" labelOnly="1" outline="0" fieldPosition="0">
        <references count="2">
          <reference field="18" count="1" selected="0">
            <x v="24"/>
          </reference>
          <reference field="21" count="10">
            <x v="94"/>
            <x v="107"/>
            <x v="110"/>
            <x v="135"/>
            <x v="142"/>
            <x v="152"/>
            <x v="158"/>
            <x v="252"/>
            <x v="279"/>
            <x v="324"/>
          </reference>
        </references>
      </pivotArea>
    </format>
    <format dxfId="313">
      <pivotArea dataOnly="0" labelOnly="1" outline="0" fieldPosition="0">
        <references count="2">
          <reference field="18" count="1" selected="0">
            <x v="12"/>
          </reference>
          <reference field="21" count="11">
            <x v="25"/>
            <x v="62"/>
            <x v="99"/>
            <x v="177"/>
            <x v="178"/>
            <x v="213"/>
            <x v="221"/>
            <x v="250"/>
            <x v="281"/>
            <x v="338"/>
            <x v="340"/>
          </reference>
        </references>
      </pivotArea>
    </format>
    <format dxfId="312">
      <pivotArea dataOnly="0" labelOnly="1" outline="0" fieldPosition="0">
        <references count="2">
          <reference field="18" count="1" selected="0">
            <x v="3"/>
          </reference>
          <reference field="21" count="13">
            <x v="17"/>
            <x v="61"/>
            <x v="89"/>
            <x v="116"/>
            <x v="118"/>
            <x v="129"/>
            <x v="134"/>
            <x v="147"/>
            <x v="181"/>
            <x v="271"/>
            <x v="274"/>
            <x v="278"/>
            <x v="289"/>
          </reference>
        </references>
      </pivotArea>
    </format>
    <format dxfId="311">
      <pivotArea dataOnly="0" labelOnly="1" outline="0" fieldPosition="0">
        <references count="2">
          <reference field="18" count="1" selected="0">
            <x v="1"/>
          </reference>
          <reference field="21" count="7">
            <x v="2"/>
            <x v="15"/>
            <x v="36"/>
            <x v="174"/>
            <x v="224"/>
            <x v="288"/>
            <x v="375"/>
          </reference>
        </references>
      </pivotArea>
    </format>
    <format dxfId="310">
      <pivotArea dataOnly="0" labelOnly="1" outline="0" fieldPosition="0">
        <references count="2">
          <reference field="18" count="1" selected="0">
            <x v="22"/>
          </reference>
          <reference field="21" count="13">
            <x v="31"/>
            <x v="105"/>
            <x v="159"/>
            <x v="161"/>
            <x v="162"/>
            <x v="196"/>
            <x v="223"/>
            <x v="232"/>
            <x v="254"/>
            <x v="276"/>
            <x v="310"/>
            <x v="358"/>
            <x v="369"/>
          </reference>
        </references>
      </pivotArea>
    </format>
    <format dxfId="309">
      <pivotArea dataOnly="0" labelOnly="1" outline="0" fieldPosition="0">
        <references count="2">
          <reference field="18" count="1" selected="0">
            <x v="7"/>
          </reference>
          <reference field="21" count="8">
            <x v="24"/>
            <x v="33"/>
            <x v="35"/>
            <x v="70"/>
            <x v="82"/>
            <x v="164"/>
            <x v="226"/>
            <x v="373"/>
          </reference>
        </references>
      </pivotArea>
    </format>
    <format dxfId="308">
      <pivotArea dataOnly="0" labelOnly="1" outline="0" fieldPosition="0">
        <references count="2">
          <reference field="18" count="1" selected="0">
            <x v="11"/>
          </reference>
          <reference field="21" count="12">
            <x v="14"/>
            <x v="97"/>
            <x v="187"/>
            <x v="214"/>
            <x v="231"/>
            <x v="262"/>
            <x v="297"/>
            <x v="327"/>
            <x v="329"/>
            <x v="351"/>
            <x v="354"/>
            <x v="363"/>
          </reference>
        </references>
      </pivotArea>
    </format>
    <format dxfId="307">
      <pivotArea dataOnly="0" labelOnly="1" outline="0" fieldPosition="0">
        <references count="2">
          <reference field="18" count="1" selected="0">
            <x v="15"/>
          </reference>
          <reference field="21" count="17">
            <x v="0"/>
            <x v="7"/>
            <x v="8"/>
            <x v="55"/>
            <x v="123"/>
            <x v="124"/>
            <x v="194"/>
            <x v="195"/>
            <x v="197"/>
            <x v="238"/>
            <x v="240"/>
            <x v="243"/>
            <x v="247"/>
            <x v="272"/>
            <x v="287"/>
            <x v="321"/>
            <x v="370"/>
          </reference>
        </references>
      </pivotArea>
    </format>
    <format dxfId="306">
      <pivotArea dataOnly="0" labelOnly="1" outline="0" fieldPosition="0">
        <references count="2">
          <reference field="18" count="1" selected="0">
            <x v="19"/>
          </reference>
          <reference field="21" count="6">
            <x v="38"/>
            <x v="40"/>
            <x v="114"/>
            <x v="171"/>
            <x v="244"/>
            <x v="346"/>
          </reference>
        </references>
      </pivotArea>
    </format>
    <format dxfId="305">
      <pivotArea dataOnly="0" labelOnly="1" outline="0" fieldPosition="0">
        <references count="2">
          <reference field="18" count="1" selected="0">
            <x v="2"/>
          </reference>
          <reference field="21" count="5">
            <x v="64"/>
            <x v="76"/>
            <x v="130"/>
            <x v="175"/>
            <x v="233"/>
          </reference>
        </references>
      </pivotArea>
    </format>
    <format dxfId="304">
      <pivotArea dataOnly="0" labelOnly="1" outline="0" fieldPosition="0">
        <references count="2">
          <reference field="18" count="1" selected="0">
            <x v="9"/>
          </reference>
          <reference field="21" count="8">
            <x v="44"/>
            <x v="56"/>
            <x v="57"/>
            <x v="104"/>
            <x v="139"/>
            <x v="163"/>
            <x v="210"/>
            <x v="322"/>
          </reference>
        </references>
      </pivotArea>
    </format>
    <format dxfId="303">
      <pivotArea dataOnly="0" labelOnly="1" outline="0" fieldPosition="0">
        <references count="2">
          <reference field="18" count="1" selected="0">
            <x v="14"/>
          </reference>
          <reference field="21" count="2">
            <x v="12"/>
            <x v="313"/>
          </reference>
        </references>
      </pivotArea>
    </format>
    <format dxfId="302">
      <pivotArea dataOnly="0" labelOnly="1" outline="0" fieldPosition="0">
        <references count="2">
          <reference field="18" count="1" selected="0">
            <x v="21"/>
          </reference>
          <reference field="21" count="2">
            <x v="235"/>
            <x v="312"/>
          </reference>
        </references>
      </pivotArea>
    </format>
    <format dxfId="301">
      <pivotArea field="18" type="button" dataOnly="0" labelOnly="1" outline="0" axis="axisRow" fieldPosition="0"/>
    </format>
    <format dxfId="300">
      <pivotArea field="21" type="button" dataOnly="0" labelOnly="1" outline="0" axis="axisRow" fieldPosition="1"/>
    </format>
    <format dxfId="299">
      <pivotArea dataOnly="0" labelOnly="1" outline="0" axis="axisValues" fieldPosition="0"/>
    </format>
    <format dxfId="298">
      <pivotArea outline="0" collapsedLevelsAreSubtotals="1" fieldPosition="0"/>
    </format>
    <format dxfId="297">
      <pivotArea dataOnly="0" labelOnly="1" grandRow="1" outline="0" fieldPosition="0"/>
    </format>
    <format dxfId="296">
      <pivotArea dataOnly="0" labelOnly="1" outline="0" fieldPosition="0">
        <references count="1">
          <reference field="21" count="0"/>
        </references>
      </pivotArea>
    </format>
    <format dxfId="295">
      <pivotArea outline="0" fieldPosition="0">
        <references count="1">
          <reference field="4294967294" count="1">
            <x v="0"/>
          </reference>
        </references>
      </pivotArea>
    </format>
  </formats>
  <pivotTableStyleInfo name="PivotStyleMedium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FB7A763B-E1C1-4A20-BAE5-6756028D4FAD}" name="PivotTable2" cacheId="3"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rowHeaderCaption="Governorate">
  <location ref="K12:L25" firstHeaderRow="1" firstDataRow="1" firstDataCol="1" rowPageCount="1" colPageCount="1"/>
  <pivotFields count="44">
    <pivotField numFmtId="165" showAll="0"/>
    <pivotField numFmtId="165"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axis="axisRow" showAll="0" sortType="descending">
      <items count="30">
        <item x="16"/>
        <item x="18"/>
        <item x="9"/>
        <item m="1" x="23"/>
        <item m="1" x="22"/>
        <item x="8"/>
        <item x="20"/>
        <item x="17"/>
        <item m="1" x="25"/>
        <item x="4"/>
        <item x="6"/>
        <item x="2"/>
        <item x="3"/>
        <item x="1"/>
        <item x="10"/>
        <item m="1" x="28"/>
        <item m="1" x="24"/>
        <item x="12"/>
        <item m="1" x="27"/>
        <item x="19"/>
        <item m="1" x="21"/>
        <item m="1" x="26"/>
        <item x="0"/>
        <item x="7"/>
        <item x="5"/>
        <item x="13"/>
        <item x="11"/>
        <item x="14"/>
        <item x="15"/>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axis="axisPage" showAll="0">
      <items count="4">
        <item x="0"/>
        <item x="1"/>
        <item m="1" x="2"/>
        <item t="default"/>
      </items>
    </pivotField>
    <pivotField showAll="0"/>
    <pivotField showAll="0"/>
    <pivotField showAll="0"/>
  </pivotFields>
  <rowFields count="1">
    <field x="18"/>
  </rowFields>
  <rowItems count="13">
    <i>
      <x v="19"/>
    </i>
    <i>
      <x v="22"/>
    </i>
    <i>
      <x v="24"/>
    </i>
    <i>
      <x v="25"/>
    </i>
    <i>
      <x v="11"/>
    </i>
    <i>
      <x v="13"/>
    </i>
    <i>
      <x v="27"/>
    </i>
    <i>
      <x v="5"/>
    </i>
    <i>
      <x v="10"/>
    </i>
    <i>
      <x v="23"/>
    </i>
    <i>
      <x v="12"/>
    </i>
    <i>
      <x v="26"/>
    </i>
    <i t="grand">
      <x/>
    </i>
  </rowItems>
  <colItems count="1">
    <i/>
  </colItems>
  <pageFields count="1">
    <pageField fld="40" item="1" hier="-1"/>
  </pageFields>
  <dataFields count="1">
    <dataField name="# Of Households" fld="28" baseField="18" baseItem="6" numFmtId="3"/>
  </dataFields>
  <formats count="13">
    <format dxfId="365">
      <pivotArea outline="0" collapsedLevelsAreSubtotals="1" fieldPosition="0"/>
    </format>
    <format dxfId="364">
      <pivotArea dataOnly="0" labelOnly="1" fieldPosition="0">
        <references count="1">
          <reference field="18" count="0"/>
        </references>
      </pivotArea>
    </format>
    <format dxfId="363">
      <pivotArea dataOnly="0" labelOnly="1" grandRow="1" outline="0" fieldPosition="0"/>
    </format>
    <format dxfId="362">
      <pivotArea type="all" dataOnly="0" outline="0" fieldPosition="0"/>
    </format>
    <format dxfId="361">
      <pivotArea outline="0" collapsedLevelsAreSubtotals="1" fieldPosition="0"/>
    </format>
    <format dxfId="360">
      <pivotArea field="18" type="button" dataOnly="0" labelOnly="1" outline="0" axis="axisRow" fieldPosition="0"/>
    </format>
    <format dxfId="359">
      <pivotArea dataOnly="0" labelOnly="1" fieldPosition="0">
        <references count="1">
          <reference field="18" count="0"/>
        </references>
      </pivotArea>
    </format>
    <format dxfId="358">
      <pivotArea dataOnly="0" labelOnly="1" grandRow="1" outline="0" fieldPosition="0"/>
    </format>
    <format dxfId="357">
      <pivotArea dataOnly="0" labelOnly="1" outline="0" axis="axisValues" fieldPosition="0"/>
    </format>
    <format dxfId="356">
      <pivotArea outline="0" collapsedLevelsAreSubtotals="1" fieldPosition="0"/>
    </format>
    <format dxfId="355">
      <pivotArea dataOnly="0" labelOnly="1" grandRow="1" outline="0" fieldPosition="0"/>
    </format>
    <format dxfId="354">
      <pivotArea dataOnly="0" labelOnly="1" fieldPosition="0">
        <references count="1">
          <reference field="18" count="0"/>
        </references>
      </pivotArea>
    </format>
    <format dxfId="353">
      <pivotArea outline="0" fieldPosition="0">
        <references count="1">
          <reference field="4294967294" count="1">
            <x v="0"/>
          </reference>
        </references>
      </pivotArea>
    </format>
  </formats>
  <pivotTableStyleInfo name="PivotStyleMedium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7F1393DE-726D-4A48-BD7B-0653BF95266B}" name="PivotTable4" cacheId="3" applyNumberFormats="0" applyBorderFormats="0" applyFontFormats="0" applyPatternFormats="0" applyAlignmentFormats="0" applyWidthHeightFormats="1" dataCaption="Values" updatedVersion="8" minRefreshableVersion="3" useAutoFormatting="1" itemPrintTitles="1" createdVersion="7" indent="0" compact="0" compactData="0" multipleFieldFilters="0">
  <location ref="AC12:AE37" firstHeaderRow="1" firstDataRow="1" firstDataCol="2" rowPageCount="1" colPageCount="1"/>
  <pivotFields count="44">
    <pivotField compact="0" numFmtId="165" outline="0" showAll="0" defaultSubtotal="0">
      <extLst>
        <ext xmlns:x14="http://schemas.microsoft.com/office/spreadsheetml/2009/9/main" uri="{2946ED86-A175-432a-8AC1-64E0C546D7DE}">
          <x14:pivotField fillDownLabels="1"/>
        </ext>
      </extLst>
    </pivotField>
    <pivotField compact="0" numFmtId="165"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5"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howAll="0" sortType="descending" defaultSubtotal="0">
      <items count="29">
        <item x="16"/>
        <item x="18"/>
        <item x="9"/>
        <item m="1" x="23"/>
        <item m="1" x="22"/>
        <item x="8"/>
        <item x="20"/>
        <item x="17"/>
        <item m="1" x="25"/>
        <item x="4"/>
        <item x="6"/>
        <item x="2"/>
        <item x="3"/>
        <item x="1"/>
        <item x="10"/>
        <item m="1" x="28"/>
        <item m="1" x="24"/>
        <item x="12"/>
        <item m="1" x="27"/>
        <item x="19"/>
        <item m="1" x="21"/>
        <item m="1" x="26"/>
        <item x="0"/>
        <item x="7"/>
        <item x="5"/>
        <item x="13"/>
        <item x="11"/>
        <item x="14"/>
        <item x="15"/>
      </items>
      <autoSortScope>
        <pivotArea dataOnly="0" outline="0" fieldPosition="0">
          <references count="1">
            <reference field="4294967294" count="1" selected="0">
              <x v="0"/>
            </reference>
          </references>
        </pivotArea>
      </autoSortScope>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howAll="0" sortType="descending" defaultSubtotal="0">
      <items count="389">
        <item x="71"/>
        <item x="7"/>
        <item m="1" x="337"/>
        <item x="117"/>
        <item m="1" x="288"/>
        <item m="1" x="290"/>
        <item m="1" x="225"/>
        <item x="36"/>
        <item x="42"/>
        <item x="46"/>
        <item x="59"/>
        <item x="196"/>
        <item m="1" x="280"/>
        <item x="110"/>
        <item m="1" x="362"/>
        <item m="1" x="336"/>
        <item m="1" x="364"/>
        <item m="1" x="368"/>
        <item m="1" x="281"/>
        <item m="1" x="255"/>
        <item x="77"/>
        <item x="45"/>
        <item x="32"/>
        <item m="1" x="361"/>
        <item x="14"/>
        <item x="94"/>
        <item x="43"/>
        <item m="1" x="310"/>
        <item x="66"/>
        <item m="1" x="316"/>
        <item m="1" x="251"/>
        <item x="57"/>
        <item m="1" x="296"/>
        <item m="1" x="299"/>
        <item x="98"/>
        <item m="1" x="236"/>
        <item m="1" x="382"/>
        <item m="1" x="293"/>
        <item m="1" x="371"/>
        <item m="1" x="384"/>
        <item m="1" x="379"/>
        <item m="1" x="380"/>
        <item m="1" x="359"/>
        <item m="1" x="373"/>
        <item m="1" x="326"/>
        <item x="26"/>
        <item x="160"/>
        <item x="137"/>
        <item x="52"/>
        <item m="1" x="387"/>
        <item m="1" x="351"/>
        <item x="135"/>
        <item m="1" x="218"/>
        <item x="183"/>
        <item x="54"/>
        <item x="15"/>
        <item m="1" x="378"/>
        <item x="78"/>
        <item x="149"/>
        <item m="1" x="370"/>
        <item x="10"/>
        <item x="72"/>
        <item x="0"/>
        <item m="1" x="332"/>
        <item m="1" x="273"/>
        <item m="1" x="324"/>
        <item x="1"/>
        <item m="1" x="275"/>
        <item x="21"/>
        <item m="1" x="277"/>
        <item x="100"/>
        <item x="39"/>
        <item x="49"/>
        <item m="1" x="289"/>
        <item x="62"/>
        <item m="1" x="221"/>
        <item x="11"/>
        <item m="1" x="237"/>
        <item x="170"/>
        <item m="1" x="356"/>
        <item x="8"/>
        <item x="93"/>
        <item m="1" x="315"/>
        <item m="1" x="282"/>
        <item m="1" x="353"/>
        <item m="1" x="270"/>
        <item m="1" x="298"/>
        <item m="1" x="352"/>
        <item x="22"/>
        <item x="108"/>
        <item x="96"/>
        <item m="1" x="272"/>
        <item m="1" x="285"/>
        <item x="154"/>
        <item m="1" x="227"/>
        <item m="1" x="331"/>
        <item x="112"/>
        <item m="1" x="211"/>
        <item m="1" x="308"/>
        <item m="1" x="226"/>
        <item x="173"/>
        <item x="55"/>
        <item m="1" x="312"/>
        <item x="35"/>
        <item x="85"/>
        <item x="159"/>
        <item m="1" x="292"/>
        <item x="23"/>
        <item m="1" x="333"/>
        <item m="1" x="340"/>
        <item x="103"/>
        <item m="1" x="294"/>
        <item m="1" x="228"/>
        <item m="1" x="295"/>
        <item x="172"/>
        <item m="1" x="300"/>
        <item m="1" x="328"/>
        <item x="203"/>
        <item m="1" x="206"/>
        <item x="122"/>
        <item m="1" x="321"/>
        <item x="9"/>
        <item x="178"/>
        <item m="1" x="343"/>
        <item m="1" x="360"/>
        <item m="1" x="276"/>
        <item x="5"/>
        <item x="136"/>
        <item m="1" x="341"/>
        <item x="33"/>
        <item x="24"/>
        <item m="1" x="304"/>
        <item m="1" x="233"/>
        <item x="102"/>
        <item m="1" x="313"/>
        <item m="1" x="350"/>
        <item m="1" x="302"/>
        <item x="91"/>
        <item x="82"/>
        <item x="34"/>
        <item m="1" x="269"/>
        <item m="1" x="307"/>
        <item m="1" x="369"/>
        <item m="1" x="335"/>
        <item m="1" x="242"/>
        <item x="30"/>
        <item m="1" x="220"/>
        <item x="83"/>
        <item x="174"/>
        <item m="1" x="278"/>
        <item x="61"/>
        <item m="1" x="311"/>
        <item m="1" x="286"/>
        <item m="1" x="374"/>
        <item m="1" x="348"/>
        <item x="89"/>
        <item m="1" x="365"/>
        <item m="1" x="297"/>
        <item x="75"/>
        <item m="1" x="222"/>
        <item x="119"/>
        <item x="198"/>
        <item x="128"/>
        <item m="1" x="271"/>
        <item m="1" x="322"/>
        <item x="17"/>
        <item x="195"/>
        <item m="1" x="223"/>
        <item m="1" x="303"/>
        <item m="1" x="388"/>
        <item m="1" x="208"/>
        <item m="1" x="314"/>
        <item m="1" x="274"/>
        <item m="1" x="330"/>
        <item m="1" x="323"/>
        <item m="1" x="283"/>
        <item m="1" x="354"/>
        <item m="1" x="345"/>
        <item x="186"/>
        <item m="1" x="347"/>
        <item m="1" x="267"/>
        <item m="1" x="318"/>
        <item x="182"/>
        <item m="1" x="253"/>
        <item m="1" x="376"/>
        <item x="141"/>
        <item x="191"/>
        <item x="18"/>
        <item m="1" x="216"/>
        <item x="146"/>
        <item x="65"/>
        <item m="1" x="254"/>
        <item x="87"/>
        <item m="1" x="372"/>
        <item m="1" x="301"/>
        <item x="74"/>
        <item x="116"/>
        <item x="175"/>
        <item m="1" x="317"/>
        <item x="121"/>
        <item x="130"/>
        <item m="1" x="291"/>
        <item m="1" x="210"/>
        <item m="1" x="377"/>
        <item m="1" x="320"/>
        <item x="134"/>
        <item m="1" x="363"/>
        <item x="202"/>
        <item x="118"/>
        <item m="1" x="355"/>
        <item m="1" x="349"/>
        <item x="79"/>
        <item m="1" x="244"/>
        <item m="1" x="231"/>
        <item m="1" x="358"/>
        <item x="6"/>
        <item m="1" x="213"/>
        <item x="4"/>
        <item x="16"/>
        <item x="53"/>
        <item x="80"/>
        <item m="1" x="319"/>
        <item x="31"/>
        <item x="12"/>
        <item x="50"/>
        <item x="126"/>
        <item m="1" x="305"/>
        <item x="38"/>
        <item x="69"/>
        <item x="109"/>
        <item x="58"/>
        <item x="164"/>
        <item x="44"/>
        <item x="123"/>
        <item x="51"/>
        <item x="180"/>
        <item m="1" x="235"/>
        <item m="1" x="381"/>
        <item x="13"/>
        <item m="1" x="325"/>
        <item m="1" x="366"/>
        <item m="1" x="346"/>
        <item m="1" x="234"/>
        <item x="47"/>
        <item x="142"/>
        <item x="70"/>
        <item x="193"/>
        <item x="3"/>
        <item m="1" x="212"/>
        <item x="27"/>
        <item x="56"/>
        <item x="115"/>
        <item m="1" x="207"/>
        <item x="200"/>
        <item x="132"/>
        <item m="1" x="214"/>
        <item x="171"/>
        <item x="37"/>
        <item m="1" x="217"/>
        <item x="92"/>
        <item m="1" x="250"/>
        <item x="140"/>
        <item x="97"/>
        <item x="113"/>
        <item x="114"/>
        <item x="95"/>
        <item x="41"/>
        <item x="148"/>
        <item x="161"/>
        <item x="163"/>
        <item x="90"/>
        <item x="184"/>
        <item m="1" x="306"/>
        <item x="145"/>
        <item x="104"/>
        <item x="29"/>
        <item x="107"/>
        <item x="168"/>
        <item x="73"/>
        <item m="1" x="247"/>
        <item x="192"/>
        <item x="88"/>
        <item x="189"/>
        <item m="1" x="357"/>
        <item m="1" x="252"/>
        <item x="181"/>
        <item m="1" x="334"/>
        <item m="1" x="209"/>
        <item x="60"/>
        <item x="201"/>
        <item x="143"/>
        <item m="1" x="338"/>
        <item x="124"/>
        <item x="81"/>
        <item x="179"/>
        <item m="1" x="263"/>
        <item x="84"/>
        <item x="194"/>
        <item x="177"/>
        <item x="190"/>
        <item x="199"/>
        <item m="1" x="344"/>
        <item x="185"/>
        <item m="1" x="327"/>
        <item x="20"/>
        <item x="48"/>
        <item x="155"/>
        <item m="1" x="259"/>
        <item x="150"/>
        <item x="166"/>
        <item x="106"/>
        <item x="187"/>
        <item x="129"/>
        <item m="1" x="287"/>
        <item x="138"/>
        <item m="1" x="229"/>
        <item x="147"/>
        <item m="1" x="205"/>
        <item x="176"/>
        <item m="1" x="245"/>
        <item m="1" x="230"/>
        <item x="63"/>
        <item m="1" x="239"/>
        <item m="1" x="329"/>
        <item x="86"/>
        <item m="1" x="339"/>
        <item m="1" x="386"/>
        <item x="131"/>
        <item m="1" x="342"/>
        <item x="153"/>
        <item m="1" x="383"/>
        <item x="158"/>
        <item m="1" x="241"/>
        <item x="127"/>
        <item x="169"/>
        <item x="151"/>
        <item x="139"/>
        <item m="1" x="240"/>
        <item m="1" x="309"/>
        <item x="133"/>
        <item x="162"/>
        <item m="1" x="243"/>
        <item x="111"/>
        <item x="156"/>
        <item x="125"/>
        <item m="1" x="284"/>
        <item x="28"/>
        <item m="1" x="375"/>
        <item x="165"/>
        <item x="188"/>
        <item x="68"/>
        <item x="105"/>
        <item m="1" x="249"/>
        <item m="1" x="385"/>
        <item x="167"/>
        <item x="2"/>
        <item m="1" x="257"/>
        <item x="101"/>
        <item x="19"/>
        <item m="1" x="258"/>
        <item m="1" x="367"/>
        <item m="1" x="246"/>
        <item m="1" x="248"/>
        <item x="64"/>
        <item x="76"/>
        <item m="1" x="279"/>
        <item x="25"/>
        <item x="67"/>
        <item m="1" x="215"/>
        <item m="1" x="204"/>
        <item m="1" x="219"/>
        <item x="99"/>
        <item m="1" x="224"/>
        <item x="152"/>
        <item m="1" x="232"/>
        <item m="1" x="238"/>
        <item m="1" x="256"/>
        <item m="1" x="260"/>
        <item m="1" x="261"/>
        <item m="1" x="262"/>
        <item m="1" x="264"/>
        <item x="40"/>
        <item m="1" x="265"/>
        <item m="1" x="266"/>
        <item m="1" x="268"/>
        <item x="120"/>
        <item x="144"/>
        <item x="157"/>
        <item x="197"/>
      </items>
      <autoSortScope>
        <pivotArea dataOnly="0" outline="0" fieldPosition="0">
          <references count="1">
            <reference field="4294967294" count="1" selected="0">
              <x v="0"/>
            </reference>
          </references>
        </pivotArea>
      </autoSortScope>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Page" compact="0" outline="0" showAll="0" defaultSubtotal="0">
      <items count="3">
        <item x="0"/>
        <item x="1"/>
        <item m="1" x="2"/>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s>
  <rowFields count="2">
    <field x="18"/>
    <field x="21"/>
  </rowFields>
  <rowItems count="25">
    <i>
      <x v="19"/>
      <x v="117"/>
    </i>
    <i>
      <x v="22"/>
      <x v="21"/>
    </i>
    <i r="1">
      <x v="45"/>
    </i>
    <i r="1">
      <x v="247"/>
    </i>
    <i r="1">
      <x v="215"/>
    </i>
    <i r="1">
      <x v="34"/>
    </i>
    <i r="1">
      <x v="101"/>
    </i>
    <i>
      <x v="24"/>
      <x v="76"/>
    </i>
    <i r="1">
      <x v="271"/>
    </i>
    <i r="1">
      <x v="250"/>
    </i>
    <i r="1">
      <x v="227"/>
    </i>
    <i r="1">
      <x v="249"/>
    </i>
    <i>
      <x v="25"/>
      <x v="251"/>
    </i>
    <i r="1">
      <x v="10"/>
    </i>
    <i>
      <x v="11"/>
      <x v="150"/>
    </i>
    <i>
      <x v="13"/>
      <x v="88"/>
    </i>
    <i r="1">
      <x v="119"/>
    </i>
    <i>
      <x v="27"/>
      <x v="357"/>
    </i>
    <i>
      <x v="5"/>
      <x v="243"/>
    </i>
    <i>
      <x v="10"/>
      <x v="266"/>
    </i>
    <i r="1">
      <x v="225"/>
    </i>
    <i>
      <x v="23"/>
      <x v="207"/>
    </i>
    <i>
      <x v="12"/>
      <x v="217"/>
    </i>
    <i>
      <x v="26"/>
      <x v="275"/>
    </i>
    <i t="grand">
      <x/>
    </i>
  </rowItems>
  <colItems count="1">
    <i/>
  </colItems>
  <pageFields count="1">
    <pageField fld="40" item="1" hier="-1"/>
  </pageFields>
  <dataFields count="1">
    <dataField name="# Of Households" fld="28" baseField="0" baseItem="0"/>
  </dataFields>
  <formats count="36">
    <format dxfId="401">
      <pivotArea type="all" dataOnly="0" outline="0" fieldPosition="0"/>
    </format>
    <format dxfId="400">
      <pivotArea outline="0" collapsedLevelsAreSubtotals="1" fieldPosition="0"/>
    </format>
    <format dxfId="399">
      <pivotArea field="18" type="button" dataOnly="0" labelOnly="1" outline="0" axis="axisRow" fieldPosition="0"/>
    </format>
    <format dxfId="398">
      <pivotArea field="21" type="button" dataOnly="0" labelOnly="1" outline="0" axis="axisRow" fieldPosition="1"/>
    </format>
    <format dxfId="397">
      <pivotArea dataOnly="0" labelOnly="1" outline="0" fieldPosition="0">
        <references count="1">
          <reference field="18" count="0"/>
        </references>
      </pivotArea>
    </format>
    <format dxfId="396">
      <pivotArea dataOnly="0" labelOnly="1" grandRow="1" outline="0" fieldPosition="0"/>
    </format>
    <format dxfId="395">
      <pivotArea dataOnly="0" labelOnly="1" outline="0" fieldPosition="0">
        <references count="2">
          <reference field="18" count="1" selected="0">
            <x v="24"/>
          </reference>
          <reference field="21" count="21">
            <x v="20"/>
            <x v="22"/>
            <x v="25"/>
            <x v="57"/>
            <x v="61"/>
            <x v="76"/>
            <x v="81"/>
            <x v="90"/>
            <x v="103"/>
            <x v="107"/>
            <x v="121"/>
            <x v="147"/>
            <x v="218"/>
            <x v="219"/>
            <x v="222"/>
            <x v="227"/>
            <x v="249"/>
            <x v="250"/>
            <x v="263"/>
            <x v="270"/>
            <x v="271"/>
          </reference>
        </references>
      </pivotArea>
    </format>
    <format dxfId="394">
      <pivotArea dataOnly="0" labelOnly="1" outline="0" fieldPosition="0">
        <references count="2">
          <reference field="18" count="1" selected="0">
            <x v="13"/>
          </reference>
          <reference field="21" count="13">
            <x v="60"/>
            <x v="66"/>
            <x v="77"/>
            <x v="78"/>
            <x v="88"/>
            <x v="89"/>
            <x v="96"/>
            <x v="119"/>
            <x v="126"/>
            <x v="139"/>
            <x v="165"/>
            <x v="195"/>
            <x v="262"/>
          </reference>
        </references>
      </pivotArea>
    </format>
    <format dxfId="393">
      <pivotArea dataOnly="0" labelOnly="1" outline="0" fieldPosition="0">
        <references count="2">
          <reference field="18" count="1" selected="0">
            <x v="22"/>
          </reference>
          <reference field="21" count="23">
            <x v="1"/>
            <x v="8"/>
            <x v="9"/>
            <x v="21"/>
            <x v="34"/>
            <x v="45"/>
            <x v="51"/>
            <x v="62"/>
            <x v="101"/>
            <x v="122"/>
            <x v="155"/>
            <x v="215"/>
            <x v="223"/>
            <x v="224"/>
            <x v="247"/>
            <x v="257"/>
            <x v="267"/>
            <x v="281"/>
            <x v="304"/>
            <x v="317"/>
            <x v="331"/>
            <x v="344"/>
            <x v="368"/>
          </reference>
        </references>
      </pivotArea>
    </format>
    <format dxfId="392">
      <pivotArea dataOnly="0" labelOnly="1" outline="0" fieldPosition="0">
        <references count="2">
          <reference field="18" count="1" selected="0">
            <x v="17"/>
          </reference>
          <reference field="21" count="6">
            <x v="48"/>
            <x v="236"/>
            <x v="311"/>
            <x v="315"/>
            <x v="364"/>
            <x v="374"/>
          </reference>
        </references>
      </pivotArea>
    </format>
    <format dxfId="391">
      <pivotArea dataOnly="0" labelOnly="1" outline="0" fieldPosition="0">
        <references count="2">
          <reference field="18" count="1" selected="0">
            <x v="0"/>
          </reference>
          <reference field="21" count="5">
            <x v="188"/>
            <x v="189"/>
            <x v="269"/>
            <x v="371"/>
            <x v="372"/>
          </reference>
        </references>
      </pivotArea>
    </format>
    <format dxfId="390">
      <pivotArea dataOnly="0" labelOnly="1" outline="0" fieldPosition="0">
        <references count="2">
          <reference field="18" count="1" selected="0">
            <x v="12"/>
          </reference>
          <reference field="21" count="15">
            <x v="24"/>
            <x v="28"/>
            <x v="31"/>
            <x v="55"/>
            <x v="68"/>
            <x v="100"/>
            <x v="133"/>
            <x v="137"/>
            <x v="216"/>
            <x v="217"/>
            <x v="229"/>
            <x v="234"/>
            <x v="255"/>
            <x v="289"/>
            <x v="318"/>
          </reference>
        </references>
      </pivotArea>
    </format>
    <format dxfId="389">
      <pivotArea dataOnly="0" labelOnly="1" outline="0" fieldPosition="0">
        <references count="2">
          <reference field="18" count="1" selected="0">
            <x v="19"/>
          </reference>
          <reference field="21" count="3">
            <x v="253"/>
            <x v="337"/>
            <x v="349"/>
          </reference>
        </references>
      </pivotArea>
    </format>
    <format dxfId="388">
      <pivotArea dataOnly="0" labelOnly="1" outline="0" fieldPosition="0">
        <references count="2">
          <reference field="18" count="1" selected="0">
            <x v="10"/>
          </reference>
          <reference field="21" count="11">
            <x v="7"/>
            <x v="54"/>
            <x v="99"/>
            <x v="158"/>
            <x v="170"/>
            <x v="192"/>
            <x v="225"/>
            <x v="238"/>
            <x v="266"/>
            <x v="287"/>
            <x v="309"/>
          </reference>
        </references>
      </pivotArea>
    </format>
    <format dxfId="387">
      <pivotArea dataOnly="0" labelOnly="1" outline="0" fieldPosition="0">
        <references count="2">
          <reference field="18" count="1" selected="0">
            <x v="26"/>
          </reference>
          <reference field="21" count="10">
            <x v="46"/>
            <x v="112"/>
            <x v="159"/>
            <x v="245"/>
            <x v="246"/>
            <x v="265"/>
            <x v="273"/>
            <x v="275"/>
            <x v="277"/>
            <x v="280"/>
          </reference>
        </references>
      </pivotArea>
    </format>
    <format dxfId="386">
      <pivotArea dataOnly="0" labelOnly="1" outline="0" fieldPosition="0">
        <references count="2">
          <reference field="18" count="1" selected="0">
            <x v="2"/>
          </reference>
          <reference field="21" count="13">
            <x v="118"/>
            <x v="144"/>
            <x v="167"/>
            <x v="182"/>
            <x v="208"/>
            <x v="213"/>
            <x v="231"/>
            <x v="252"/>
            <x v="274"/>
            <x v="285"/>
            <x v="296"/>
            <x v="300"/>
            <x v="308"/>
          </reference>
        </references>
      </pivotArea>
    </format>
    <format dxfId="385">
      <pivotArea dataOnly="0" labelOnly="1" outline="0" fieldPosition="0">
        <references count="2">
          <reference field="18" count="1" selected="0">
            <x v="25"/>
          </reference>
          <reference field="21" count="7">
            <x v="10"/>
            <x v="52"/>
            <x v="160"/>
            <x v="166"/>
            <x v="251"/>
            <x v="254"/>
            <x v="375"/>
          </reference>
        </references>
      </pivotArea>
    </format>
    <format dxfId="384">
      <pivotArea dataOnly="0" labelOnly="1" outline="0" fieldPosition="0">
        <references count="2">
          <reference field="18" count="1" selected="0">
            <x v="23"/>
          </reference>
          <reference field="21" count="13">
            <x v="47"/>
            <x v="75"/>
            <x v="110"/>
            <x v="145"/>
            <x v="146"/>
            <x v="190"/>
            <x v="207"/>
            <x v="228"/>
            <x v="259"/>
            <x v="276"/>
            <x v="342"/>
            <x v="358"/>
            <x v="369"/>
          </reference>
        </references>
      </pivotArea>
    </format>
    <format dxfId="383">
      <pivotArea dataOnly="0" labelOnly="1" outline="0" fieldPosition="0">
        <references count="2">
          <reference field="18" count="1" selected="0">
            <x v="5"/>
          </reference>
          <reference field="21" count="8">
            <x v="6"/>
            <x v="130"/>
            <x v="243"/>
            <x v="278"/>
            <x v="288"/>
            <x v="336"/>
            <x v="339"/>
            <x v="373"/>
          </reference>
        </references>
      </pivotArea>
    </format>
    <format dxfId="382">
      <pivotArea dataOnly="0" labelOnly="1" outline="0" fieldPosition="0">
        <references count="2">
          <reference field="18" count="1" selected="0">
            <x v="9"/>
          </reference>
          <reference field="21" count="12">
            <x v="80"/>
            <x v="97"/>
            <x v="129"/>
            <x v="162"/>
            <x v="211"/>
            <x v="232"/>
            <x v="297"/>
            <x v="299"/>
            <x v="327"/>
            <x v="351"/>
            <x v="354"/>
            <x v="363"/>
          </reference>
        </references>
      </pivotArea>
    </format>
    <format dxfId="381">
      <pivotArea dataOnly="0" labelOnly="1" outline="0" fieldPosition="0">
        <references count="2">
          <reference field="18" count="1" selected="0">
            <x v="11"/>
          </reference>
          <reference field="21" count="17">
            <x v="0"/>
            <x v="35"/>
            <x v="58"/>
            <x v="71"/>
            <x v="74"/>
            <x v="93"/>
            <x v="148"/>
            <x v="150"/>
            <x v="197"/>
            <x v="199"/>
            <x v="202"/>
            <x v="242"/>
            <x v="258"/>
            <x v="290"/>
            <x v="302"/>
            <x v="333"/>
            <x v="370"/>
          </reference>
        </references>
      </pivotArea>
    </format>
    <format dxfId="380">
      <pivotArea dataOnly="0" labelOnly="1" outline="0" fieldPosition="0">
        <references count="2">
          <reference field="18" count="1" selected="0">
            <x v="14"/>
          </reference>
          <reference field="21" count="6">
            <x v="11"/>
            <x v="72"/>
            <x v="230"/>
            <x v="292"/>
            <x v="310"/>
            <x v="346"/>
          </reference>
        </references>
      </pivotArea>
    </format>
    <format dxfId="379">
      <pivotArea dataOnly="0" labelOnly="1" outline="0" fieldPosition="0">
        <references count="2">
          <reference field="18" count="1" selected="0">
            <x v="1"/>
          </reference>
          <reference field="21" count="5">
            <x v="53"/>
            <x v="105"/>
            <x v="132"/>
            <x v="248"/>
            <x v="261"/>
          </reference>
        </references>
      </pivotArea>
    </format>
    <format dxfId="378">
      <pivotArea dataOnly="0" labelOnly="1" outline="0" fieldPosition="0">
        <references count="2">
          <reference field="18" count="1" selected="0">
            <x v="7"/>
          </reference>
          <reference field="21" count="8">
            <x v="13"/>
            <x v="94"/>
            <x v="161"/>
            <x v="178"/>
            <x v="320"/>
            <x v="322"/>
            <x v="332"/>
            <x v="334"/>
          </reference>
        </references>
      </pivotArea>
    </format>
    <format dxfId="377">
      <pivotArea dataOnly="0" labelOnly="1" outline="0" fieldPosition="0">
        <references count="2">
          <reference field="18" count="1" selected="0">
            <x v="28"/>
          </reference>
          <reference field="21" count="2">
            <x v="138"/>
            <x v="324"/>
          </reference>
        </references>
      </pivotArea>
    </format>
    <format dxfId="376">
      <pivotArea dataOnly="0" labelOnly="1" outline="0" fieldPosition="0">
        <references count="2">
          <reference field="18" count="1" selected="0">
            <x v="27"/>
          </reference>
          <reference field="21" count="2">
            <x v="264"/>
            <x v="314"/>
          </reference>
        </references>
      </pivotArea>
    </format>
    <format dxfId="375">
      <pivotArea dataOnly="0" labelOnly="1" outline="0" axis="axisValues" fieldPosition="0"/>
    </format>
    <format dxfId="374">
      <pivotArea outline="0" collapsedLevelsAreSubtotals="1" fieldPosition="0"/>
    </format>
    <format dxfId="373">
      <pivotArea dataOnly="0" labelOnly="1" outline="0" fieldPosition="0">
        <references count="2">
          <reference field="18" count="1" selected="0">
            <x v="13"/>
          </reference>
          <reference field="21" count="2">
            <x v="60"/>
            <x v="126"/>
          </reference>
        </references>
      </pivotArea>
    </format>
    <format dxfId="372">
      <pivotArea dataOnly="0" labelOnly="1" outline="0" fieldPosition="0">
        <references count="2">
          <reference field="18" count="1" selected="0">
            <x v="24"/>
          </reference>
          <reference field="21" count="3">
            <x v="76"/>
            <x v="227"/>
            <x v="250"/>
          </reference>
        </references>
      </pivotArea>
    </format>
    <format dxfId="371">
      <pivotArea dataOnly="0" labelOnly="1" outline="0" fieldPosition="0">
        <references count="2">
          <reference field="18" count="1" selected="0">
            <x v="22"/>
          </reference>
          <reference field="21" count="3">
            <x v="21"/>
            <x v="62"/>
            <x v="257"/>
          </reference>
        </references>
      </pivotArea>
    </format>
    <format dxfId="370">
      <pivotArea dataOnly="0" labelOnly="1" outline="0" fieldPosition="0">
        <references count="2">
          <reference field="18" count="1" selected="0">
            <x v="2"/>
          </reference>
          <reference field="21" count="1">
            <x v="296"/>
          </reference>
        </references>
      </pivotArea>
    </format>
    <format dxfId="369">
      <pivotArea dataOnly="0" labelOnly="1" outline="0" fieldPosition="0">
        <references count="2">
          <reference field="18" count="1" selected="0">
            <x v="12"/>
          </reference>
          <reference field="21" count="2">
            <x v="24"/>
            <x v="133"/>
          </reference>
        </references>
      </pivotArea>
    </format>
    <format dxfId="368">
      <pivotArea dataOnly="0" labelOnly="1" outline="0" fieldPosition="0">
        <references count="2">
          <reference field="18" count="1" selected="0">
            <x v="11"/>
          </reference>
          <reference field="21" count="1">
            <x v="0"/>
          </reference>
        </references>
      </pivotArea>
    </format>
    <format dxfId="367">
      <pivotArea dataOnly="0" labelOnly="1" outline="0" fieldPosition="0">
        <references count="2">
          <reference field="18" count="1" selected="0">
            <x v="23"/>
          </reference>
          <reference field="21" count="1">
            <x v="190"/>
          </reference>
        </references>
      </pivotArea>
    </format>
    <format dxfId="366">
      <pivotArea dataOnly="0" labelOnly="1" grandRow="1" outline="0" fieldPosition="0"/>
    </format>
  </formats>
  <pivotTableStyleInfo name="PivotStyleMedium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AD908B12-F2CD-418F-8CDC-F71CBBF84A1F}" name="PivotTable5" cacheId="3" applyNumberFormats="0" applyBorderFormats="0" applyFontFormats="0" applyPatternFormats="0" applyAlignmentFormats="0" applyWidthHeightFormats="1" dataCaption="Values" updatedVersion="8" minRefreshableVersion="3" useAutoFormatting="1" itemPrintTitles="1" createdVersion="7" indent="0" compact="0" compactData="0" multipleFieldFilters="0">
  <location ref="AI12:AK30" firstHeaderRow="1" firstDataRow="1" firstDataCol="2" rowPageCount="1" colPageCount="1"/>
  <pivotFields count="44">
    <pivotField compact="0" numFmtId="165" outline="0" showAll="0" defaultSubtotal="0">
      <extLst>
        <ext xmlns:x14="http://schemas.microsoft.com/office/spreadsheetml/2009/9/main" uri="{2946ED86-A175-432a-8AC1-64E0C546D7DE}">
          <x14:pivotField fillDownLabels="1"/>
        </ext>
      </extLst>
    </pivotField>
    <pivotField compact="0" numFmtId="165"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howAll="0" sortType="descending" defaultSubtotal="0">
      <items count="17">
        <item m="1" x="7"/>
        <item m="1" x="9"/>
        <item m="1" x="10"/>
        <item m="1" x="14"/>
        <item m="1" x="13"/>
        <item m="1" x="12"/>
        <item m="1" x="8"/>
        <item m="1" x="11"/>
        <item x="3"/>
        <item x="1"/>
        <item x="6"/>
        <item m="1" x="15"/>
        <item m="1" x="16"/>
        <item x="0"/>
        <item x="4"/>
        <item x="5"/>
        <item x="2"/>
      </items>
      <autoSortScope>
        <pivotArea dataOnly="0" outline="0" fieldPosition="0">
          <references count="1">
            <reference field="4294967294" count="1" selected="0">
              <x v="0"/>
            </reference>
          </references>
        </pivotArea>
      </autoSortScope>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5"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howAll="0" sortType="descending" defaultSubtotal="0">
      <items count="29">
        <item x="16"/>
        <item x="18"/>
        <item x="9"/>
        <item m="1" x="23"/>
        <item m="1" x="22"/>
        <item x="8"/>
        <item x="20"/>
        <item x="17"/>
        <item m="1" x="25"/>
        <item x="4"/>
        <item x="6"/>
        <item m="1" x="21"/>
        <item x="2"/>
        <item x="3"/>
        <item x="19"/>
        <item x="1"/>
        <item x="10"/>
        <item m="1" x="28"/>
        <item m="1" x="24"/>
        <item x="12"/>
        <item m="1" x="26"/>
        <item m="1" x="27"/>
        <item x="0"/>
        <item x="7"/>
        <item x="5"/>
        <item x="13"/>
        <item x="11"/>
        <item x="14"/>
        <item x="15"/>
      </items>
      <autoSortScope>
        <pivotArea dataOnly="0" outline="0" fieldPosition="0">
          <references count="1">
            <reference field="4294967294" count="1" selected="0">
              <x v="0"/>
            </reference>
          </references>
        </pivotArea>
      </autoSortScope>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Page" compact="0" outline="0" showAll="0" defaultSubtotal="0">
      <items count="3">
        <item x="0"/>
        <item x="1"/>
        <item m="1" x="2"/>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s>
  <rowFields count="2">
    <field x="3"/>
    <field x="18"/>
  </rowFields>
  <rowItems count="18">
    <i>
      <x v="13"/>
      <x v="14"/>
    </i>
    <i r="1">
      <x v="22"/>
    </i>
    <i r="1">
      <x v="24"/>
    </i>
    <i>
      <x v="9"/>
      <x v="22"/>
    </i>
    <i r="1">
      <x v="24"/>
    </i>
    <i r="1">
      <x v="12"/>
    </i>
    <i r="1">
      <x v="15"/>
    </i>
    <i r="1">
      <x v="27"/>
    </i>
    <i r="1">
      <x v="10"/>
    </i>
    <i r="1">
      <x v="5"/>
    </i>
    <i r="1">
      <x v="23"/>
    </i>
    <i r="1">
      <x v="26"/>
    </i>
    <i r="1">
      <x v="13"/>
    </i>
    <i r="1">
      <x v="25"/>
    </i>
    <i>
      <x v="16"/>
      <x v="24"/>
    </i>
    <i r="1">
      <x v="22"/>
    </i>
    <i>
      <x v="14"/>
      <x v="25"/>
    </i>
    <i t="grand">
      <x/>
    </i>
  </rowItems>
  <colItems count="1">
    <i/>
  </colItems>
  <pageFields count="1">
    <pageField fld="40" item="1" hier="-1"/>
  </pageFields>
  <dataFields count="1">
    <dataField name="# Of Households" fld="28" baseField="0" baseItem="0"/>
  </dataFields>
  <formats count="22">
    <format dxfId="423">
      <pivotArea type="all" dataOnly="0" outline="0" fieldPosition="0"/>
    </format>
    <format dxfId="422">
      <pivotArea outline="0" collapsedLevelsAreSubtotals="1" fieldPosition="0"/>
    </format>
    <format dxfId="421">
      <pivotArea field="3" type="button" dataOnly="0" labelOnly="1" outline="0" axis="axisRow" fieldPosition="0"/>
    </format>
    <format dxfId="420">
      <pivotArea field="18" type="button" dataOnly="0" labelOnly="1" outline="0" axis="axisRow" fieldPosition="1"/>
    </format>
    <format dxfId="419">
      <pivotArea dataOnly="0" labelOnly="1" outline="0" fieldPosition="0">
        <references count="1">
          <reference field="3" count="0"/>
        </references>
      </pivotArea>
    </format>
    <format dxfId="418">
      <pivotArea dataOnly="0" labelOnly="1" grandRow="1" outline="0" fieldPosition="0"/>
    </format>
    <format dxfId="417">
      <pivotArea dataOnly="0" labelOnly="1" outline="0" fieldPosition="0">
        <references count="2">
          <reference field="3" count="1" selected="0">
            <x v="9"/>
          </reference>
          <reference field="18" count="18">
            <x v="0"/>
            <x v="2"/>
            <x v="5"/>
            <x v="7"/>
            <x v="9"/>
            <x v="10"/>
            <x v="12"/>
            <x v="13"/>
            <x v="15"/>
            <x v="16"/>
            <x v="19"/>
            <x v="22"/>
            <x v="23"/>
            <x v="24"/>
            <x v="25"/>
            <x v="26"/>
            <x v="27"/>
            <x v="28"/>
          </reference>
        </references>
      </pivotArea>
    </format>
    <format dxfId="416">
      <pivotArea dataOnly="0" labelOnly="1" outline="0" fieldPosition="0">
        <references count="2">
          <reference field="3" count="1" selected="0">
            <x v="13"/>
          </reference>
          <reference field="18" count="15">
            <x v="0"/>
            <x v="1"/>
            <x v="5"/>
            <x v="9"/>
            <x v="10"/>
            <x v="13"/>
            <x v="14"/>
            <x v="15"/>
            <x v="16"/>
            <x v="19"/>
            <x v="22"/>
            <x v="23"/>
            <x v="24"/>
            <x v="25"/>
            <x v="26"/>
          </reference>
        </references>
      </pivotArea>
    </format>
    <format dxfId="415">
      <pivotArea dataOnly="0" labelOnly="1" outline="0" fieldPosition="0">
        <references count="2">
          <reference field="3" count="1" selected="0">
            <x v="16"/>
          </reference>
          <reference field="18" count="4">
            <x v="10"/>
            <x v="13"/>
            <x v="22"/>
            <x v="24"/>
          </reference>
        </references>
      </pivotArea>
    </format>
    <format dxfId="414">
      <pivotArea dataOnly="0" labelOnly="1" outline="0" fieldPosition="0">
        <references count="2">
          <reference field="3" count="1" selected="0">
            <x v="10"/>
          </reference>
          <reference field="18" count="5">
            <x v="0"/>
            <x v="2"/>
            <x v="15"/>
            <x v="19"/>
            <x v="22"/>
          </reference>
        </references>
      </pivotArea>
    </format>
    <format dxfId="413">
      <pivotArea dataOnly="0" labelOnly="1" outline="0" fieldPosition="0">
        <references count="2">
          <reference field="3" count="1" selected="0">
            <x v="8"/>
          </reference>
          <reference field="18" count="2">
            <x v="14"/>
            <x v="24"/>
          </reference>
        </references>
      </pivotArea>
    </format>
    <format dxfId="412">
      <pivotArea dataOnly="0" labelOnly="1" outline="0" fieldPosition="0">
        <references count="2">
          <reference field="3" count="1" selected="0">
            <x v="0"/>
          </reference>
          <reference field="18" count="2">
            <x v="0"/>
            <x v="22"/>
          </reference>
        </references>
      </pivotArea>
    </format>
    <format dxfId="411">
      <pivotArea dataOnly="0" labelOnly="1" outline="0" fieldPosition="0">
        <references count="2">
          <reference field="3" count="1" selected="0">
            <x v="14"/>
          </reference>
          <reference field="18" count="5">
            <x v="2"/>
            <x v="13"/>
            <x v="22"/>
            <x v="24"/>
            <x v="25"/>
          </reference>
        </references>
      </pivotArea>
    </format>
    <format dxfId="410">
      <pivotArea dataOnly="0" labelOnly="1" outline="0" fieldPosition="0">
        <references count="2">
          <reference field="3" count="1" selected="0">
            <x v="15"/>
          </reference>
          <reference field="18" count="3">
            <x v="22"/>
            <x v="23"/>
            <x v="24"/>
          </reference>
        </references>
      </pivotArea>
    </format>
    <format dxfId="409">
      <pivotArea dataOnly="0" labelOnly="1" outline="0" fieldPosition="0">
        <references count="2">
          <reference field="3" count="1" selected="0">
            <x v="6"/>
          </reference>
          <reference field="18" count="5">
            <x v="7"/>
            <x v="14"/>
            <x v="22"/>
            <x v="23"/>
            <x v="24"/>
          </reference>
        </references>
      </pivotArea>
    </format>
    <format dxfId="408">
      <pivotArea dataOnly="0" labelOnly="1" outline="0" axis="axisValues" fieldPosition="0"/>
    </format>
    <format dxfId="407">
      <pivotArea outline="0" collapsedLevelsAreSubtotals="1" fieldPosition="0"/>
    </format>
    <format dxfId="406">
      <pivotArea dataOnly="0" labelOnly="1" outline="0" fieldPosition="0">
        <references count="2">
          <reference field="3" count="1" selected="0">
            <x v="9"/>
          </reference>
          <reference field="18" count="4">
            <x v="12"/>
            <x v="13"/>
            <x v="15"/>
            <x v="23"/>
          </reference>
        </references>
      </pivotArea>
    </format>
    <format dxfId="405">
      <pivotArea dataOnly="0" labelOnly="1" outline="0" fieldPosition="0">
        <references count="2">
          <reference field="3" count="1" selected="0">
            <x v="10"/>
          </reference>
          <reference field="18" count="2">
            <x v="2"/>
            <x v="15"/>
          </reference>
        </references>
      </pivotArea>
    </format>
    <format dxfId="404">
      <pivotArea dataOnly="0" labelOnly="1" outline="0" fieldPosition="0">
        <references count="2">
          <reference field="3" count="1" selected="0">
            <x v="13"/>
          </reference>
          <reference field="18" count="1">
            <x v="24"/>
          </reference>
        </references>
      </pivotArea>
    </format>
    <format dxfId="403">
      <pivotArea dataOnly="0" labelOnly="1" outline="0" fieldPosition="0">
        <references count="2">
          <reference field="3" count="1" selected="0">
            <x v="16"/>
          </reference>
          <reference field="18" count="1">
            <x v="22"/>
          </reference>
        </references>
      </pivotArea>
    </format>
    <format dxfId="402">
      <pivotArea dataOnly="0" labelOnly="1" grandRow="1" outline="0" fieldPosition="0"/>
    </format>
  </formats>
  <pivotTableStyleInfo name="PivotStyleMedium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82CF2201-6E0B-4AE2-AE21-F9DB5D46EB4B}" name="PivotTable3" cacheId="3" applyNumberFormats="0" applyBorderFormats="0" applyFontFormats="0" applyPatternFormats="0" applyAlignmentFormats="0" applyWidthHeightFormats="1" dataCaption="Values" updatedVersion="8" minRefreshableVersion="3" useAutoFormatting="1" itemPrintTitles="1" createdVersion="7" indent="0" compact="0" compactData="0" multipleFieldFilters="0">
  <location ref="Y12:AA21" firstHeaderRow="1" firstDataRow="1" firstDataCol="2" rowPageCount="1" colPageCount="1"/>
  <pivotFields count="44">
    <pivotField compact="0" numFmtId="165" outline="0" showAll="0" defaultSubtotal="0">
      <extLst>
        <ext xmlns:x14="http://schemas.microsoft.com/office/spreadsheetml/2009/9/main" uri="{2946ED86-A175-432a-8AC1-64E0C546D7DE}">
          <x14:pivotField fillDownLabels="1"/>
        </ext>
      </extLst>
    </pivotField>
    <pivotField compact="0" numFmtId="165"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howAll="0" sortType="descending" defaultSubtotal="0">
      <items count="17">
        <item m="1" x="7"/>
        <item m="1" x="9"/>
        <item m="1" x="10"/>
        <item m="1" x="14"/>
        <item m="1" x="13"/>
        <item m="1" x="8"/>
        <item m="1" x="11"/>
        <item x="3"/>
        <item x="1"/>
        <item x="6"/>
        <item m="1" x="16"/>
        <item m="1" x="12"/>
        <item m="1" x="15"/>
        <item x="0"/>
        <item x="4"/>
        <item x="5"/>
        <item x="2"/>
      </items>
      <autoSortScope>
        <pivotArea dataOnly="0" outline="0" fieldPosition="0">
          <references count="1">
            <reference field="4294967294" count="1" selected="0">
              <x v="0"/>
            </reference>
          </references>
        </pivotArea>
      </autoSortScope>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howAll="0" sortType="descending" defaultSubtotal="0">
      <items count="143">
        <item m="1" x="72"/>
        <item m="1" x="83"/>
        <item m="1" x="113"/>
        <item x="27"/>
        <item m="1" x="73"/>
        <item m="1" x="115"/>
        <item m="1" x="44"/>
        <item m="1" x="82"/>
        <item m="1" x="111"/>
        <item m="1" x="92"/>
        <item m="1" x="114"/>
        <item m="1" x="46"/>
        <item x="17"/>
        <item x="0"/>
        <item x="14"/>
        <item x="24"/>
        <item m="1" x="110"/>
        <item m="1" x="66"/>
        <item x="13"/>
        <item m="1" x="97"/>
        <item m="1" x="87"/>
        <item m="1" x="70"/>
        <item m="1" x="133"/>
        <item m="1" x="135"/>
        <item m="1" x="29"/>
        <item x="25"/>
        <item m="1" x="99"/>
        <item x="1"/>
        <item x="5"/>
        <item m="1" x="86"/>
        <item m="1" x="106"/>
        <item m="1" x="76"/>
        <item x="3"/>
        <item x="2"/>
        <item x="20"/>
        <item m="1" x="78"/>
        <item m="1" x="69"/>
        <item m="1" x="119"/>
        <item m="1" x="101"/>
        <item x="19"/>
        <item m="1" x="58"/>
        <item m="1" x="49"/>
        <item m="1" x="103"/>
        <item m="1" x="90"/>
        <item m="1" x="130"/>
        <item x="7"/>
        <item m="1" x="109"/>
        <item m="1" x="79"/>
        <item m="1" x="108"/>
        <item x="23"/>
        <item m="1" x="126"/>
        <item m="1" x="40"/>
        <item m="1" x="64"/>
        <item m="1" x="65"/>
        <item m="1" x="122"/>
        <item m="1" x="131"/>
        <item m="1" x="141"/>
        <item x="8"/>
        <item m="1" x="128"/>
        <item m="1" x="68"/>
        <item x="15"/>
        <item m="1" x="112"/>
        <item m="1" x="59"/>
        <item m="1" x="134"/>
        <item m="1" x="81"/>
        <item x="26"/>
        <item m="1" x="93"/>
        <item m="1" x="96"/>
        <item m="1" x="139"/>
        <item m="1" x="102"/>
        <item m="1" x="140"/>
        <item m="1" x="123"/>
        <item m="1" x="71"/>
        <item m="1" x="104"/>
        <item m="1" x="124"/>
        <item m="1" x="57"/>
        <item m="1" x="120"/>
        <item m="1" x="48"/>
        <item m="1" x="63"/>
        <item m="1" x="61"/>
        <item m="1" x="37"/>
        <item m="1" x="35"/>
        <item m="1" x="132"/>
        <item m="1" x="62"/>
        <item m="1" x="32"/>
        <item m="1" x="43"/>
        <item x="4"/>
        <item x="9"/>
        <item m="1" x="118"/>
        <item x="12"/>
        <item x="10"/>
        <item x="22"/>
        <item x="11"/>
        <item m="1" x="38"/>
        <item x="18"/>
        <item m="1" x="77"/>
        <item m="1" x="39"/>
        <item m="1" x="129"/>
        <item x="21"/>
        <item m="1" x="30"/>
        <item m="1" x="28"/>
        <item x="6"/>
        <item m="1" x="117"/>
        <item m="1" x="74"/>
        <item m="1" x="142"/>
        <item m="1" x="88"/>
        <item m="1" x="91"/>
        <item m="1" x="41"/>
        <item m="1" x="55"/>
        <item m="1" x="105"/>
        <item m="1" x="89"/>
        <item m="1" x="107"/>
        <item m="1" x="127"/>
        <item m="1" x="94"/>
        <item m="1" x="75"/>
        <item m="1" x="31"/>
        <item m="1" x="121"/>
        <item m="1" x="34"/>
        <item m="1" x="42"/>
        <item m="1" x="56"/>
        <item m="1" x="50"/>
        <item m="1" x="54"/>
        <item m="1" x="116"/>
        <item m="1" x="125"/>
        <item m="1" x="138"/>
        <item m="1" x="85"/>
        <item m="1" x="98"/>
        <item m="1" x="67"/>
        <item m="1" x="33"/>
        <item m="1" x="51"/>
        <item m="1" x="84"/>
        <item m="1" x="136"/>
        <item m="1" x="100"/>
        <item m="1" x="60"/>
        <item m="1" x="80"/>
        <item m="1" x="137"/>
        <item m="1" x="45"/>
        <item m="1" x="95"/>
        <item m="1" x="36"/>
        <item x="16"/>
        <item m="1" x="47"/>
        <item m="1" x="52"/>
        <item m="1" x="53"/>
      </items>
      <autoSortScope>
        <pivotArea dataOnly="0" outline="0" fieldPosition="0">
          <references count="1">
            <reference field="4294967294" count="1" selected="0">
              <x v="0"/>
            </reference>
          </references>
        </pivotArea>
      </autoSortScope>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5"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Page" compact="0" outline="0" showAll="0" defaultSubtotal="0">
      <items count="3">
        <item x="0"/>
        <item x="1"/>
        <item m="1" x="2"/>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s>
  <rowFields count="2">
    <field x="3"/>
    <field x="6"/>
  </rowFields>
  <rowItems count="9">
    <i>
      <x v="13"/>
      <x v="34"/>
    </i>
    <i r="1">
      <x v="13"/>
    </i>
    <i r="1">
      <x v="87"/>
    </i>
    <i>
      <x v="8"/>
      <x v="33"/>
    </i>
    <i r="1">
      <x v="32"/>
    </i>
    <i r="1">
      <x v="27"/>
    </i>
    <i>
      <x v="16"/>
      <x v="28"/>
    </i>
    <i>
      <x v="14"/>
      <x v="92"/>
    </i>
    <i t="grand">
      <x/>
    </i>
  </rowItems>
  <colItems count="1">
    <i/>
  </colItems>
  <pageFields count="1">
    <pageField fld="40" item="1" hier="-1"/>
  </pageFields>
  <dataFields count="1">
    <dataField name="# Of Households" fld="28" baseField="0" baseItem="0"/>
  </dataFields>
  <formats count="22">
    <format dxfId="445">
      <pivotArea type="all" dataOnly="0" outline="0" fieldPosition="0"/>
    </format>
    <format dxfId="444">
      <pivotArea outline="0" collapsedLevelsAreSubtotals="1" fieldPosition="0"/>
    </format>
    <format dxfId="443">
      <pivotArea field="3" type="button" dataOnly="0" labelOnly="1" outline="0" axis="axisRow" fieldPosition="0"/>
    </format>
    <format dxfId="442">
      <pivotArea field="6" type="button" dataOnly="0" labelOnly="1" outline="0" axis="axisRow" fieldPosition="1"/>
    </format>
    <format dxfId="441">
      <pivotArea dataOnly="0" labelOnly="1" outline="0" fieldPosition="0">
        <references count="1">
          <reference field="3" count="0"/>
        </references>
      </pivotArea>
    </format>
    <format dxfId="440">
      <pivotArea dataOnly="0" labelOnly="1" grandRow="1" outline="0" fieldPosition="0"/>
    </format>
    <format dxfId="439">
      <pivotArea dataOnly="0" labelOnly="1" outline="0" fieldPosition="0">
        <references count="2">
          <reference field="3" count="1" selected="0">
            <x v="8"/>
          </reference>
          <reference field="6" count="4">
            <x v="27"/>
            <x v="32"/>
            <x v="33"/>
            <x v="65"/>
          </reference>
        </references>
      </pivotArea>
    </format>
    <format dxfId="438">
      <pivotArea dataOnly="0" labelOnly="1" outline="0" fieldPosition="0">
        <references count="2">
          <reference field="3" count="1" selected="0">
            <x v="13"/>
          </reference>
          <reference field="6" count="14">
            <x v="12"/>
            <x v="13"/>
            <x v="14"/>
            <x v="18"/>
            <x v="34"/>
            <x v="39"/>
            <x v="49"/>
            <x v="57"/>
            <x v="85"/>
            <x v="86"/>
            <x v="87"/>
            <x v="89"/>
            <x v="90"/>
            <x v="139"/>
          </reference>
        </references>
      </pivotArea>
    </format>
    <format dxfId="437">
      <pivotArea dataOnly="0" labelOnly="1" outline="0" fieldPosition="0">
        <references count="2">
          <reference field="3" count="1" selected="0">
            <x v="16"/>
          </reference>
          <reference field="6" count="3">
            <x v="28"/>
            <x v="98"/>
            <x v="101"/>
          </reference>
        </references>
      </pivotArea>
    </format>
    <format dxfId="436">
      <pivotArea dataOnly="0" labelOnly="1" outline="0" fieldPosition="0">
        <references count="2">
          <reference field="3" count="1" selected="0">
            <x v="9"/>
          </reference>
          <reference field="6" count="7">
            <x v="24"/>
            <x v="25"/>
            <x v="99"/>
            <x v="115"/>
            <x v="117"/>
            <x v="118"/>
            <x v="138"/>
          </reference>
        </references>
      </pivotArea>
    </format>
    <format dxfId="435">
      <pivotArea dataOnly="0" labelOnly="1" outline="0" fieldPosition="0">
        <references count="2">
          <reference field="3" count="1" selected="0">
            <x v="7"/>
          </reference>
          <reference field="6" count="2">
            <x v="45"/>
            <x v="100"/>
          </reference>
        </references>
      </pivotArea>
    </format>
    <format dxfId="434">
      <pivotArea dataOnly="0" labelOnly="1" outline="0" fieldPosition="0">
        <references count="2">
          <reference field="3" count="1" selected="0">
            <x v="0"/>
          </reference>
          <reference field="6" count="4">
            <x v="84"/>
            <x v="93"/>
            <x v="96"/>
            <x v="128"/>
          </reference>
        </references>
      </pivotArea>
    </format>
    <format dxfId="433">
      <pivotArea dataOnly="0" labelOnly="1" outline="0" fieldPosition="0">
        <references count="2">
          <reference field="3" count="1" selected="0">
            <x v="14"/>
          </reference>
          <reference field="6" count="3">
            <x v="60"/>
            <x v="91"/>
            <x v="92"/>
          </reference>
        </references>
      </pivotArea>
    </format>
    <format dxfId="432">
      <pivotArea dataOnly="0" labelOnly="1" outline="0" fieldPosition="0">
        <references count="2">
          <reference field="3" count="1" selected="0">
            <x v="15"/>
          </reference>
          <reference field="6" count="3">
            <x v="15"/>
            <x v="51"/>
            <x v="107"/>
          </reference>
        </references>
      </pivotArea>
    </format>
    <format dxfId="431">
      <pivotArea dataOnly="0" labelOnly="1" outline="0" fieldPosition="0">
        <references count="2">
          <reference field="3" count="1" selected="0">
            <x v="5"/>
          </reference>
          <reference field="6" count="2">
            <x v="80"/>
            <x v="81"/>
          </reference>
        </references>
      </pivotArea>
    </format>
    <format dxfId="430">
      <pivotArea dataOnly="0" labelOnly="1" outline="0" axis="axisValues" fieldPosition="0"/>
    </format>
    <format dxfId="429">
      <pivotArea outline="0" collapsedLevelsAreSubtotals="1" fieldPosition="0"/>
    </format>
    <format dxfId="428">
      <pivotArea dataOnly="0" labelOnly="1" outline="0" fieldPosition="0">
        <references count="2">
          <reference field="3" count="1" selected="0">
            <x v="8"/>
          </reference>
          <reference field="6" count="2">
            <x v="32"/>
            <x v="33"/>
          </reference>
        </references>
      </pivotArea>
    </format>
    <format dxfId="427">
      <pivotArea dataOnly="0" labelOnly="1" outline="0" fieldPosition="0">
        <references count="2">
          <reference field="3" count="1" selected="0">
            <x v="9"/>
          </reference>
          <reference field="6" count="1">
            <x v="25"/>
          </reference>
        </references>
      </pivotArea>
    </format>
    <format dxfId="426">
      <pivotArea dataOnly="0" labelOnly="1" outline="0" fieldPosition="0">
        <references count="2">
          <reference field="3" count="1" selected="0">
            <x v="13"/>
          </reference>
          <reference field="6" count="3">
            <x v="18"/>
            <x v="87"/>
            <x v="89"/>
          </reference>
        </references>
      </pivotArea>
    </format>
    <format dxfId="425">
      <pivotArea dataOnly="0" labelOnly="1" outline="0" fieldPosition="0">
        <references count="2">
          <reference field="3" count="1" selected="0">
            <x v="16"/>
          </reference>
          <reference field="6" count="1">
            <x v="101"/>
          </reference>
        </references>
      </pivotArea>
    </format>
    <format dxfId="424">
      <pivotArea dataOnly="0" labelOnly="1" grandRow="1" outline="0" fieldPosition="0"/>
    </format>
  </formats>
  <pivotTableStyleInfo name="PivotStyleMedium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1090F0A6-8BCA-4B9B-BA96-3430F6D0455A}" name="PivotTable13" cacheId="3"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rowHeaderCaption="Governorate">
  <location ref="CM12:CN16" firstHeaderRow="1" firstDataRow="1" firstDataCol="1" rowPageCount="1" colPageCount="1"/>
  <pivotFields count="44">
    <pivotField numFmtId="165" showAll="0" defaultSubtotal="0">
      <extLst>
        <ext xmlns:x14="http://schemas.microsoft.com/office/spreadsheetml/2009/9/main" uri="{2946ED86-A175-432a-8AC1-64E0C546D7DE}">
          <x14:pivotField fillDownLabels="1"/>
        </ext>
      </extLst>
    </pivotField>
    <pivotField numFmtId="165"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axis="axisRow" showAll="0" sortType="descending" defaultSubtotal="0">
      <items count="17">
        <item sd="0" m="1" x="7"/>
        <item sd="0" x="4"/>
        <item sd="0" m="1" x="9"/>
        <item sd="0" m="1" x="10"/>
        <item m="1" x="14"/>
        <item sd="0" x="2"/>
        <item m="1" x="13"/>
        <item m="1" x="12"/>
        <item m="1" x="8"/>
        <item m="1" x="11"/>
        <item sd="0" x="5"/>
        <item sd="0" x="3"/>
        <item sd="0" x="1"/>
        <item sd="0" x="6"/>
        <item sd="0" m="1" x="15"/>
        <item sd="0" x="0"/>
        <item m="1" x="16"/>
      </items>
      <autoSortScope>
        <pivotArea dataOnly="0" outline="0" fieldPosition="0">
          <references count="1">
            <reference field="4294967294" count="1" selected="0">
              <x v="0"/>
            </reference>
          </references>
        </pivotArea>
      </autoSortScope>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numFmtId="165"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dataField="1"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axis="axisRow" showAll="0" sortType="descending" defaultSubtotal="0">
      <items count="5848">
        <item m="1" x="5595"/>
        <item x="736"/>
        <item x="719"/>
        <item x="732"/>
        <item x="731"/>
        <item x="727"/>
        <item x="722"/>
        <item x="726"/>
        <item x="729"/>
        <item x="725"/>
        <item x="718"/>
        <item x="724"/>
        <item x="716"/>
        <item x="721"/>
        <item x="717"/>
        <item x="720"/>
        <item x="715"/>
        <item x="734"/>
        <item x="733"/>
        <item x="735"/>
        <item x="730"/>
        <item x="728"/>
        <item x="714"/>
        <item x="723"/>
        <item x="713"/>
        <item x="712"/>
        <item x="711"/>
        <item x="695"/>
        <item x="706"/>
        <item x="694"/>
        <item x="701"/>
        <item x="710"/>
        <item x="708"/>
        <item x="709"/>
        <item x="699"/>
        <item x="705"/>
        <item x="707"/>
        <item x="697"/>
        <item x="704"/>
        <item x="696"/>
        <item x="700"/>
        <item x="693"/>
        <item x="703"/>
        <item x="692"/>
        <item x="690"/>
        <item x="702"/>
        <item x="691"/>
        <item x="689"/>
        <item x="688"/>
        <item x="698"/>
        <item x="687"/>
        <item x="673"/>
        <item x="672"/>
        <item x="686"/>
        <item x="665"/>
        <item x="680"/>
        <item x="682"/>
        <item x="671"/>
        <item x="679"/>
        <item x="678"/>
        <item x="670"/>
        <item x="664"/>
        <item x="663"/>
        <item x="662"/>
        <item x="661"/>
        <item x="660"/>
        <item x="681"/>
        <item x="677"/>
        <item x="685"/>
        <item x="684"/>
        <item x="683"/>
        <item x="669"/>
        <item x="676"/>
        <item x="675"/>
        <item x="668"/>
        <item x="667"/>
        <item x="666"/>
        <item x="674"/>
        <item x="659"/>
        <item x="658"/>
        <item x="649"/>
        <item x="655"/>
        <item x="645"/>
        <item x="656"/>
        <item x="654"/>
        <item x="648"/>
        <item x="653"/>
        <item x="652"/>
        <item x="657"/>
        <item x="651"/>
        <item x="647"/>
        <item x="646"/>
        <item x="644"/>
        <item x="650"/>
        <item x="643"/>
        <item x="639"/>
        <item x="638"/>
        <item x="642"/>
        <item x="637"/>
        <item x="636"/>
        <item x="631"/>
        <item x="634"/>
        <item x="633"/>
        <item x="632"/>
        <item x="635"/>
        <item x="640"/>
        <item x="641"/>
        <item x="618"/>
        <item x="617"/>
        <item x="628"/>
        <item x="627"/>
        <item x="626"/>
        <item x="623"/>
        <item x="622"/>
        <item x="621"/>
        <item x="616"/>
        <item x="620"/>
        <item x="630"/>
        <item x="629"/>
        <item x="625"/>
        <item x="619"/>
        <item x="615"/>
        <item x="624"/>
        <item x="614"/>
        <item x="604"/>
        <item x="605"/>
        <item x="613"/>
        <item x="608"/>
        <item x="611"/>
        <item x="612"/>
        <item x="607"/>
        <item x="610"/>
        <item x="609"/>
        <item x="602"/>
        <item x="603"/>
        <item x="606"/>
        <item x="601"/>
        <item x="581"/>
        <item x="578"/>
        <item x="591"/>
        <item x="583"/>
        <item x="600"/>
        <item x="590"/>
        <item x="589"/>
        <item x="599"/>
        <item x="597"/>
        <item x="588"/>
        <item x="596"/>
        <item x="595"/>
        <item x="594"/>
        <item x="580"/>
        <item x="598"/>
        <item x="587"/>
        <item x="582"/>
        <item x="579"/>
        <item x="593"/>
        <item x="586"/>
        <item x="585"/>
        <item x="575"/>
        <item x="576"/>
        <item x="584"/>
        <item x="592"/>
        <item x="577"/>
        <item x="572"/>
        <item x="573"/>
        <item x="570"/>
        <item x="574"/>
        <item x="571"/>
        <item x="567"/>
        <item x="566"/>
        <item x="565"/>
        <item x="561"/>
        <item x="563"/>
        <item x="569"/>
        <item x="568"/>
        <item x="562"/>
        <item x="564"/>
        <item x="559"/>
        <item x="558"/>
        <item x="560"/>
        <item x="557"/>
        <item x="556"/>
        <item x="554"/>
        <item x="553"/>
        <item x="552"/>
        <item x="550"/>
        <item x="544"/>
        <item x="549"/>
        <item x="548"/>
        <item x="551"/>
        <item x="543"/>
        <item x="547"/>
        <item x="542"/>
        <item x="540"/>
        <item x="555"/>
        <item x="546"/>
        <item x="545"/>
        <item x="537"/>
        <item x="535"/>
        <item x="536"/>
        <item x="539"/>
        <item x="541"/>
        <item x="538"/>
        <item x="534"/>
        <item x="508"/>
        <item x="512"/>
        <item x="531"/>
        <item x="533"/>
        <item x="530"/>
        <item x="525"/>
        <item x="524"/>
        <item x="532"/>
        <item x="517"/>
        <item x="529"/>
        <item x="528"/>
        <item x="523"/>
        <item x="522"/>
        <item x="511"/>
        <item x="521"/>
        <item x="516"/>
        <item x="510"/>
        <item x="515"/>
        <item x="520"/>
        <item x="506"/>
        <item x="507"/>
        <item x="505"/>
        <item x="504"/>
        <item x="527"/>
        <item x="526"/>
        <item x="509"/>
        <item x="514"/>
        <item x="519"/>
        <item x="513"/>
        <item x="518"/>
        <item x="503"/>
        <item x="491"/>
        <item x="499"/>
        <item x="484"/>
        <item x="490"/>
        <item x="483"/>
        <item x="480"/>
        <item x="479"/>
        <item x="489"/>
        <item x="498"/>
        <item x="495"/>
        <item x="501"/>
        <item x="497"/>
        <item x="500"/>
        <item x="488"/>
        <item x="494"/>
        <item x="482"/>
        <item x="493"/>
        <item x="502"/>
        <item x="487"/>
        <item x="478"/>
        <item x="476"/>
        <item x="481"/>
        <item x="496"/>
        <item x="486"/>
        <item x="477"/>
        <item x="485"/>
        <item x="474"/>
        <item x="492"/>
        <item x="475"/>
        <item x="473"/>
        <item x="472"/>
        <item x="456"/>
        <item x="471"/>
        <item x="467"/>
        <item x="469"/>
        <item x="468"/>
        <item x="466"/>
        <item x="463"/>
        <item x="462"/>
        <item x="465"/>
        <item x="464"/>
        <item x="470"/>
        <item x="459"/>
        <item x="455"/>
        <item x="458"/>
        <item x="454"/>
        <item x="461"/>
        <item x="457"/>
        <item x="453"/>
        <item x="449"/>
        <item x="460"/>
        <item x="450"/>
        <item x="451"/>
        <item x="452"/>
        <item x="448"/>
        <item x="445"/>
        <item x="447"/>
        <item x="444"/>
        <item x="438"/>
        <item x="441"/>
        <item x="437"/>
        <item x="431"/>
        <item x="440"/>
        <item x="436"/>
        <item x="430"/>
        <item x="435"/>
        <item x="425"/>
        <item x="434"/>
        <item x="429"/>
        <item x="424"/>
        <item x="423"/>
        <item x="439"/>
        <item x="428"/>
        <item x="433"/>
        <item x="446"/>
        <item x="422"/>
        <item x="420"/>
        <item x="427"/>
        <item x="426"/>
        <item x="443"/>
        <item x="421"/>
        <item x="419"/>
        <item x="432"/>
        <item x="418"/>
        <item x="442"/>
        <item x="416"/>
        <item x="417"/>
        <item x="397"/>
        <item x="396"/>
        <item x="414"/>
        <item x="411"/>
        <item x="413"/>
        <item x="412"/>
        <item x="410"/>
        <item x="408"/>
        <item x="407"/>
        <item x="415"/>
        <item x="403"/>
        <item x="406"/>
        <item x="405"/>
        <item x="395"/>
        <item x="404"/>
        <item x="402"/>
        <item x="401"/>
        <item x="409"/>
        <item x="400"/>
        <item x="392"/>
        <item x="391"/>
        <item x="390"/>
        <item x="387"/>
        <item x="394"/>
        <item x="386"/>
        <item x="399"/>
        <item x="393"/>
        <item x="398"/>
        <item x="389"/>
        <item x="385"/>
        <item x="388"/>
        <item x="382"/>
        <item x="381"/>
        <item x="375"/>
        <item x="380"/>
        <item x="374"/>
        <item x="384"/>
        <item x="379"/>
        <item x="373"/>
        <item x="378"/>
        <item x="372"/>
        <item x="377"/>
        <item x="371"/>
        <item x="376"/>
        <item x="370"/>
        <item x="365"/>
        <item x="368"/>
        <item x="364"/>
        <item x="383"/>
        <item x="369"/>
        <item x="362"/>
        <item x="363"/>
        <item x="367"/>
        <item x="366"/>
        <item x="349"/>
        <item x="359"/>
        <item x="361"/>
        <item x="360"/>
        <item x="354"/>
        <item x="353"/>
        <item x="358"/>
        <item x="356"/>
        <item x="357"/>
        <item x="352"/>
        <item x="351"/>
        <item x="355"/>
        <item x="348"/>
        <item x="347"/>
        <item x="345"/>
        <item x="344"/>
        <item x="342"/>
        <item x="341"/>
        <item x="346"/>
        <item x="340"/>
        <item x="350"/>
        <item x="343"/>
        <item x="339"/>
        <item x="338"/>
        <item x="337"/>
        <item x="336"/>
        <item x="335"/>
        <item x="333"/>
        <item x="334"/>
        <item x="332"/>
        <item x="331"/>
        <item x="330"/>
        <item x="329"/>
        <item x="326"/>
        <item x="328"/>
        <item x="325"/>
        <item x="324"/>
        <item x="323"/>
        <item x="327"/>
        <item x="322"/>
        <item x="314"/>
        <item x="321"/>
        <item x="318"/>
        <item x="320"/>
        <item x="316"/>
        <item x="317"/>
        <item x="315"/>
        <item x="319"/>
        <item x="313"/>
        <item x="310"/>
        <item x="306"/>
        <item x="309"/>
        <item x="305"/>
        <item x="312"/>
        <item x="311"/>
        <item x="308"/>
        <item x="304"/>
        <item x="307"/>
        <item x="303"/>
        <item x="302"/>
        <item x="301"/>
        <item x="298"/>
        <item x="299"/>
        <item x="300"/>
        <item x="297"/>
        <item x="278"/>
        <item x="296"/>
        <item x="293"/>
        <item x="295"/>
        <item x="277"/>
        <item x="292"/>
        <item x="289"/>
        <item x="274"/>
        <item x="287"/>
        <item x="291"/>
        <item x="294"/>
        <item x="286"/>
        <item x="290"/>
        <item x="285"/>
        <item x="284"/>
        <item x="283"/>
        <item x="282"/>
        <item x="288"/>
        <item x="281"/>
        <item x="276"/>
        <item x="275"/>
        <item x="280"/>
        <item x="279"/>
        <item x="267"/>
        <item x="263"/>
        <item x="270"/>
        <item x="266"/>
        <item x="262"/>
        <item x="272"/>
        <item x="261"/>
        <item x="273"/>
        <item x="269"/>
        <item x="265"/>
        <item x="268"/>
        <item x="260"/>
        <item x="259"/>
        <item x="271"/>
        <item x="258"/>
        <item x="264"/>
        <item x="256"/>
        <item x="257"/>
        <item x="232"/>
        <item x="237"/>
        <item x="241"/>
        <item x="252"/>
        <item x="251"/>
        <item x="250"/>
        <item x="249"/>
        <item x="240"/>
        <item x="246"/>
        <item x="239"/>
        <item x="236"/>
        <item x="255"/>
        <item x="254"/>
        <item x="245"/>
        <item x="244"/>
        <item x="248"/>
        <item x="253"/>
        <item x="238"/>
        <item x="235"/>
        <item x="247"/>
        <item x="243"/>
        <item x="242"/>
        <item x="231"/>
        <item x="230"/>
        <item x="234"/>
        <item x="233"/>
        <item x="229"/>
        <item x="228"/>
        <item x="224"/>
        <item x="227"/>
        <item x="220"/>
        <item x="223"/>
        <item x="219"/>
        <item x="218"/>
        <item x="214"/>
        <item x="226"/>
        <item x="225"/>
        <item x="213"/>
        <item x="222"/>
        <item x="217"/>
        <item x="212"/>
        <item x="211"/>
        <item x="209"/>
        <item x="210"/>
        <item x="221"/>
        <item x="208"/>
        <item x="216"/>
        <item x="215"/>
        <item x="207"/>
        <item x="204"/>
        <item x="206"/>
        <item x="205"/>
        <item x="203"/>
        <item x="190"/>
        <item x="202"/>
        <item x="198"/>
        <item x="201"/>
        <item x="195"/>
        <item x="189"/>
        <item x="200"/>
        <item x="191"/>
        <item x="197"/>
        <item x="193"/>
        <item x="188"/>
        <item x="187"/>
        <item x="192"/>
        <item x="199"/>
        <item x="186"/>
        <item x="185"/>
        <item x="184"/>
        <item x="181"/>
        <item x="180"/>
        <item x="182"/>
        <item x="196"/>
        <item x="194"/>
        <item x="183"/>
        <item x="176"/>
        <item x="171"/>
        <item x="177"/>
        <item x="170"/>
        <item x="179"/>
        <item x="178"/>
        <item x="175"/>
        <item x="174"/>
        <item x="173"/>
        <item x="165"/>
        <item x="172"/>
        <item x="164"/>
        <item x="169"/>
        <item x="163"/>
        <item x="168"/>
        <item x="160"/>
        <item x="162"/>
        <item x="167"/>
        <item x="155"/>
        <item x="154"/>
        <item x="153"/>
        <item x="161"/>
        <item x="159"/>
        <item x="152"/>
        <item x="158"/>
        <item x="166"/>
        <item x="148"/>
        <item x="149"/>
        <item x="147"/>
        <item x="151"/>
        <item x="157"/>
        <item x="146"/>
        <item x="156"/>
        <item x="150"/>
        <item x="124"/>
        <item x="130"/>
        <item x="142"/>
        <item x="137"/>
        <item x="136"/>
        <item x="145"/>
        <item x="129"/>
        <item x="140"/>
        <item x="135"/>
        <item x="139"/>
        <item x="144"/>
        <item x="128"/>
        <item x="134"/>
        <item x="123"/>
        <item x="133"/>
        <item x="122"/>
        <item x="121"/>
        <item x="132"/>
        <item x="127"/>
        <item x="120"/>
        <item x="119"/>
        <item x="143"/>
        <item x="141"/>
        <item x="131"/>
        <item x="138"/>
        <item x="118"/>
        <item x="114"/>
        <item x="113"/>
        <item x="126"/>
        <item x="117"/>
        <item x="116"/>
        <item x="125"/>
        <item x="115"/>
        <item x="108"/>
        <item x="104"/>
        <item x="107"/>
        <item x="112"/>
        <item x="111"/>
        <item x="95"/>
        <item x="94"/>
        <item x="101"/>
        <item x="93"/>
        <item x="106"/>
        <item x="92"/>
        <item x="105"/>
        <item x="110"/>
        <item x="103"/>
        <item x="100"/>
        <item x="99"/>
        <item x="109"/>
        <item x="102"/>
        <item x="98"/>
        <item x="91"/>
        <item x="86"/>
        <item x="90"/>
        <item x="89"/>
        <item x="88"/>
        <item x="97"/>
        <item x="85"/>
        <item x="87"/>
        <item x="96"/>
        <item x="70"/>
        <item x="77"/>
        <item x="84"/>
        <item x="76"/>
        <item x="80"/>
        <item x="74"/>
        <item x="73"/>
        <item x="79"/>
        <item x="72"/>
        <item x="71"/>
        <item x="75"/>
        <item x="68"/>
        <item x="83"/>
        <item x="82"/>
        <item x="67"/>
        <item x="78"/>
        <item x="81"/>
        <item x="69"/>
        <item x="66"/>
        <item x="41"/>
        <item x="64"/>
        <item x="57"/>
        <item x="65"/>
        <item x="56"/>
        <item x="63"/>
        <item x="61"/>
        <item x="60"/>
        <item x="62"/>
        <item x="50"/>
        <item x="55"/>
        <item x="59"/>
        <item x="54"/>
        <item x="53"/>
        <item x="52"/>
        <item x="38"/>
        <item x="49"/>
        <item x="40"/>
        <item x="48"/>
        <item x="37"/>
        <item x="47"/>
        <item x="58"/>
        <item x="44"/>
        <item x="36"/>
        <item x="43"/>
        <item x="42"/>
        <item x="34"/>
        <item x="46"/>
        <item x="35"/>
        <item x="51"/>
        <item x="39"/>
        <item x="45"/>
        <item x="30"/>
        <item x="20"/>
        <item x="29"/>
        <item x="19"/>
        <item x="28"/>
        <item x="31"/>
        <item x="18"/>
        <item x="22"/>
        <item x="27"/>
        <item x="26"/>
        <item x="14"/>
        <item x="17"/>
        <item x="25"/>
        <item x="16"/>
        <item x="33"/>
        <item x="24"/>
        <item x="32"/>
        <item x="21"/>
        <item x="13"/>
        <item x="10"/>
        <item x="23"/>
        <item x="12"/>
        <item x="15"/>
        <item x="11"/>
        <item x="9"/>
        <item x="8"/>
        <item x="4"/>
        <item x="7"/>
        <item x="3"/>
        <item x="2"/>
        <item x="1"/>
        <item x="6"/>
        <item x="0"/>
        <item x="5"/>
        <item m="1" x="2096"/>
        <item m="1" x="2088"/>
        <item m="1" x="2095"/>
        <item m="1" x="2094"/>
        <item m="1" x="2093"/>
        <item m="1" x="2090"/>
        <item m="1" x="2091"/>
        <item m="1" x="2089"/>
        <item m="1" x="2087"/>
        <item m="1" x="2092"/>
        <item m="1" x="2084"/>
        <item m="1" x="2081"/>
        <item m="1" x="2083"/>
        <item m="1" x="2085"/>
        <item m="1" x="2086"/>
        <item m="1" x="2082"/>
        <item m="1" x="2080"/>
        <item m="1" x="2078"/>
        <item m="1" x="2075"/>
        <item m="1" x="2077"/>
        <item m="1" x="2079"/>
        <item m="1" x="2073"/>
        <item m="1" x="2076"/>
        <item m="1" x="2074"/>
        <item m="1" x="2053"/>
        <item m="1" x="2052"/>
        <item m="1" x="2071"/>
        <item m="1" x="2070"/>
        <item m="1" x="2067"/>
        <item m="1" x="2066"/>
        <item m="1" x="2060"/>
        <item m="1" x="2063"/>
        <item m="1" x="2059"/>
        <item m="1" x="2058"/>
        <item m="1" x="2057"/>
        <item m="1" x="2062"/>
        <item m="1" x="2065"/>
        <item m="1" x="2051"/>
        <item m="1" x="2050"/>
        <item m="1" x="2055"/>
        <item m="1" x="2054"/>
        <item m="1" x="2064"/>
        <item m="1" x="2069"/>
        <item m="1" x="2072"/>
        <item m="1" x="2068"/>
        <item m="1" x="2049"/>
        <item m="1" x="2061"/>
        <item m="1" x="2056"/>
        <item m="1" x="2048"/>
        <item m="1" x="2028"/>
        <item m="1" x="2037"/>
        <item m="1" x="2045"/>
        <item m="1" x="2041"/>
        <item m="1" x="2033"/>
        <item m="1" x="2027"/>
        <item m="1" x="2036"/>
        <item m="1" x="2023"/>
        <item m="1" x="2032"/>
        <item m="1" x="2044"/>
        <item m="1" x="2022"/>
        <item m="1" x="2026"/>
        <item m="1" x="2021"/>
        <item m="1" x="2020"/>
        <item m="1" x="2019"/>
        <item m="1" x="2025"/>
        <item m="1" x="2018"/>
        <item m="1" x="2047"/>
        <item m="1" x="2046"/>
        <item m="1" x="2043"/>
        <item m="1" x="2042"/>
        <item m="1" x="2035"/>
        <item m="1" x="2031"/>
        <item m="1" x="2040"/>
        <item m="1" x="2039"/>
        <item m="1" x="2024"/>
        <item m="1" x="2017"/>
        <item m="1" x="2030"/>
        <item m="1" x="2038"/>
        <item m="1" x="2034"/>
        <item m="1" x="2029"/>
        <item m="1" x="2013"/>
        <item m="1" x="2012"/>
        <item m="1" x="1998"/>
        <item m="1" x="2011"/>
        <item m="1" x="2010"/>
        <item m="1" x="2005"/>
        <item m="1" x="2009"/>
        <item m="1" x="2004"/>
        <item m="1" x="2003"/>
        <item m="1" x="2007"/>
        <item m="1" x="2002"/>
        <item m="1" x="2001"/>
        <item m="1" x="1997"/>
        <item m="1" x="1996"/>
        <item m="1" x="2008"/>
        <item m="1" x="2016"/>
        <item m="1" x="2015"/>
        <item m="1" x="1995"/>
        <item m="1" x="1994"/>
        <item m="1" x="1993"/>
        <item m="1" x="2014"/>
        <item m="1" x="2000"/>
        <item m="1" x="1999"/>
        <item m="1" x="1992"/>
        <item m="1" x="1987"/>
        <item m="1" x="1991"/>
        <item m="1" x="2006"/>
        <item m="1" x="1988"/>
        <item m="1" x="1989"/>
        <item m="1" x="1986"/>
        <item m="1" x="1990"/>
        <item m="1" x="1967"/>
        <item m="1" x="1977"/>
        <item m="1" x="1983"/>
        <item m="1" x="1971"/>
        <item m="1" x="1981"/>
        <item m="1" x="1976"/>
        <item m="1" x="1975"/>
        <item m="1" x="1969"/>
        <item m="1" x="1966"/>
        <item m="1" x="1968"/>
        <item m="1" x="1974"/>
        <item m="1" x="1970"/>
        <item m="1" x="1963"/>
        <item m="1" x="1964"/>
        <item m="1" x="1982"/>
        <item m="1" x="1985"/>
        <item m="1" x="1984"/>
        <item m="1" x="1973"/>
        <item m="1" x="1980"/>
        <item m="1" x="1979"/>
        <item m="1" x="1961"/>
        <item m="1" x="1972"/>
        <item m="1" x="1978"/>
        <item m="1" x="1965"/>
        <item m="1" x="1962"/>
        <item m="1" x="1960"/>
        <item m="1" x="1956"/>
        <item m="1" x="1957"/>
        <item m="1" x="1955"/>
        <item m="1" x="1954"/>
        <item m="1" x="1942"/>
        <item m="1" x="1953"/>
        <item m="1" x="1946"/>
        <item m="1" x="1937"/>
        <item m="1" x="1951"/>
        <item m="1" x="1945"/>
        <item m="1" x="1959"/>
        <item m="1" x="1958"/>
        <item m="1" x="1952"/>
        <item m="1" x="1944"/>
        <item m="1" x="1950"/>
        <item m="1" x="1941"/>
        <item m="1" x="1940"/>
        <item m="1" x="1949"/>
        <item m="1" x="1943"/>
        <item m="1" x="1948"/>
        <item m="1" x="1936"/>
        <item m="1" x="1939"/>
        <item m="1" x="1932"/>
        <item m="1" x="1947"/>
        <item m="1" x="1938"/>
        <item m="1" x="1935"/>
        <item m="1" x="1927"/>
        <item m="1" x="1934"/>
        <item m="1" x="1933"/>
        <item m="1" x="1930"/>
        <item m="1" x="1929"/>
        <item m="1" x="1928"/>
        <item m="1" x="1931"/>
        <item m="1" x="1924"/>
        <item m="1" x="1926"/>
        <item m="1" x="1923"/>
        <item m="1" x="1922"/>
        <item m="1" x="1909"/>
        <item m="1" x="1921"/>
        <item m="1" x="1915"/>
        <item m="1" x="1914"/>
        <item m="1" x="1912"/>
        <item m="1" x="1920"/>
        <item m="1" x="1908"/>
        <item m="1" x="1918"/>
        <item m="1" x="1911"/>
        <item m="1" x="1906"/>
        <item m="1" x="1910"/>
        <item m="1" x="1913"/>
        <item m="1" x="1925"/>
        <item m="1" x="1919"/>
        <item m="1" x="1917"/>
        <item m="1" x="1916"/>
        <item m="1" x="1905"/>
        <item m="1" x="1907"/>
        <item m="1" x="1901"/>
        <item m="1" x="1900"/>
        <item m="1" x="1899"/>
        <item m="1" x="1898"/>
        <item m="1" x="1886"/>
        <item m="1" x="1885"/>
        <item m="1" x="1894"/>
        <item m="1" x="1893"/>
        <item m="1" x="1880"/>
        <item m="1" x="1879"/>
        <item m="1" x="1891"/>
        <item m="1" x="1890"/>
        <item m="1" x="1878"/>
        <item m="1" x="1884"/>
        <item m="1" x="1903"/>
        <item m="1" x="1904"/>
        <item m="1" x="1889"/>
        <item m="1" x="1902"/>
        <item m="1" x="1883"/>
        <item m="1" x="1896"/>
        <item m="1" x="1882"/>
        <item m="1" x="1881"/>
        <item m="1" x="1897"/>
        <item m="1" x="1892"/>
        <item m="1" x="1895"/>
        <item m="1" x="1888"/>
        <item m="1" x="1887"/>
        <item m="1" x="1876"/>
        <item m="1" x="1869"/>
        <item m="1" x="1875"/>
        <item m="1" x="1866"/>
        <item m="1" x="1862"/>
        <item m="1" x="1856"/>
        <item m="1" x="1861"/>
        <item m="1" x="1868"/>
        <item m="1" x="1865"/>
        <item m="1" x="1864"/>
        <item m="1" x="1872"/>
        <item m="1" x="1873"/>
        <item m="1" x="1874"/>
        <item m="1" x="1877"/>
        <item m="1" x="1855"/>
        <item m="1" x="1860"/>
        <item m="1" x="1854"/>
        <item m="1" x="1859"/>
        <item m="1" x="1858"/>
        <item m="1" x="1853"/>
        <item m="1" x="1852"/>
        <item m="1" x="1851"/>
        <item m="1" x="1871"/>
        <item m="1" x="1870"/>
        <item m="1" x="1867"/>
        <item m="1" x="1857"/>
        <item m="1" x="1863"/>
        <item m="1" x="1825"/>
        <item m="1" x="1817"/>
        <item m="1" x="1824"/>
        <item m="1" x="1814"/>
        <item m="1" x="1838"/>
        <item m="1" x="1848"/>
        <item m="1" x="1847"/>
        <item m="1" x="1837"/>
        <item m="1" x="1823"/>
        <item m="1" x="1813"/>
        <item m="1" x="1836"/>
        <item m="1" x="1822"/>
        <item m="1" x="1821"/>
        <item m="1" x="1820"/>
        <item m="1" x="1804"/>
        <item m="1" x="1812"/>
        <item m="1" x="1807"/>
        <item m="1" x="1819"/>
        <item m="1" x="1811"/>
        <item m="1" x="1846"/>
        <item m="1" x="1850"/>
        <item m="1" x="1835"/>
        <item m="1" x="1841"/>
        <item m="1" x="1834"/>
        <item m="1" x="1849"/>
        <item m="1" x="1845"/>
        <item m="1" x="1844"/>
        <item m="1" x="1843"/>
        <item m="1" x="1833"/>
        <item m="1" x="1832"/>
        <item m="1" x="1842"/>
        <item m="1" x="1840"/>
        <item m="1" x="1839"/>
        <item m="1" x="1831"/>
        <item m="1" x="1810"/>
        <item m="1" x="1806"/>
        <item m="1" x="1809"/>
        <item m="1" x="1818"/>
        <item m="1" x="1816"/>
        <item m="1" x="1803"/>
        <item m="1" x="1815"/>
        <item m="1" x="1808"/>
        <item m="1" x="1805"/>
        <item m="1" x="1830"/>
        <item m="1" x="1829"/>
        <item m="1" x="1828"/>
        <item m="1" x="1827"/>
        <item m="1" x="1826"/>
        <item m="1" x="1791"/>
        <item m="1" x="1782"/>
        <item m="1" x="1781"/>
        <item m="1" x="1796"/>
        <item m="1" x="1795"/>
        <item m="1" x="1794"/>
        <item m="1" x="1787"/>
        <item m="1" x="1797"/>
        <item m="1" x="1793"/>
        <item m="1" x="1788"/>
        <item m="1" x="1786"/>
        <item m="1" x="1800"/>
        <item m="1" x="1790"/>
        <item m="1" x="1783"/>
        <item m="1" x="1799"/>
        <item m="1" x="1798"/>
        <item m="1" x="1802"/>
        <item m="1" x="1785"/>
        <item m="1" x="1789"/>
        <item m="1" x="1801"/>
        <item m="1" x="1792"/>
        <item m="1" x="1780"/>
        <item m="1" x="1784"/>
        <item m="1" x="1768"/>
        <item m="1" x="1779"/>
        <item m="1" x="1755"/>
        <item m="1" x="1754"/>
        <item m="1" x="1770"/>
        <item m="1" x="1763"/>
        <item m="1" x="1767"/>
        <item m="1" x="1762"/>
        <item m="1" x="1761"/>
        <item m="1" x="1776"/>
        <item m="1" x="1775"/>
        <item m="1" x="1772"/>
        <item m="1" x="1764"/>
        <item m="1" x="1774"/>
        <item m="1" x="1773"/>
        <item m="1" x="1766"/>
        <item m="1" x="1757"/>
        <item m="1" x="1756"/>
        <item m="1" x="1753"/>
        <item m="1" x="1752"/>
        <item m="1" x="1769"/>
        <item m="1" x="1771"/>
        <item m="1" x="1758"/>
        <item m="1" x="1751"/>
        <item m="1" x="1778"/>
        <item m="1" x="1777"/>
        <item m="1" x="1760"/>
        <item m="1" x="1759"/>
        <item m="1" x="1765"/>
        <item m="1" x="1750"/>
        <item m="1" x="1735"/>
        <item m="1" x="1736"/>
        <item m="1" x="1729"/>
        <item m="1" x="1730"/>
        <item m="1" x="1739"/>
        <item m="1" x="1745"/>
        <item m="1" x="1744"/>
        <item m="1" x="1734"/>
        <item m="1" x="1737"/>
        <item m="1" x="1731"/>
        <item m="1" x="1740"/>
        <item m="1" x="1749"/>
        <item m="1" x="1746"/>
        <item m="1" x="1748"/>
        <item m="1" x="1741"/>
        <item m="1" x="1733"/>
        <item m="1" x="1747"/>
        <item m="1" x="1743"/>
        <item m="1" x="1742"/>
        <item m="1" x="1732"/>
        <item m="1" x="1738"/>
        <item m="1" x="1703"/>
        <item m="1" x="1702"/>
        <item m="1" x="1701"/>
        <item m="1" x="1708"/>
        <item m="1" x="1704"/>
        <item m="1" x="1700"/>
        <item m="1" x="1719"/>
        <item m="1" x="1699"/>
        <item m="1" x="1698"/>
        <item m="1" x="1715"/>
        <item m="1" x="1723"/>
        <item m="1" x="1717"/>
        <item m="1" x="1716"/>
        <item m="1" x="1706"/>
        <item m="1" x="1724"/>
        <item m="1" x="1720"/>
        <item m="1" x="1718"/>
        <item m="1" x="1705"/>
        <item m="1" x="1728"/>
        <item m="1" x="1722"/>
        <item m="1" x="1725"/>
        <item m="1" x="1710"/>
        <item m="1" x="1711"/>
        <item m="1" x="1707"/>
        <item m="1" x="1727"/>
        <item m="1" x="1726"/>
        <item m="1" x="1713"/>
        <item m="1" x="1696"/>
        <item m="1" x="1709"/>
        <item m="1" x="1712"/>
        <item m="1" x="1695"/>
        <item m="1" x="1714"/>
        <item m="1" x="1721"/>
        <item m="1" x="1697"/>
        <item m="1" x="1691"/>
        <item m="1" x="1667"/>
        <item m="1" x="1668"/>
        <item m="1" x="1678"/>
        <item m="1" x="1666"/>
        <item m="1" x="1688"/>
        <item m="1" x="1664"/>
        <item m="1" x="1665"/>
        <item m="1" x="1690"/>
        <item m="1" x="1677"/>
        <item m="1" x="1676"/>
        <item m="1" x="1680"/>
        <item m="1" x="1670"/>
        <item m="1" x="1694"/>
        <item m="1" x="1693"/>
        <item m="1" x="1687"/>
        <item m="1" x="1686"/>
        <item m="1" x="1685"/>
        <item m="1" x="1663"/>
        <item m="1" x="1681"/>
        <item m="1" x="1669"/>
        <item m="1" x="1679"/>
        <item m="1" x="1692"/>
        <item m="1" x="1689"/>
        <item m="1" x="1684"/>
        <item m="1" x="1671"/>
        <item m="1" x="1675"/>
        <item m="1" x="1682"/>
        <item m="1" x="1673"/>
        <item m="1" x="1683"/>
        <item m="1" x="1672"/>
        <item m="1" x="1662"/>
        <item m="1" x="1674"/>
        <item m="1" x="1639"/>
        <item m="1" x="1638"/>
        <item m="1" x="1637"/>
        <item m="1" x="1659"/>
        <item m="1" x="1648"/>
        <item m="1" x="1658"/>
        <item m="1" x="1657"/>
        <item m="1" x="1641"/>
        <item m="1" x="1640"/>
        <item m="1" x="1636"/>
        <item m="1" x="1649"/>
        <item m="1" x="1635"/>
        <item m="1" x="1634"/>
        <item m="1" x="1660"/>
        <item m="1" x="1661"/>
        <item m="1" x="1651"/>
        <item m="1" x="1650"/>
        <item m="1" x="1656"/>
        <item m="1" x="1655"/>
        <item m="1" x="1646"/>
        <item m="1" x="1645"/>
        <item m="1" x="1644"/>
        <item m="1" x="1643"/>
        <item m="1" x="1642"/>
        <item m="1" x="1647"/>
        <item m="1" x="1654"/>
        <item m="1" x="1632"/>
        <item m="1" x="1653"/>
        <item m="1" x="1633"/>
        <item m="1" x="1652"/>
        <item m="1" x="1617"/>
        <item m="1" x="1613"/>
        <item m="1" x="1615"/>
        <item m="1" x="1614"/>
        <item m="1" x="1622"/>
        <item m="1" x="1626"/>
        <item m="1" x="1612"/>
        <item m="1" x="1611"/>
        <item m="1" x="1618"/>
        <item m="1" x="1616"/>
        <item m="1" x="1620"/>
        <item m="1" x="1619"/>
        <item m="1" x="1623"/>
        <item m="1" x="1627"/>
        <item m="1" x="1625"/>
        <item m="1" x="1630"/>
        <item m="1" x="1624"/>
        <item m="1" x="1629"/>
        <item m="1" x="1628"/>
        <item m="1" x="1631"/>
        <item m="1" x="1621"/>
        <item m="1" x="1603"/>
        <item m="1" x="1602"/>
        <item m="1" x="1600"/>
        <item m="1" x="1594"/>
        <item m="1" x="1601"/>
        <item m="1" x="1595"/>
        <item m="1" x="1593"/>
        <item m="1" x="1609"/>
        <item m="1" x="1604"/>
        <item m="1" x="1599"/>
        <item m="1" x="1608"/>
        <item m="1" x="1592"/>
        <item m="1" x="1610"/>
        <item m="1" x="1607"/>
        <item m="1" x="1598"/>
        <item m="1" x="1606"/>
        <item m="1" x="1605"/>
        <item m="1" x="1591"/>
        <item m="1" x="1597"/>
        <item m="1" x="1596"/>
        <item m="1" x="1590"/>
        <item m="1" x="1589"/>
        <item m="1" x="1588"/>
        <item m="1" x="1582"/>
        <item m="1" x="1586"/>
        <item m="1" x="1583"/>
        <item m="1" x="1576"/>
        <item m="1" x="1571"/>
        <item m="1" x="1572"/>
        <item m="1" x="1575"/>
        <item m="1" x="1581"/>
        <item m="1" x="1574"/>
        <item m="1" x="1578"/>
        <item m="1" x="1570"/>
        <item m="1" x="1584"/>
        <item m="1" x="1577"/>
        <item m="1" x="1573"/>
        <item m="1" x="1579"/>
        <item m="1" x="1569"/>
        <item m="1" x="1568"/>
        <item m="1" x="1567"/>
        <item m="1" x="1587"/>
        <item m="1" x="1585"/>
        <item m="1" x="1580"/>
        <item m="1" x="1566"/>
        <item m="1" x="1563"/>
        <item m="1" x="1565"/>
        <item m="1" x="1561"/>
        <item m="1" x="1555"/>
        <item m="1" x="1554"/>
        <item m="1" x="1553"/>
        <item m="1" x="1560"/>
        <item m="1" x="1559"/>
        <item m="1" x="1558"/>
        <item m="1" x="1556"/>
        <item m="1" x="1552"/>
        <item m="1" x="1562"/>
        <item m="1" x="1564"/>
        <item m="1" x="1557"/>
        <item m="1" x="1530"/>
        <item m="1" x="1529"/>
        <item m="1" x="1542"/>
        <item m="1" x="1531"/>
        <item m="1" x="1536"/>
        <item m="1" x="1538"/>
        <item m="1" x="1540"/>
        <item m="1" x="1537"/>
        <item m="1" x="1541"/>
        <item m="1" x="1551"/>
        <item m="1" x="1550"/>
        <item m="1" x="1549"/>
        <item m="1" x="1535"/>
        <item m="1" x="1539"/>
        <item m="1" x="1543"/>
        <item m="1" x="1534"/>
        <item m="1" x="1547"/>
        <item m="1" x="1527"/>
        <item m="1" x="1526"/>
        <item m="1" x="1548"/>
        <item m="1" x="1546"/>
        <item m="1" x="1545"/>
        <item m="1" x="1544"/>
        <item m="1" x="1533"/>
        <item m="1" x="1525"/>
        <item m="1" x="1528"/>
        <item m="1" x="1532"/>
        <item m="1" x="1517"/>
        <item m="1" x="1511"/>
        <item m="1" x="1506"/>
        <item m="1" x="1518"/>
        <item m="1" x="1519"/>
        <item m="1" x="1516"/>
        <item m="1" x="1512"/>
        <item m="1" x="1509"/>
        <item m="1" x="1504"/>
        <item m="1" x="1524"/>
        <item m="1" x="1522"/>
        <item m="1" x="1521"/>
        <item m="1" x="1520"/>
        <item m="1" x="1507"/>
        <item m="1" x="1510"/>
        <item m="1" x="1505"/>
        <item m="1" x="1508"/>
        <item m="1" x="1515"/>
        <item m="1" x="1523"/>
        <item m="1" x="1514"/>
        <item m="1" x="1513"/>
        <item m="1" x="1502"/>
        <item m="1" x="1503"/>
        <item m="1" x="1491"/>
        <item m="1" x="1496"/>
        <item m="1" x="1484"/>
        <item m="1" x="1483"/>
        <item m="1" x="1495"/>
        <item m="1" x="1498"/>
        <item m="1" x="1488"/>
        <item m="1" x="1489"/>
        <item m="1" x="1485"/>
        <item m="1" x="1487"/>
        <item m="1" x="1490"/>
        <item m="1" x="1492"/>
        <item m="1" x="1486"/>
        <item m="1" x="1499"/>
        <item m="1" x="1497"/>
        <item m="1" x="1500"/>
        <item m="1" x="1501"/>
        <item m="1" x="1493"/>
        <item m="1" x="1482"/>
        <item m="1" x="1494"/>
        <item m="1" x="1463"/>
        <item m="1" x="1467"/>
        <item m="1" x="1452"/>
        <item m="1" x="1479"/>
        <item m="1" x="1453"/>
        <item m="1" x="1454"/>
        <item m="1" x="1464"/>
        <item m="1" x="1468"/>
        <item m="1" x="1455"/>
        <item m="1" x="1477"/>
        <item m="1" x="1476"/>
        <item m="1" x="1475"/>
        <item m="1" x="1462"/>
        <item m="1" x="1469"/>
        <item m="1" x="1460"/>
        <item m="1" x="1470"/>
        <item m="1" x="1472"/>
        <item m="1" x="1461"/>
        <item m="1" x="1471"/>
        <item m="1" x="1457"/>
        <item m="1" x="1458"/>
        <item m="1" x="1478"/>
        <item m="1" x="1480"/>
        <item m="1" x="1459"/>
        <item m="1" x="1481"/>
        <item m="1" x="1465"/>
        <item m="1" x="1474"/>
        <item m="1" x="1473"/>
        <item m="1" x="1466"/>
        <item m="1" x="1451"/>
        <item m="1" x="1456"/>
        <item m="1" x="1435"/>
        <item m="1" x="1426"/>
        <item m="1" x="1434"/>
        <item m="1" x="1425"/>
        <item m="1" x="1429"/>
        <item m="1" x="1433"/>
        <item m="1" x="1436"/>
        <item m="1" x="1432"/>
        <item m="1" x="1427"/>
        <item m="1" x="1424"/>
        <item m="1" x="1423"/>
        <item m="1" x="1431"/>
        <item m="1" x="1443"/>
        <item m="1" x="1444"/>
        <item m="1" x="1422"/>
        <item m="1" x="1442"/>
        <item m="1" x="1437"/>
        <item m="1" x="1421"/>
        <item m="1" x="1450"/>
        <item m="1" x="1448"/>
        <item m="1" x="1449"/>
        <item m="1" x="1430"/>
        <item m="1" x="1420"/>
        <item m="1" x="1447"/>
        <item m="1" x="1445"/>
        <item m="1" x="1441"/>
        <item m="1" x="1439"/>
        <item m="1" x="1440"/>
        <item m="1" x="1428"/>
        <item m="1" x="1446"/>
        <item m="1" x="1438"/>
        <item m="1" x="1419"/>
        <item m="1" x="1403"/>
        <item m="1" x="1413"/>
        <item m="1" x="1409"/>
        <item m="1" x="1410"/>
        <item m="1" x="1404"/>
        <item m="1" x="1408"/>
        <item m="1" x="1407"/>
        <item m="1" x="1414"/>
        <item m="1" x="1402"/>
        <item m="1" x="1405"/>
        <item m="1" x="1401"/>
        <item m="1" x="1406"/>
        <item m="1" x="1415"/>
        <item m="1" x="1412"/>
        <item m="1" x="1418"/>
        <item m="1" x="1417"/>
        <item m="1" x="1416"/>
        <item m="1" x="1411"/>
        <item m="1" x="1398"/>
        <item m="1" x="1393"/>
        <item m="1" x="1392"/>
        <item m="1" x="1391"/>
        <item m="1" x="1397"/>
        <item m="1" x="1396"/>
        <item m="1" x="1395"/>
        <item m="1" x="1394"/>
        <item m="1" x="1400"/>
        <item m="1" x="1399"/>
        <item m="1" x="1376"/>
        <item m="1" x="1375"/>
        <item m="1" x="1387"/>
        <item m="1" x="1382"/>
        <item m="1" x="1381"/>
        <item m="1" x="1386"/>
        <item m="1" x="1389"/>
        <item m="1" x="1374"/>
        <item m="1" x="1383"/>
        <item m="1" x="1380"/>
        <item m="1" x="1388"/>
        <item m="1" x="1385"/>
        <item m="1" x="1378"/>
        <item m="1" x="1373"/>
        <item m="1" x="1377"/>
        <item m="1" x="1390"/>
        <item m="1" x="1372"/>
        <item m="1" x="1384"/>
        <item m="1" x="1379"/>
        <item m="1" x="1365"/>
        <item m="1" x="1367"/>
        <item m="1" x="1360"/>
        <item m="1" x="1354"/>
        <item m="1" x="1359"/>
        <item m="1" x="1358"/>
        <item m="1" x="1368"/>
        <item m="1" x="1371"/>
        <item m="1" x="1370"/>
        <item m="1" x="1369"/>
        <item m="1" x="1366"/>
        <item m="1" x="1361"/>
        <item m="1" x="1362"/>
        <item m="1" x="1357"/>
        <item m="1" x="1364"/>
        <item m="1" x="1353"/>
        <item m="1" x="1363"/>
        <item m="1" x="1356"/>
        <item m="1" x="1350"/>
        <item m="1" x="1349"/>
        <item m="1" x="1352"/>
        <item m="1" x="1355"/>
        <item m="1" x="1351"/>
        <item m="1" x="1348"/>
        <item m="1" x="1337"/>
        <item m="1" x="1338"/>
        <item m="1" x="1335"/>
        <item m="1" x="1334"/>
        <item m="1" x="1333"/>
        <item m="1" x="1342"/>
        <item m="1" x="1347"/>
        <item m="1" x="1346"/>
        <item m="1" x="1344"/>
        <item m="1" x="1336"/>
        <item m="1" x="1345"/>
        <item m="1" x="1332"/>
        <item m="1" x="1340"/>
        <item m="1" x="1339"/>
        <item m="1" x="1343"/>
        <item m="1" x="1341"/>
        <item m="1" x="1318"/>
        <item m="1" x="1317"/>
        <item m="1" x="1316"/>
        <item m="1" x="1319"/>
        <item m="1" x="1328"/>
        <item m="1" x="1322"/>
        <item m="1" x="1320"/>
        <item m="1" x="1323"/>
        <item m="1" x="1315"/>
        <item m="1" x="1331"/>
        <item m="1" x="1321"/>
        <item m="1" x="1327"/>
        <item m="1" x="1329"/>
        <item m="1" x="1325"/>
        <item m="1" x="1324"/>
        <item m="1" x="1330"/>
        <item m="1" x="1326"/>
        <item m="1" x="1314"/>
        <item m="1" x="1310"/>
        <item m="1" x="1308"/>
        <item m="1" x="1311"/>
        <item m="1" x="1312"/>
        <item m="1" x="1309"/>
        <item m="1" x="1313"/>
        <item m="1" x="1303"/>
        <item m="1" x="1300"/>
        <item m="1" x="1299"/>
        <item m="1" x="1298"/>
        <item m="1" x="1302"/>
        <item m="1" x="1306"/>
        <item m="1" x="1305"/>
        <item m="1" x="1301"/>
        <item m="1" x="1307"/>
        <item m="1" x="1304"/>
        <item m="1" x="1296"/>
        <item m="1" x="1297"/>
        <item m="1" x="1289"/>
        <item m="1" x="1288"/>
        <item m="1" x="1287"/>
        <item m="1" x="1282"/>
        <item m="1" x="1281"/>
        <item m="1" x="1272"/>
        <item m="1" x="1286"/>
        <item m="1" x="1271"/>
        <item m="1" x="1277"/>
        <item m="1" x="1283"/>
        <item m="1" x="1285"/>
        <item m="1" x="1284"/>
        <item m="1" x="1270"/>
        <item m="1" x="1292"/>
        <item m="1" x="1294"/>
        <item m="1" x="1293"/>
        <item m="1" x="1295"/>
        <item m="1" x="1280"/>
        <item m="1" x="2448"/>
        <item m="1" x="1279"/>
        <item m="1" x="1291"/>
        <item m="1" x="1290"/>
        <item m="1" x="5470"/>
        <item m="1" x="3974"/>
        <item m="1" x="4196"/>
        <item m="1" x="4167"/>
        <item m="1" x="3928"/>
        <item m="1" x="3922"/>
        <item m="1" x="4093"/>
        <item m="1" x="2565"/>
        <item m="1" x="1275"/>
        <item m="1" x="1274"/>
        <item m="1" x="2249"/>
        <item m="1" x="2398"/>
        <item m="1" x="5802"/>
        <item m="1" x="1276"/>
        <item m="1" x="1273"/>
        <item m="1" x="1278"/>
        <item m="1" x="1268"/>
        <item m="1" x="1269"/>
        <item m="1" x="5339"/>
        <item m="1" x="5090"/>
        <item m="1" x="5084"/>
        <item m="1" x="5073"/>
        <item m="1" x="5066"/>
        <item m="1" x="5322"/>
        <item m="1" x="5060"/>
        <item m="1" x="2670"/>
        <item m="1" x="2489"/>
        <item m="1" x="2262"/>
        <item m="1" x="2478"/>
        <item m="1" x="1265"/>
        <item m="1" x="1255"/>
        <item m="1" x="1254"/>
        <item m="1" x="1246"/>
        <item m="1" x="1262"/>
        <item m="1" x="1261"/>
        <item m="1" x="1249"/>
        <item m="1" x="1248"/>
        <item m="1" x="1253"/>
        <item m="1" x="1252"/>
        <item m="1" x="1267"/>
        <item m="1" x="1263"/>
        <item m="1" x="1250"/>
        <item m="1" x="1247"/>
        <item m="1" x="1266"/>
        <item m="1" x="1264"/>
        <item m="1" x="1260"/>
        <item m="1" x="4967"/>
        <item m="1" x="1259"/>
        <item m="1" x="1258"/>
        <item m="1" x="2587"/>
        <item m="1" x="2783"/>
        <item m="1" x="2779"/>
        <item m="1" x="5451"/>
        <item m="1" x="3262"/>
        <item m="1" x="3030"/>
        <item m="1" x="3023"/>
        <item m="1" x="3229"/>
        <item m="1" x="3010"/>
        <item m="1" x="3227"/>
        <item m="1" x="3005"/>
        <item m="1" x="4641"/>
        <item m="1" x="4705"/>
        <item m="1" x="1257"/>
        <item m="1" x="4866"/>
        <item m="1" x="4672"/>
        <item m="1" x="4671"/>
        <item m="1" x="4668"/>
        <item m="1" x="4865"/>
        <item m="1" x="4666"/>
        <item m="1" x="4663"/>
        <item m="1" x="4862"/>
        <item m="1" x="4273"/>
        <item m="1" x="4047"/>
        <item m="1" x="4271"/>
        <item m="1" x="4044"/>
        <item m="1" x="4269"/>
        <item m="1" x="4042"/>
        <item m="1" x="3184"/>
        <item m="1" x="3406"/>
        <item m="1" x="3181"/>
        <item m="1" x="3401"/>
        <item m="1" x="3177"/>
        <item m="1" x="3397"/>
        <item m="1" x="3174"/>
        <item m="1" x="3396"/>
        <item m="1" x="2718"/>
        <item m="1" x="2672"/>
        <item m="1" x="2669"/>
        <item m="1" x="2668"/>
        <item m="1" x="2364"/>
        <item m="1" x="5468"/>
        <item m="1" x="1256"/>
        <item m="1" x="4290"/>
        <item m="1" x="4490"/>
        <item m="1" x="4946"/>
        <item m="1" x="4544"/>
        <item m="1" x="5174"/>
        <item m="1" x="1251"/>
        <item m="1" x="1245"/>
        <item m="1" x="1244"/>
        <item m="1" x="1243"/>
        <item m="1" x="2806"/>
        <item m="1" x="2782"/>
        <item m="1" x="2734"/>
        <item m="1" x="3048"/>
        <item m="1" x="3002"/>
        <item m="1" x="3724"/>
        <item m="1" x="3721"/>
        <item m="1" x="3948"/>
        <item m="1" x="3880"/>
        <item m="1" x="3845"/>
        <item m="1" x="3824"/>
        <item m="1" x="3623"/>
        <item m="1" x="3612"/>
        <item m="1" x="3606"/>
        <item m="1" x="3802"/>
        <item m="1" x="3587"/>
        <item m="1" x="3268"/>
        <item m="1" x="3265"/>
        <item m="1" x="3498"/>
        <item m="1" x="1239"/>
        <item m="1" x="1242"/>
        <item m="1" x="1237"/>
        <item m="1" x="1241"/>
        <item m="1" x="2270"/>
        <item m="1" x="2486"/>
        <item m="1" x="2477"/>
        <item m="1" x="1234"/>
        <item m="1" x="1229"/>
        <item m="1" x="1236"/>
        <item m="1" x="1240"/>
        <item m="1" x="1238"/>
        <item m="1" x="1235"/>
        <item m="1" x="1231"/>
        <item m="1" x="1230"/>
        <item m="1" x="1233"/>
        <item m="1" x="1232"/>
        <item m="1" x="5820"/>
        <item m="1" x="5614"/>
        <item m="1" x="5609"/>
        <item m="1" x="5201"/>
        <item m="1" x="5460"/>
        <item m="1" x="5199"/>
        <item m="1" x="3854"/>
        <item m="1" x="3848"/>
        <item m="1" x="3844"/>
        <item m="1" x="3823"/>
        <item m="1" x="3411"/>
        <item m="1" x="3400"/>
        <item m="1" x="3176"/>
        <item m="1" x="3393"/>
        <item m="1" x="3364"/>
        <item m="1" x="2547"/>
        <item m="1" x="2348"/>
        <item m="1" x="2328"/>
        <item m="1" x="5310"/>
        <item m="1" x="2359"/>
        <item m="1" x="3281"/>
        <item m="1" x="5590"/>
        <item m="1" x="5844"/>
        <item m="1" x="2319"/>
        <item m="1" x="3386"/>
        <item m="1" x="3354"/>
        <item m="1" x="3133"/>
        <item m="1" x="3125"/>
        <item m="1" x="3093"/>
        <item m="1" x="5733"/>
        <item m="1" x="3897"/>
        <item m="1" x="3561"/>
        <item m="1" x="3555"/>
        <item m="1" x="3055"/>
        <item m="1" x="2460"/>
        <item m="1" x="2453"/>
        <item m="1" x="2449"/>
        <item m="1" x="4260"/>
        <item m="1" x="3715"/>
        <item m="1" x="3478"/>
        <item m="1" x="3714"/>
        <item m="1" x="3470"/>
        <item m="1" x="3712"/>
        <item m="1" x="2600"/>
        <item m="1" x="4289"/>
        <item m="1" x="3943"/>
        <item m="1" x="3934"/>
        <item m="1" x="4150"/>
        <item m="1" x="4139"/>
        <item m="1" x="3893"/>
        <item m="1" x="2385"/>
        <item m="1" x="2310"/>
        <item m="1" x="5251"/>
        <item m="1" x="3435"/>
        <item m="1" x="3688"/>
        <item m="1" x="3433"/>
        <item m="1" x="1218"/>
        <item m="1" x="1217"/>
        <item m="1" x="1225"/>
        <item m="1" x="1224"/>
        <item m="1" x="1223"/>
        <item m="1" x="1216"/>
        <item m="1" x="1215"/>
        <item m="1" x="1227"/>
        <item m="1" x="1221"/>
        <item m="1" x="1226"/>
        <item m="1" x="1222"/>
        <item m="1" x="1220"/>
        <item m="1" x="1219"/>
        <item m="1" x="1228"/>
        <item m="1" x="3674"/>
        <item m="1" x="3559"/>
        <item m="1" x="3490"/>
        <item m="1" x="3356"/>
        <item m="1" x="3127"/>
        <item m="1" x="3340"/>
        <item m="1" x="3332"/>
        <item m="1" x="3115"/>
        <item m="1" x="3321"/>
        <item m="1" x="3070"/>
        <item m="1" x="3288"/>
        <item m="1" x="2732"/>
        <item m="1" x="2536"/>
        <item m="1" x="2535"/>
        <item m="1" x="2625"/>
        <item m="1" x="2620"/>
        <item m="1" x="2617"/>
        <item m="1" x="2615"/>
        <item m="1" x="2611"/>
        <item m="1" x="2417"/>
        <item m="1" x="4624"/>
        <item m="1" x="4540"/>
        <item m="1" x="5725"/>
        <item m="1" x="5720"/>
        <item m="1" x="5718"/>
        <item m="1" x="5117"/>
        <item m="1" x="5369"/>
        <item m="1" x="5111"/>
        <item m="1" x="3608"/>
        <item m="1" x="3810"/>
        <item m="1" x="3808"/>
        <item m="1" x="2899"/>
        <item m="1" x="2897"/>
        <item m="1" x="2725"/>
        <item m="1" x="4057"/>
        <item m="1" x="4054"/>
        <item m="1" x="1208"/>
        <item m="1" x="1214"/>
        <item m="1" x="1196"/>
        <item m="1" x="1211"/>
        <item m="1" x="1203"/>
        <item m="1" x="3033"/>
        <item m="1" x="3019"/>
        <item m="1" x="3004"/>
        <item m="1" x="2839"/>
        <item m="1" x="2971"/>
        <item m="1" x="5362"/>
        <item m="1" x="4802"/>
        <item m="1" x="4569"/>
        <item m="1" x="2750"/>
        <item m="1" x="2318"/>
        <item m="1" x="1212"/>
        <item m="1" x="1210"/>
        <item m="1" x="1204"/>
        <item m="1" x="1202"/>
        <item m="1" x="1201"/>
        <item m="1" x="1195"/>
        <item m="1" x="1197"/>
        <item m="1" x="1200"/>
        <item m="1" x="1207"/>
        <item m="1" x="1193"/>
        <item m="1" x="1192"/>
        <item m="1" x="1191"/>
        <item m="1" x="1213"/>
        <item m="1" x="1190"/>
        <item m="1" x="1209"/>
        <item m="1" x="1198"/>
        <item m="1" x="1206"/>
        <item m="1" x="4857"/>
        <item m="1" x="4302"/>
        <item m="1" x="3671"/>
        <item m="1" x="3571"/>
        <item m="1" x="1194"/>
        <item m="1" x="5736"/>
        <item m="1" x="4679"/>
        <item m="1" x="3232"/>
        <item m="1" x="3012"/>
        <item m="1" x="3228"/>
        <item m="1" x="3009"/>
        <item m="1" x="2997"/>
        <item m="1" x="1205"/>
        <item m="1" x="1199"/>
        <item m="1" x="4487"/>
        <item m="1" x="4284"/>
        <item m="1" x="4484"/>
        <item m="1" x="4280"/>
        <item m="1" x="4482"/>
        <item m="1" x="4278"/>
        <item m="1" x="4274"/>
        <item m="1" x="4476"/>
        <item m="1" x="4472"/>
        <item m="1" x="4270"/>
        <item m="1" x="4469"/>
        <item m="1" x="4268"/>
        <item m="1" x="4465"/>
        <item m="1" x="5250"/>
        <item m="1" x="5473"/>
        <item m="1" x="5001"/>
        <item m="1" x="4712"/>
        <item m="1" x="4904"/>
        <item m="1" x="4901"/>
        <item m="1" x="4899"/>
        <item m="1" x="4888"/>
        <item m="1" x="4670"/>
        <item m="1" x="4894"/>
        <item m="1" x="4860"/>
        <item m="1" x="5081"/>
        <item m="1" x="1168"/>
        <item m="1" x="1167"/>
        <item m="1" x="1169"/>
        <item m="1" x="1178"/>
        <item m="1" x="1166"/>
        <item m="1" x="1165"/>
        <item m="1" x="1164"/>
        <item m="1" x="1163"/>
        <item m="1" x="1156"/>
        <item m="1" x="1185"/>
        <item m="1" x="1170"/>
        <item m="1" x="1179"/>
        <item m="1" x="1177"/>
        <item m="1" x="1171"/>
        <item m="1" x="1162"/>
        <item m="1" x="1189"/>
        <item m="1" x="1158"/>
        <item m="1" x="1173"/>
        <item m="1" x="1180"/>
        <item m="1" x="1184"/>
        <item m="1" x="1157"/>
        <item m="1" x="1172"/>
        <item m="1" x="1181"/>
        <item m="1" x="1161"/>
        <item m="1" x="1160"/>
        <item m="1" x="1187"/>
        <item m="1" x="1176"/>
        <item m="1" x="1188"/>
        <item m="1" x="4481"/>
        <item m="1" x="4450"/>
        <item m="1" x="4693"/>
        <item m="1" x="4092"/>
        <item m="1" x="1159"/>
        <item m="1" x="1155"/>
        <item m="1" x="1182"/>
        <item m="1" x="1175"/>
        <item m="1" x="1174"/>
        <item m="1" x="2979"/>
        <item m="1" x="3204"/>
        <item m="1" x="2975"/>
        <item m="1" x="2969"/>
        <item m="1" x="4738"/>
        <item m="1" x="4892"/>
        <item m="1" x="4702"/>
        <item m="1" x="4867"/>
        <item m="1" x="1186"/>
        <item m="1" x="1183"/>
        <item m="1" x="3697"/>
        <item m="1" x="1154"/>
        <item m="1" x="2746"/>
        <item m="1" x="1140"/>
        <item m="1" x="1148"/>
        <item m="1" x="1147"/>
        <item m="1" x="1146"/>
        <item m="1" x="1139"/>
        <item m="1" x="1138"/>
        <item m="1" x="1137"/>
        <item m="1" x="1132"/>
        <item m="1" x="1142"/>
        <item m="1" x="1152"/>
        <item m="1" x="1131"/>
        <item m="1" x="1135"/>
        <item m="1" x="1141"/>
        <item m="1" x="1134"/>
        <item m="1" x="1133"/>
        <item m="1" x="5489"/>
        <item m="1" x="5264"/>
        <item m="1" x="5484"/>
        <item m="1" x="5258"/>
        <item m="1" x="5160"/>
        <item m="1" x="5420"/>
        <item m="1" x="5157"/>
        <item m="1" x="5415"/>
        <item m="1" x="5306"/>
        <item m="1" x="5052"/>
        <item m="1" x="5266"/>
        <item m="1" x="5015"/>
        <item m="1" x="4993"/>
        <item m="1" x="5240"/>
        <item m="1" x="4991"/>
        <item m="1" x="5236"/>
        <item m="1" x="4988"/>
        <item m="1" x="5233"/>
        <item m="1" x="4987"/>
        <item m="1" x="4423"/>
        <item m="1" x="4346"/>
        <item m="1" x="1151"/>
        <item m="1" x="1153"/>
        <item m="1" x="1130"/>
        <item m="1" x="1136"/>
        <item m="1" x="1149"/>
        <item m="1" x="1145"/>
        <item m="1" x="1144"/>
        <item m="1" x="3248"/>
        <item m="1" x="3310"/>
        <item m="1" x="3691"/>
        <item m="1" x="3663"/>
        <item m="1" x="3661"/>
        <item m="1" x="3655"/>
        <item m="1" x="1150"/>
        <item m="1" x="3258"/>
        <item m="1" x="2994"/>
        <item m="1" x="3148"/>
        <item m="1" x="2451"/>
        <item m="1" x="2646"/>
        <item m="1" x="2645"/>
        <item m="1" x="2447"/>
        <item m="1" x="4755"/>
        <item m="1" x="4543"/>
        <item m="1" x="4751"/>
        <item m="1" x="4539"/>
        <item m="1" x="4537"/>
        <item m="1" x="4535"/>
        <item m="1" x="4747"/>
        <item m="1" x="4745"/>
        <item m="1" x="4528"/>
        <item m="1" x="5106"/>
        <item m="1" x="5103"/>
        <item m="1" x="1129"/>
        <item m="1" x="4480"/>
        <item m="1" x="5055"/>
        <item m="1" x="4832"/>
        <item m="1" x="3645"/>
        <item m="1" x="3395"/>
        <item m="1" x="3640"/>
        <item m="1" x="3391"/>
        <item m="1" x="2309"/>
        <item m="1" x="5819"/>
        <item m="1" x="4265"/>
        <item m="1" x="4252"/>
        <item m="1" x="4216"/>
        <item m="1" x="4189"/>
        <item m="1" x="3825"/>
        <item m="1" x="4061"/>
        <item m="1" x="3728"/>
        <item m="1" x="3871"/>
        <item m="1" x="3853"/>
        <item m="1" x="3835"/>
        <item m="1" x="3831"/>
        <item m="1" x="2959"/>
        <item m="1" x="3185"/>
        <item m="1" x="3183"/>
        <item m="1" x="4580"/>
        <item m="1" x="5133"/>
        <item m="1" x="1143"/>
        <item m="1" x="4687"/>
        <item m="1" x="4442"/>
        <item m="1" x="5142"/>
        <item m="1" x="4907"/>
        <item m="1" x="5138"/>
        <item m="1" x="4783"/>
        <item m="1" x="4776"/>
        <item m="1" x="4977"/>
        <item m="1" x="4770"/>
        <item m="1" x="4975"/>
        <item m="1" x="3306"/>
        <item m="1" x="3089"/>
        <item m="1" x="3274"/>
        <item m="1" x="2984"/>
        <item m="1" x="3194"/>
        <item m="1" x="2962"/>
        <item m="1" x="3190"/>
        <item m="1" x="3160"/>
        <item m="1" x="2341"/>
        <item m="1" x="2540"/>
        <item m="1" x="2333"/>
        <item m="1" x="2717"/>
        <item m="1" x="2891"/>
        <item m="1" x="2714"/>
        <item m="1" x="2890"/>
        <item m="1" x="2698"/>
        <item m="1" x="1126"/>
        <item m="1" x="1127"/>
        <item m="1" x="1121"/>
        <item m="1" x="1120"/>
        <item m="1" x="1117"/>
        <item m="1" x="1115"/>
        <item m="1" x="1112"/>
        <item m="1" x="1119"/>
        <item m="1" x="1122"/>
        <item m="1" x="1103"/>
        <item m="1" x="1116"/>
        <item m="1" x="1107"/>
        <item m="1" x="1113"/>
        <item m="1" x="1102"/>
        <item m="1" x="1114"/>
        <item m="1" x="3039"/>
        <item m="1" x="2906"/>
        <item m="1" x="5006"/>
        <item m="1" x="1128"/>
        <item m="1" x="1109"/>
        <item m="1" x="1108"/>
        <item m="1" x="1105"/>
        <item m="1" x="4729"/>
        <item m="1" x="2429"/>
        <item m="1" x="2207"/>
        <item m="1" x="2425"/>
        <item m="1" x="5701"/>
        <item m="1" x="5472"/>
        <item m="1" x="1104"/>
        <item m="1" x="1125"/>
        <item m="1" x="4384"/>
        <item m="1" x="4380"/>
        <item m="1" x="3939"/>
        <item m="1" x="3937"/>
        <item m="1" x="3716"/>
        <item m="1" x="3933"/>
        <item m="1" x="3927"/>
        <item m="1" x="5789"/>
        <item m="1" x="5787"/>
        <item m="1" x="5764"/>
        <item m="1" x="5176"/>
        <item m="1" x="4936"/>
        <item m="1" x="4902"/>
        <item m="1" x="4893"/>
        <item m="1" x="5122"/>
        <item m="1" x="4891"/>
        <item m="1" x="1124"/>
        <item m="1" x="3861"/>
        <item m="1" x="4080"/>
        <item m="1" x="4053"/>
        <item m="1" x="3759"/>
        <item m="1" x="3495"/>
        <item m="1" x="4408"/>
        <item m="1" x="4204"/>
        <item m="1" x="5567"/>
        <item m="1" x="5574"/>
        <item m="1" x="1123"/>
        <item m="1" x="3949"/>
        <item m="1" x="3942"/>
        <item m="1" x="3718"/>
        <item m="1" x="3711"/>
        <item m="1" x="3707"/>
        <item m="1" x="3885"/>
        <item m="1" x="3883"/>
        <item m="1" x="3867"/>
        <item m="1" x="3788"/>
        <item m="1" x="3957"/>
        <item m="1" x="3541"/>
        <item m="1" x="3320"/>
        <item m="1" x="3008"/>
        <item m="1" x="3226"/>
        <item m="1" x="3003"/>
        <item m="1" x="3225"/>
        <item m="1" x="3222"/>
        <item m="1" x="3001"/>
        <item m="1" x="3220"/>
        <item m="1" x="3212"/>
        <item m="1" x="2991"/>
        <item m="1" x="2974"/>
        <item m="1" x="3203"/>
        <item m="1" x="4957"/>
        <item m="1" x="4209"/>
        <item m="1" x="4195"/>
        <item m="1" x="4191"/>
        <item m="1" x="1111"/>
        <item m="1" x="1118"/>
        <item m="1" x="1110"/>
        <item m="1" x="1106"/>
        <item m="1" x="5386"/>
        <item m="1" x="5128"/>
        <item m="1" x="4058"/>
        <item m="1" x="2740"/>
        <item m="1" x="2553"/>
        <item m="1" x="2347"/>
        <item m="1" x="2345"/>
        <item m="1" x="2105"/>
        <item m="1" x="2101"/>
        <item m="1" x="1101"/>
        <item m="1" x="5313"/>
        <item m="1" x="1096"/>
        <item m="1" x="1095"/>
        <item m="1" x="1094"/>
        <item m="1" x="1090"/>
        <item m="1" x="1084"/>
        <item m="1" x="1085"/>
        <item m="1" x="1098"/>
        <item m="1" x="1097"/>
        <item m="1" x="1093"/>
        <item m="1" x="1092"/>
        <item m="1" x="1088"/>
        <item m="1" x="1087"/>
        <item m="1" x="1086"/>
        <item m="1" x="1089"/>
        <item m="1" x="1100"/>
        <item m="1" x="5500"/>
        <item m="1" x="4613"/>
        <item m="1" x="4391"/>
        <item m="1" x="3092"/>
        <item m="1" x="2889"/>
        <item m="1" x="3090"/>
        <item m="1" x="2887"/>
        <item m="1" x="2883"/>
        <item m="1" x="2820"/>
        <item m="1" x="2317"/>
        <item m="1" x="5405"/>
        <item m="1" x="5148"/>
        <item m="1" x="5400"/>
        <item m="1" x="5395"/>
        <item m="1" x="5394"/>
        <item m="1" x="5146"/>
        <item m="1" x="5393"/>
        <item m="1" x="4950"/>
        <item m="1" x="5165"/>
        <item m="1" x="5159"/>
        <item m="1" x="4941"/>
        <item m="1" x="5156"/>
        <item m="1" x="4858"/>
        <item m="1" x="4939"/>
        <item m="1" x="4711"/>
        <item m="1" x="4559"/>
        <item m="1" x="2179"/>
        <item m="1" x="5691"/>
        <item m="1" x="2146"/>
        <item m="1" x="2129"/>
        <item m="1" x="5621"/>
        <item m="1" x="5837"/>
        <item m="1" x="5618"/>
        <item m="1" x="3956"/>
        <item m="1" x="5305"/>
        <item m="1" x="5300"/>
        <item m="1" x="5042"/>
        <item m="1" x="3902"/>
        <item m="1" x="3346"/>
        <item m="1" x="3231"/>
        <item m="1" x="2607"/>
        <item m="1" x="3074"/>
        <item m="1" x="4963"/>
        <item m="1" x="4955"/>
        <item m="1" x="5169"/>
        <item m="1" x="5167"/>
        <item m="1" x="5164"/>
        <item m="1" x="5150"/>
        <item m="1" x="5147"/>
        <item m="1" x="5145"/>
        <item m="1" x="4807"/>
        <item m="1" x="4782"/>
        <item m="1" x="2904"/>
        <item m="1" x="3114"/>
        <item m="1" x="3108"/>
        <item m="1" x="3126"/>
        <item m="1" x="3335"/>
        <item m="1" x="1099"/>
        <item m="1" x="4633"/>
        <item m="1" x="4821"/>
        <item m="1" x="3816"/>
        <item m="1" x="3399"/>
        <item m="1" x="3120"/>
        <item m="1" x="2446"/>
        <item m="1" x="4501"/>
        <item m="1" x="4724"/>
        <item m="1" x="1091"/>
        <item m="1" x="4845"/>
        <item m="1" x="5059"/>
        <item m="1" x="4840"/>
        <item m="1" x="5008"/>
        <item m="1" x="4801"/>
        <item m="1" x="5005"/>
        <item m="1" x="3095"/>
        <item m="1" x="3305"/>
        <item m="1" x="3091"/>
        <item m="1" x="5355"/>
        <item m="1" x="5588"/>
        <item m="1" x="5352"/>
        <item m="1" x="5586"/>
        <item m="1" x="4829"/>
        <item m="1" x="5047"/>
        <item m="1" x="4588"/>
        <item m="1" x="3708"/>
        <item m="1" x="3639"/>
        <item m="1" x="3390"/>
        <item m="1" x="3380"/>
        <item m="1" x="3633"/>
        <item m="1" x="3377"/>
        <item m="1" x="3632"/>
        <item m="1" x="3374"/>
        <item m="1" x="3626"/>
        <item m="1" x="3370"/>
        <item m="1" x="3622"/>
        <item m="1" x="3368"/>
        <item m="1" x="3620"/>
        <item m="1" x="3363"/>
        <item m="1" x="3617"/>
        <item m="1" x="4834"/>
        <item m="1" x="4456"/>
        <item m="1" x="4286"/>
        <item m="1" x="5438"/>
        <item m="1" x="5414"/>
        <item m="1" x="5317"/>
        <item m="1" x="5057"/>
        <item m="1" x="3751"/>
        <item m="1" x="3979"/>
        <item m="1" x="3749"/>
        <item m="1" x="3976"/>
        <item m="1" x="2188"/>
        <item m="1" x="4151"/>
        <item m="1" x="3964"/>
        <item m="1" x="3610"/>
        <item m="1" x="3787"/>
        <item m="1" x="3710"/>
        <item m="1" x="3659"/>
        <item m="1" x="3415"/>
        <item m="1" x="3631"/>
        <item m="1" x="3362"/>
        <item m="1" x="3358"/>
        <item m="1" x="3607"/>
        <item m="1" x="1081"/>
        <item m="1" x="1075"/>
        <item m="1" x="1056"/>
        <item m="1" x="1074"/>
        <item m="1" x="1055"/>
        <item m="1" x="1054"/>
        <item m="1" x="1053"/>
        <item m="1" x="1052"/>
        <item m="1" x="1076"/>
        <item m="1" x="1051"/>
        <item m="1" x="1062"/>
        <item m="1" x="1063"/>
        <item m="1" x="1050"/>
        <item m="1" x="1080"/>
        <item m="1" x="1061"/>
        <item m="1" x="1049"/>
        <item m="1" x="1059"/>
        <item m="1" x="1068"/>
        <item m="1" x="1048"/>
        <item m="1" x="1047"/>
        <item m="1" x="1078"/>
        <item m="1" x="1058"/>
        <item m="1" x="1057"/>
        <item m="1" x="1066"/>
        <item m="1" x="1083"/>
        <item m="1" x="1077"/>
        <item m="1" x="1060"/>
        <item m="1" x="1065"/>
        <item m="1" x="1073"/>
        <item m="1" x="1064"/>
        <item m="1" x="1082"/>
        <item m="1" x="3059"/>
        <item m="1" x="3273"/>
        <item m="1" x="2223"/>
        <item m="1" x="5741"/>
        <item m="1" x="2209"/>
        <item m="1" x="2196"/>
        <item m="1" x="2191"/>
        <item m="1" x="5717"/>
        <item m="1" x="2176"/>
        <item m="1" x="2173"/>
        <item m="1" x="5688"/>
        <item m="1" x="2170"/>
        <item m="1" x="2169"/>
        <item m="1" x="2166"/>
        <item m="1" x="4574"/>
        <item m="1" x="4573"/>
        <item m="1" x="4361"/>
        <item m="1" x="4566"/>
        <item m="1" x="1079"/>
        <item m="1" x="2238"/>
        <item m="1" x="2228"/>
        <item m="1" x="2225"/>
        <item m="1" x="4856"/>
        <item m="1" x="5014"/>
        <item m="1" x="4804"/>
        <item m="1" x="3746"/>
        <item m="1" x="3932"/>
        <item m="1" x="3687"/>
        <item m="1" x="3834"/>
        <item m="1" x="3635"/>
        <item m="1" x="3634"/>
        <item m="1" x="5617"/>
        <item m="1" x="5833"/>
        <item m="1" x="5613"/>
        <item m="1" x="5831"/>
        <item m="1" x="3414"/>
        <item m="1" x="3654"/>
        <item m="1" x="3410"/>
        <item m="1" x="3405"/>
        <item m="1" x="3649"/>
        <item m="1" x="3398"/>
        <item m="1" x="1069"/>
        <item m="1" x="2778"/>
        <item m="1" x="2909"/>
        <item m="1" x="2652"/>
        <item m="1" x="2636"/>
        <item m="1" x="2823"/>
        <item m="1" x="4828"/>
        <item m="1" x="4707"/>
        <item m="1" x="1067"/>
        <item m="1" x="1072"/>
        <item m="1" x="1071"/>
        <item m="1" x="1070"/>
        <item m="1" x="2902"/>
        <item m="1" x="2739"/>
        <item m="1" x="2900"/>
        <item m="1" x="5798"/>
        <item m="1" x="2288"/>
        <item m="1" x="2524"/>
        <item m="1" x="2521"/>
        <item m="1" x="2697"/>
        <item m="1" x="2695"/>
        <item m="1" x="4208"/>
        <item m="1" x="3989"/>
        <item m="1" x="3757"/>
        <item m="1" x="3739"/>
        <item m="1" x="5739"/>
        <item m="1" x="2208"/>
        <item m="1" x="2206"/>
        <item m="1" x="3822"/>
        <item m="1" x="3605"/>
        <item m="1" x="3806"/>
        <item m="1" x="3800"/>
        <item m="1" x="3599"/>
        <item m="1" x="3597"/>
        <item m="1" x="2952"/>
        <item m="1" x="3166"/>
        <item m="1" x="1032"/>
        <item m="1" x="1031"/>
        <item m="1" x="1037"/>
        <item m="1" x="1030"/>
        <item m="1" x="1029"/>
        <item m="1" x="1016"/>
        <item m="1" x="1015"/>
        <item m="1" x="1028"/>
        <item m="1" x="1027"/>
        <item m="1" x="1019"/>
        <item m="1" x="1036"/>
        <item m="1" x="1018"/>
        <item m="1" x="1017"/>
        <item m="1" x="1035"/>
        <item m="1" x="1023"/>
        <item m="1" x="1011"/>
        <item m="1" x="1021"/>
        <item m="1" x="1012"/>
        <item m="1" x="1010"/>
        <item m="1" x="1043"/>
        <item m="1" x="1042"/>
        <item m="1" x="1024"/>
        <item m="1" x="2435"/>
        <item m="1" x="2627"/>
        <item m="1" x="1046"/>
        <item m="1" x="1045"/>
        <item m="1" x="1044"/>
        <item m="1" x="1020"/>
        <item m="1" x="1022"/>
        <item m="1" x="2970"/>
        <item m="1" x="2964"/>
        <item m="1" x="2849"/>
        <item m="1" x="2184"/>
        <item m="1" x="4228"/>
        <item m="1" x="3988"/>
        <item m="1" x="4227"/>
        <item m="1" x="1041"/>
        <item m="1" x="2667"/>
        <item m="1" x="2661"/>
        <item m="1" x="4915"/>
        <item m="1" x="5143"/>
        <item m="1" x="4911"/>
        <item m="1" x="5141"/>
        <item m="1" x="4138"/>
        <item m="1" x="3901"/>
        <item m="1" x="4135"/>
        <item m="1" x="3896"/>
        <item m="1" x="3889"/>
        <item m="1" x="4116"/>
        <item m="1" x="4109"/>
        <item m="1" x="3882"/>
        <item m="1" x="3879"/>
        <item m="1" x="3876"/>
        <item m="1" x="4094"/>
        <item m="1" x="5761"/>
        <item m="1" x="3604"/>
        <item m="1" x="3404"/>
        <item m="1" x="3180"/>
        <item m="1" x="1040"/>
        <item m="1" x="1039"/>
        <item m="1" x="3145"/>
        <item m="1" x="2922"/>
        <item m="1" x="2831"/>
        <item m="1" x="2864"/>
        <item m="1" x="2682"/>
        <item m="1" x="2859"/>
        <item m="1" x="4861"/>
        <item m="1" x="2644"/>
        <item m="1" x="1038"/>
        <item m="1" x="3578"/>
        <item m="1" x="3078"/>
        <item m="1" x="5022"/>
        <item m="1" x="2168"/>
        <item m="1" x="5665"/>
        <item m="1" x="2128"/>
        <item m="1" x="5635"/>
        <item m="1" x="5847"/>
        <item m="1" x="5846"/>
        <item m="1" x="5625"/>
        <item m="1" x="4565"/>
        <item m="1" x="3630"/>
        <item m="1" x="3756"/>
        <item m="1" x="4806"/>
        <item m="1" x="4603"/>
        <item m="1" x="4805"/>
        <item m="1" x="4599"/>
        <item m="1" x="1034"/>
        <item m="1" x="1033"/>
        <item m="1" x="1026"/>
        <item m="1" x="2135"/>
        <item m="1" x="2894"/>
        <item m="1" x="3243"/>
        <item m="1" x="3016"/>
        <item m="1" x="3238"/>
        <item m="1" x="2445"/>
        <item m="1" x="2276"/>
        <item m="1" x="5624"/>
        <item m="1" x="5756"/>
        <item m="1" x="5518"/>
        <item m="1" x="5755"/>
        <item m="1" x="4629"/>
        <item m="1" x="4820"/>
        <item m="1" x="4263"/>
        <item m="1" x="4244"/>
        <item m="1" x="4454"/>
        <item m="1" x="4432"/>
        <item m="1" x="4660"/>
        <item m="1" x="4420"/>
        <item m="1" x="4659"/>
        <item m="1" x="4418"/>
        <item m="1" x="4654"/>
        <item m="1" x="4416"/>
        <item m="1" x="5086"/>
        <item m="1" x="4855"/>
        <item m="1" x="5072"/>
        <item m="1" x="5048"/>
        <item m="1" x="4822"/>
        <item m="1" x="5046"/>
        <item m="1" x="4780"/>
        <item m="1" x="4564"/>
        <item m="1" x="4778"/>
        <item m="1" x="4357"/>
        <item m="1" x="4123"/>
        <item m="1" x="4353"/>
        <item m="1" x="4119"/>
        <item m="1" x="4350"/>
        <item m="1" x="4115"/>
        <item m="1" x="4345"/>
        <item m="1" x="4111"/>
        <item m="1" x="4343"/>
        <item m="1" x="4108"/>
        <item m="1" x="4007"/>
        <item m="1" x="3774"/>
        <item m="1" x="4001"/>
        <item m="1" x="3999"/>
        <item m="1" x="5577"/>
        <item m="1" x="5343"/>
        <item m="1" x="5399"/>
        <item m="1" x="4787"/>
        <item m="1" x="4985"/>
        <item m="1" x="4962"/>
        <item m="1" x="1025"/>
        <item m="1" x="4583"/>
        <item m="1" x="4371"/>
        <item m="1" x="4579"/>
        <item m="1" x="4368"/>
        <item m="1" x="4576"/>
        <item m="1" x="4366"/>
        <item m="1" x="3563"/>
        <item m="1" x="3314"/>
        <item m="1" x="3355"/>
        <item m="1" x="4844"/>
        <item m="1" x="4839"/>
        <item m="1" x="1014"/>
        <item m="1" x="1013"/>
        <item m="1" x="1009"/>
        <item m="1" x="5503"/>
        <item m="1" x="4468"/>
        <item m="1" x="997"/>
        <item m="1" x="998"/>
        <item m="1" x="990"/>
        <item m="1" x="996"/>
        <item m="1" x="1005"/>
        <item m="1" x="991"/>
        <item m="1" x="989"/>
        <item m="1" x="1006"/>
        <item m="1" x="1000"/>
        <item m="1" x="988"/>
        <item m="1" x="999"/>
        <item m="1" x="1001"/>
        <item m="1" x="986"/>
        <item m="1" x="4396"/>
        <item m="1" x="3924"/>
        <item m="1" x="987"/>
        <item m="1" x="995"/>
        <item m="1" x="985"/>
        <item m="1" x="4948"/>
        <item m="1" x="4595"/>
        <item m="1" x="4715"/>
        <item m="1" x="2954"/>
        <item m="1" x="1008"/>
        <item m="1" x="3748"/>
        <item m="1" x="5442"/>
        <item m="1" x="5430"/>
        <item m="1" x="5536"/>
        <item m="1" x="4507"/>
        <item m="1" x="4301"/>
        <item m="1" x="4503"/>
        <item m="1" x="4297"/>
        <item m="1" x="4500"/>
        <item m="1" x="4296"/>
        <item m="1" x="4496"/>
        <item m="1" x="4292"/>
        <item m="1" x="4283"/>
        <item m="1" x="4279"/>
        <item m="1" x="3389"/>
        <item m="1" x="3169"/>
        <item m="1" x="5601"/>
        <item m="1" x="5729"/>
        <item m="1" x="1002"/>
        <item m="1" x="1007"/>
        <item m="1" x="4211"/>
        <item m="1" x="4336"/>
        <item m="1" x="2865"/>
        <item m="1" x="3042"/>
        <item m="1" x="1004"/>
        <item m="1" x="1003"/>
        <item m="1" x="3280"/>
        <item m="1" x="5754"/>
        <item m="1" x="5515"/>
        <item m="1" x="2161"/>
        <item m="1" x="2158"/>
        <item m="1" x="2154"/>
        <item m="1" x="2150"/>
        <item m="1" x="2145"/>
        <item m="1" x="2141"/>
        <item m="1" x="2140"/>
        <item m="1" x="5671"/>
        <item m="1" x="5667"/>
        <item m="1" x="5664"/>
        <item m="1" x="5661"/>
        <item m="1" x="3696"/>
        <item m="1" x="3367"/>
        <item m="1" x="3230"/>
        <item m="1" x="994"/>
        <item m="1" x="993"/>
        <item m="1" x="992"/>
        <item m="1" x="2713"/>
        <item m="1" x="2533"/>
        <item m="1" x="2711"/>
        <item m="1" x="2531"/>
        <item m="1" x="2708"/>
        <item m="1" x="4449"/>
        <item m="1" x="4242"/>
        <item m="1" x="5304"/>
        <item m="1" x="4775"/>
        <item m="1" x="981"/>
        <item m="1" x="970"/>
        <item m="1" x="982"/>
        <item m="1" x="952"/>
        <item m="1" x="963"/>
        <item m="1" x="951"/>
        <item m="1" x="964"/>
        <item m="1" x="953"/>
        <item m="1" x="979"/>
        <item m="1" x="980"/>
        <item m="1" x="975"/>
        <item m="1" x="958"/>
        <item m="1" x="967"/>
        <item m="1" x="966"/>
        <item m="1" x="3668"/>
        <item m="1" x="3073"/>
        <item m="1" x="3137"/>
        <item m="1" x="3067"/>
        <item m="1" x="2235"/>
        <item m="1" x="2444"/>
        <item m="1" x="977"/>
        <item m="1" x="957"/>
        <item m="1" x="955"/>
        <item m="1" x="976"/>
        <item m="1" x="956"/>
        <item m="1" x="5383"/>
        <item m="1" x="5612"/>
        <item m="1" x="5608"/>
        <item m="1" x="5045"/>
        <item m="1" x="984"/>
        <item m="1" x="4444"/>
        <item m="1" x="4441"/>
        <item m="1" x="4685"/>
        <item m="1" x="2438"/>
        <item m="1" x="4961"/>
        <item m="1" x="3963"/>
        <item m="1" x="3361"/>
        <item m="1" x="3350"/>
        <item m="1" x="3128"/>
        <item m="1" x="3345"/>
        <item m="1" x="2947"/>
        <item m="1" x="2651"/>
        <item m="1" x="5716"/>
        <item m="1" x="2187"/>
        <item m="1" x="5713"/>
        <item m="1" x="2186"/>
        <item m="1" x="5637"/>
        <item m="1" x="2104"/>
        <item m="1" x="5634"/>
        <item m="1" x="5354"/>
        <item m="1" x="5351"/>
        <item m="1" x="5583"/>
        <item m="1" x="3219"/>
        <item m="1" x="3000"/>
        <item m="1" x="3216"/>
        <item m="1" x="2998"/>
        <item m="1" x="3214"/>
        <item m="1" x="2996"/>
        <item m="1" x="2543"/>
        <item m="1" x="2539"/>
        <item m="1" x="2332"/>
        <item m="1" x="983"/>
        <item m="1" x="2858"/>
        <item m="1" x="2676"/>
        <item m="1" x="2856"/>
        <item m="1" x="3923"/>
        <item m="1" x="4308"/>
        <item m="1" x="4486"/>
        <item m="1" x="978"/>
        <item m="1" x="5232"/>
        <item m="1" x="4737"/>
        <item m="1" x="4945"/>
        <item m="1" x="974"/>
        <item m="1" x="973"/>
        <item m="1" x="4073"/>
        <item m="1" x="3492"/>
        <item m="1" x="3168"/>
        <item m="1" x="3271"/>
        <item m="1" x="3038"/>
        <item m="1" x="3234"/>
        <item m="1" x="3224"/>
        <item m="1" x="3171"/>
        <item m="1" x="2583"/>
        <item m="1" x="2298"/>
        <item m="1" x="2508"/>
        <item m="1" x="2507"/>
        <item m="1" x="2505"/>
        <item m="1" x="2293"/>
        <item m="1" x="2503"/>
        <item m="1" x="2290"/>
        <item m="1" x="2331"/>
        <item m="1" x="972"/>
        <item m="1" x="3648"/>
        <item m="1" x="3084"/>
        <item m="1" x="962"/>
        <item m="1" x="961"/>
        <item m="1" x="960"/>
        <item m="1" x="3131"/>
        <item m="1" x="2703"/>
        <item m="1" x="2568"/>
        <item m="1" x="5774"/>
        <item m="1" x="5771"/>
        <item m="1" x="969"/>
        <item m="1" x="954"/>
        <item m="1" x="950"/>
        <item m="1" x="959"/>
        <item m="1" x="965"/>
        <item m="1" x="5140"/>
        <item m="1" x="4906"/>
        <item m="1" x="3392"/>
        <item m="1" x="3379"/>
        <item m="1" x="3376"/>
        <item m="1" x="3629"/>
        <item m="1" x="3373"/>
        <item m="1" x="3625"/>
        <item m="1" x="971"/>
        <item m="1" x="968"/>
        <item m="1" x="2222"/>
        <item m="1" x="2144"/>
        <item m="1" x="2253"/>
        <item m="1" x="5121"/>
        <item m="1" x="5373"/>
        <item m="1" x="5039"/>
        <item m="1" x="4819"/>
        <item m="1" x="5033"/>
        <item m="1" x="5029"/>
        <item m="1" x="5025"/>
        <item m="1" x="929"/>
        <item m="1" x="949"/>
        <item m="1" x="930"/>
        <item m="1" x="918"/>
        <item m="1" x="919"/>
        <item m="1" x="928"/>
        <item m="1" x="927"/>
        <item m="1" x="945"/>
        <item m="1" x="938"/>
        <item m="1" x="925"/>
        <item m="1" x="912"/>
        <item m="1" x="944"/>
        <item m="1" x="924"/>
        <item m="1" x="921"/>
        <item m="1" x="943"/>
        <item m="1" x="941"/>
        <item m="1" x="940"/>
        <item m="1" x="936"/>
        <item m="1" x="923"/>
        <item m="1" x="922"/>
        <item m="1" x="935"/>
        <item m="1" x="910"/>
        <item m="1" x="4436"/>
        <item m="1" x="934"/>
        <item m="1" x="937"/>
        <item m="1" x="911"/>
        <item m="1" x="942"/>
        <item m="1" x="948"/>
        <item m="1" x="947"/>
        <item m="1" x="4090"/>
        <item m="1" x="3868"/>
        <item m="1" x="4086"/>
        <item m="1" x="3866"/>
        <item m="1" x="4083"/>
        <item m="1" x="3301"/>
        <item m="1" x="3088"/>
        <item m="1" x="2738"/>
        <item m="1" x="2898"/>
        <item m="1" x="2108"/>
        <item m="1" x="2103"/>
        <item m="1" x="2340"/>
        <item m="1" x="2212"/>
        <item m="1" x="946"/>
        <item m="1" x="933"/>
        <item m="1" x="2853"/>
        <item m="1" x="3027"/>
        <item m="1" x="2851"/>
        <item m="1" x="3024"/>
        <item m="1" x="3020"/>
        <item m="1" x="2847"/>
        <item m="1" x="2845"/>
        <item m="1" x="2582"/>
        <item m="1" x="2766"/>
        <item m="1" x="2581"/>
        <item m="1" x="2764"/>
        <item m="1" x="939"/>
        <item m="1" x="932"/>
        <item m="1" x="4563"/>
        <item m="1" x="4352"/>
        <item m="1" x="4560"/>
        <item m="1" x="4349"/>
        <item m="1" x="2258"/>
        <item m="1" x="2241"/>
        <item m="1" x="4348"/>
        <item m="1" x="5809"/>
        <item m="1" x="2296"/>
        <item m="1" x="2295"/>
        <item m="1" x="5805"/>
        <item m="1" x="2287"/>
        <item m="1" x="2126"/>
        <item m="1" x="5648"/>
        <item m="1" x="2125"/>
        <item m="1" x="5645"/>
        <item m="1" x="2123"/>
        <item m="1" x="5642"/>
        <item m="1" x="2118"/>
        <item m="1" x="5641"/>
        <item m="1" x="2113"/>
        <item m="1" x="5639"/>
        <item m="1" x="2110"/>
        <item m="1" x="5638"/>
        <item m="1" x="2107"/>
        <item m="1" x="913"/>
        <item m="1" x="909"/>
        <item m="1" x="2793"/>
        <item m="1" x="2788"/>
        <item m="1" x="4467"/>
        <item m="1" x="4267"/>
        <item m="1" x="4464"/>
        <item m="1" x="4264"/>
        <item m="1" x="4462"/>
        <item m="1" x="4262"/>
        <item m="1" x="4460"/>
        <item m="1" x="4259"/>
        <item m="1" x="4458"/>
        <item m="1" x="4258"/>
        <item m="1" x="4257"/>
        <item m="1" x="2518"/>
        <item m="1" x="2363"/>
        <item m="1" x="3945"/>
        <item m="1" x="4179"/>
        <item m="1" x="3667"/>
        <item m="1" x="5038"/>
        <item m="1" x="5292"/>
        <item m="1" x="5032"/>
        <item m="1" x="5288"/>
        <item m="1" x="5028"/>
        <item m="1" x="5285"/>
        <item m="1" x="5024"/>
        <item m="1" x="5281"/>
        <item m="1" x="5021"/>
        <item m="1" x="5279"/>
        <item m="1" x="5020"/>
        <item m="1" x="5276"/>
        <item m="1" x="5019"/>
        <item m="1" x="5274"/>
        <item m="1" x="3531"/>
        <item m="1" x="3745"/>
        <item m="1" x="926"/>
        <item m="1" x="915"/>
        <item m="1" x="914"/>
        <item m="1" x="2354"/>
        <item m="1" x="2117"/>
        <item m="1" x="2351"/>
        <item m="1" x="2106"/>
        <item m="1" x="2342"/>
        <item m="1" x="2097"/>
        <item m="1" x="4585"/>
        <item m="1" x="3554"/>
        <item m="1" x="3452"/>
        <item m="1" x="3695"/>
        <item m="1" x="3448"/>
        <item m="1" x="3443"/>
        <item m="1" x="3441"/>
        <item m="1" x="3692"/>
        <item m="1" x="3690"/>
        <item m="1" x="3686"/>
        <item m="1" x="3432"/>
        <item m="1" x="3430"/>
        <item m="1" x="3427"/>
        <item m="1" x="3425"/>
        <item m="1" x="3681"/>
        <item m="1" x="917"/>
        <item m="1" x="916"/>
        <item m="1" x="931"/>
        <item m="1" x="920"/>
        <item m="1" x="3505"/>
        <item m="1" x="908"/>
        <item m="1" x="2861"/>
        <item m="1" x="3036"/>
        <item m="1" x="2857"/>
        <item m="1" x="2855"/>
        <item m="1" x="2796"/>
        <item m="1" x="2692"/>
        <item m="1" x="4934"/>
        <item m="1" x="4726"/>
        <item m="1" x="4932"/>
        <item m="1" x="4864"/>
        <item m="1" x="4777"/>
        <item m="1" x="4594"/>
        <item m="1" x="3276"/>
        <item m="1" x="3060"/>
        <item m="1" x="3275"/>
        <item m="1" x="3058"/>
        <item m="1" x="3272"/>
        <item m="1" x="3057"/>
        <item m="1" x="2873"/>
        <item m="1" x="2870"/>
        <item m="1" x="2473"/>
        <item m="1" x="4247"/>
        <item m="1" x="3860"/>
        <item m="1" x="3769"/>
        <item m="1" x="2929"/>
        <item m="1" x="907"/>
        <item m="1" x="906"/>
        <item m="1" x="878"/>
        <item m="1" x="904"/>
        <item m="1" x="877"/>
        <item m="1" x="879"/>
        <item m="1" x="890"/>
        <item m="1" x="885"/>
        <item m="1" x="893"/>
        <item m="1" x="874"/>
        <item m="1" x="903"/>
        <item m="1" x="902"/>
        <item m="1" x="895"/>
        <item m="1" x="884"/>
        <item m="1" x="883"/>
        <item m="1" x="882"/>
        <item m="1" x="894"/>
        <item m="1" x="888"/>
        <item m="1" x="887"/>
        <item m="1" x="876"/>
        <item m="1" x="875"/>
        <item m="1" x="873"/>
        <item m="1" x="3892"/>
        <item m="1" x="4125"/>
        <item m="1" x="3891"/>
        <item m="1" x="4122"/>
        <item m="1" x="3890"/>
        <item m="1" x="4118"/>
        <item m="1" x="4114"/>
        <item m="1" x="3888"/>
        <item m="1" x="4110"/>
        <item m="1" x="3887"/>
        <item m="1" x="4107"/>
        <item m="1" x="4079"/>
        <item m="1" x="3852"/>
        <item m="1" x="4068"/>
        <item m="1" x="4066"/>
        <item m="1" x="2557"/>
        <item m="1" x="2368"/>
        <item m="1" x="899"/>
        <item m="1" x="872"/>
        <item m="1" x="871"/>
        <item m="1" x="870"/>
        <item m="1" x="869"/>
        <item m="1" x="4876"/>
        <item m="1" x="4678"/>
        <item m="1" x="4640"/>
        <item m="1" x="5712"/>
        <item m="1" x="5693"/>
        <item m="1" x="5404"/>
        <item m="1" x="5630"/>
        <item m="1" x="5398"/>
        <item m="1" x="5627"/>
        <item m="1" x="4447"/>
        <item m="1" x="4692"/>
        <item m="1" x="4445"/>
        <item m="1" x="897"/>
        <item m="1" x="896"/>
        <item m="1" x="898"/>
        <item m="1" x="5687"/>
        <item m="1" x="901"/>
        <item m="1" x="5196"/>
        <item m="1" x="4973"/>
        <item m="1" x="5192"/>
        <item m="1" x="4970"/>
        <item m="1" x="5186"/>
        <item m="1" x="5487"/>
        <item m="1" x="5724"/>
        <item m="1" x="5483"/>
        <item m="1" x="5700"/>
        <item m="1" x="5471"/>
        <item m="1" x="5698"/>
        <item m="1" x="5696"/>
        <item m="1" x="5469"/>
        <item m="1" x="4658"/>
        <item m="1" x="4516"/>
        <item m="1" x="4022"/>
        <item m="1" x="3313"/>
        <item m="1" x="3558"/>
        <item m="1" x="3553"/>
        <item m="1" x="3550"/>
        <item m="1" x="905"/>
        <item m="1" x="5804"/>
        <item m="1" x="900"/>
        <item m="1" x="2143"/>
        <item m="1" x="5677"/>
        <item m="1" x="2139"/>
        <item m="1" x="5673"/>
        <item m="1" x="2137"/>
        <item m="1" x="5670"/>
        <item m="1" x="4818"/>
        <item m="1" x="5031"/>
        <item m="1" x="881"/>
        <item m="1" x="2308"/>
        <item m="1" x="2305"/>
        <item m="1" x="2213"/>
        <item m="1" x="5732"/>
        <item m="1" x="5616"/>
        <item m="1" x="5175"/>
        <item m="1" x="5361"/>
        <item m="1" x="5037"/>
        <item m="1" x="4956"/>
        <item m="1" x="4882"/>
        <item m="1" x="4701"/>
        <item m="1" x="4072"/>
        <item m="1" x="886"/>
        <item m="1" x="892"/>
        <item m="1" x="868"/>
        <item m="1" x="867"/>
        <item m="1" x="2844"/>
        <item m="1" x="866"/>
        <item m="1" x="863"/>
        <item m="1" x="862"/>
        <item m="1" x="861"/>
        <item m="1" x="5096"/>
        <item m="1" x="5342"/>
        <item m="1" x="891"/>
        <item m="1" x="880"/>
        <item m="1" x="889"/>
        <item m="1" x="4461"/>
        <item m="1" x="3814"/>
        <item m="1" x="3616"/>
        <item m="1" x="2777"/>
        <item m="1" x="2773"/>
        <item m="1" x="2303"/>
        <item m="1" x="5812"/>
        <item m="1" x="4039"/>
        <item m="1" x="3805"/>
        <item m="1" x="4036"/>
        <item m="1" x="3801"/>
        <item m="1" x="3799"/>
        <item m="1" x="4031"/>
        <item m="1" x="3796"/>
        <item m="1" x="4027"/>
        <item m="1" x="3792"/>
        <item m="1" x="3527"/>
        <item m="1" x="3741"/>
        <item m="1" x="3523"/>
        <item m="1" x="3738"/>
        <item m="1" x="3518"/>
        <item m="1" x="4132"/>
        <item m="1" x="4113"/>
        <item m="1" x="4338"/>
        <item m="1" x="4070"/>
        <item m="1" x="4006"/>
        <item m="1" x="865"/>
        <item m="1" x="864"/>
        <item m="1" x="4174"/>
        <item m="1" x="3921"/>
        <item m="1" x="3804"/>
        <item m="1" x="4030"/>
        <item m="1" x="839"/>
        <item m="1" x="848"/>
        <item m="1" x="838"/>
        <item m="1" x="849"/>
        <item m="1" x="840"/>
        <item m="1" x="856"/>
        <item m="1" x="844"/>
        <item m="1" x="860"/>
        <item m="1" x="857"/>
        <item m="1" x="845"/>
        <item m="1" x="837"/>
        <item m="1" x="836"/>
        <item m="1" x="835"/>
        <item m="1" x="854"/>
        <item m="1" x="846"/>
        <item m="1" x="855"/>
        <item m="1" x="843"/>
        <item m="1" x="858"/>
        <item m="1" x="3594"/>
        <item m="1" x="2917"/>
        <item m="1" x="2867"/>
        <item m="1" x="5407"/>
        <item m="1" x="5632"/>
        <item m="1" x="5403"/>
        <item m="1" x="5629"/>
        <item m="1" x="5397"/>
        <item m="1" x="5102"/>
        <item m="1" x="859"/>
        <item m="1" x="3843"/>
        <item m="1" x="3457"/>
        <item m="1" x="3447"/>
        <item m="1" x="853"/>
        <item m="1" x="5364"/>
        <item m="1" x="2968"/>
        <item m="1" x="852"/>
        <item m="1" x="851"/>
        <item m="1" x="5297"/>
        <item m="1" x="5296"/>
        <item m="1" x="5294"/>
        <item m="1" x="5291"/>
        <item m="1" x="850"/>
        <item m="1" x="3842"/>
        <item m="1" x="3993"/>
        <item m="1" x="3992"/>
        <item m="1" x="3938"/>
        <item m="1" x="3820"/>
        <item m="1" x="3592"/>
        <item m="1" x="3783"/>
        <item m="1" x="3589"/>
        <item m="1" x="828"/>
        <item m="1" x="847"/>
        <item m="1" x="834"/>
        <item m="1" x="841"/>
        <item m="1" x="5735"/>
        <item m="1" x="5731"/>
        <item m="1" x="829"/>
        <item m="1" x="842"/>
        <item m="1" x="827"/>
        <item m="1" x="826"/>
        <item m="1" x="832"/>
        <item m="1" x="833"/>
        <item m="1" x="823"/>
        <item m="1" x="824"/>
        <item m="1" x="5695"/>
        <item m="1" x="2181"/>
        <item m="1" x="831"/>
        <item m="1" x="830"/>
        <item m="1" x="825"/>
        <item m="1" x="3193"/>
        <item m="1" x="820"/>
        <item m="1" x="797"/>
        <item m="1" x="817"/>
        <item m="1" x="816"/>
        <item m="1" x="800"/>
        <item m="1" x="822"/>
        <item m="1" x="821"/>
        <item m="1" x="815"/>
        <item m="1" x="798"/>
        <item m="1" x="806"/>
        <item m="1" x="799"/>
        <item m="1" x="805"/>
        <item m="1" x="807"/>
        <item m="1" x="801"/>
        <item m="1" x="796"/>
        <item m="1" x="814"/>
        <item m="1" x="812"/>
        <item m="1" x="804"/>
        <item m="1" x="803"/>
        <item m="1" x="802"/>
        <item m="1" x="808"/>
        <item m="1" x="819"/>
        <item m="1" x="795"/>
        <item m="1" x="3886"/>
        <item m="1" x="4831"/>
        <item m="1" x="4645"/>
        <item m="1" x="4830"/>
        <item m="1" x="4644"/>
        <item m="1" x="4827"/>
        <item m="1" x="4639"/>
        <item m="1" x="4824"/>
        <item m="1" x="4635"/>
        <item m="1" x="4628"/>
        <item m="1" x="4817"/>
        <item m="1" x="4814"/>
        <item m="1" x="4811"/>
        <item m="1" x="4611"/>
        <item m="1" x="4808"/>
        <item m="1" x="4606"/>
        <item m="1" x="2564"/>
        <item m="1" x="2383"/>
        <item m="1" x="2562"/>
        <item m="1" x="5824"/>
        <item m="1" x="2313"/>
        <item m="1" x="2257"/>
        <item m="1" x="2252"/>
        <item m="1" x="5767"/>
        <item m="1" x="5763"/>
        <item m="1" x="2203"/>
        <item m="1" x="5842"/>
        <item m="1" x="5527"/>
        <item m="1" x="5454"/>
        <item m="1" x="5429"/>
        <item m="1" x="5419"/>
        <item m="1" x="5402"/>
        <item m="1" x="5628"/>
        <item m="1" x="5459"/>
        <item m="1" x="5191"/>
        <item m="1" x="5185"/>
        <item m="1" x="5450"/>
        <item m="1" x="5184"/>
        <item m="1" x="5449"/>
        <item m="1" x="5182"/>
        <item m="1" x="4638"/>
        <item m="1" x="4826"/>
        <item m="1" x="818"/>
        <item m="1" x="4344"/>
        <item m="1" x="3950"/>
        <item m="1" x="3424"/>
        <item m="1" x="3680"/>
        <item m="1" x="5676"/>
        <item m="1" x="813"/>
        <item m="1" x="2756"/>
        <item m="1" x="811"/>
        <item m="1" x="5341"/>
        <item m="1" x="4005"/>
        <item m="1" x="3083"/>
        <item m="1" x="3297"/>
        <item m="1" x="3077"/>
        <item m="1" x="2279"/>
        <item m="1" x="5742"/>
        <item m="1" x="5607"/>
        <item m="1" x="4506"/>
        <item m="1" x="4728"/>
        <item m="1" x="810"/>
        <item m="1" x="5330"/>
        <item m="1" x="5075"/>
        <item m="1" x="5068"/>
        <item m="1" x="5065"/>
        <item m="1" x="4390"/>
        <item m="1" x="4156"/>
        <item m="1" x="4038"/>
        <item m="1" x="4008"/>
        <item m="1" x="4241"/>
        <item m="1" x="4004"/>
        <item m="1" x="4240"/>
        <item m="1" x="4222"/>
        <item m="1" x="2312"/>
        <item m="1" x="5778"/>
        <item m="1" x="2251"/>
        <item m="1" x="5775"/>
        <item m="1" x="3454"/>
        <item m="1" x="809"/>
        <item m="1" x="782"/>
        <item m="1" x="792"/>
        <item m="1" x="791"/>
        <item m="1" x="772"/>
        <item m="1" x="781"/>
        <item m="1" x="773"/>
        <item m="1" x="779"/>
        <item m="1" x="786"/>
        <item m="1" x="790"/>
        <item m="1" x="784"/>
        <item m="1" x="780"/>
        <item m="1" x="776"/>
        <item m="1" x="775"/>
        <item m="1" x="768"/>
        <item m="1" x="4318"/>
        <item m="1" x="4448"/>
        <item m="1" x="4250"/>
        <item m="1" x="4236"/>
        <item m="1" x="4431"/>
        <item m="1" x="4234"/>
        <item m="1" x="4430"/>
        <item m="1" x="4232"/>
        <item m="1" x="4429"/>
        <item m="1" x="4231"/>
        <item m="1" x="4426"/>
        <item m="1" x="793"/>
        <item m="1" x="3727"/>
        <item m="1" x="3951"/>
        <item m="1" x="3926"/>
        <item m="1" x="3895"/>
        <item m="1" x="3694"/>
        <item m="1" x="3821"/>
        <item m="1" x="3628"/>
        <item m="1" x="3819"/>
        <item m="1" x="3624"/>
        <item m="1" x="3465"/>
        <item m="1" x="3706"/>
        <item m="1" x="3463"/>
        <item m="1" x="3705"/>
        <item m="1" x="789"/>
        <item m="1" x="794"/>
        <item m="1" x="5604"/>
        <item m="1" x="5823"/>
        <item m="1" x="5818"/>
        <item m="1" x="5817"/>
        <item m="1" x="788"/>
        <item m="1" x="783"/>
        <item m="1" x="2792"/>
        <item m="1" x="2591"/>
        <item m="1" x="2707"/>
        <item m="1" x="3941"/>
        <item m="1" x="4128"/>
        <item m="1" x="4085"/>
        <item m="1" x="2404"/>
        <item m="1" x="2189"/>
        <item m="1" x="785"/>
        <item m="1" x="787"/>
        <item m="1" x="3018"/>
        <item m="1" x="2843"/>
        <item m="1" x="3015"/>
        <item m="1" x="2840"/>
        <item m="1" x="2983"/>
        <item m="1" x="2829"/>
        <item m="1" x="2978"/>
        <item m="1" x="2827"/>
        <item m="1" x="2358"/>
        <item m="1" x="2528"/>
        <item m="1" x="2283"/>
        <item m="1" x="5480"/>
        <item m="1" x="3261"/>
        <item m="1" x="2993"/>
        <item m="1" x="2185"/>
        <item m="1" x="2183"/>
        <item m="1" x="2175"/>
        <item m="1" x="767"/>
        <item m="1" x="778"/>
        <item m="1" x="3522"/>
        <item m="1" x="3264"/>
        <item m="1" x="3481"/>
        <item m="1" x="3123"/>
        <item m="1" x="3106"/>
        <item m="1" x="3099"/>
        <item m="1" x="3152"/>
        <item m="1" x="769"/>
        <item m="1" x="2569"/>
        <item m="1" x="2752"/>
        <item m="1" x="2567"/>
        <item m="1" x="2751"/>
        <item m="1" x="5655"/>
        <item m="1" x="3130"/>
        <item m="1" x="3122"/>
        <item m="1" x="3119"/>
        <item m="1" x="2720"/>
        <item m="1" x="771"/>
        <item m="1" x="770"/>
        <item m="1" x="777"/>
        <item m="1" x="774"/>
        <item m="1" x="3666"/>
        <item m="1" x="3784"/>
        <item m="1" x="2629"/>
        <item m="1" x="2428"/>
        <item m="1" x="2391"/>
        <item m="1" x="2372"/>
        <item m="1" x="2353"/>
        <item m="1" x="2534"/>
        <item m="1" x="5623"/>
        <item m="1" x="5418"/>
        <item m="1" x="765"/>
        <item m="1" x="764"/>
        <item m="1" x="748"/>
        <item m="1" x="763"/>
        <item m="1" x="746"/>
        <item m="1" x="756"/>
        <item m="1" x="745"/>
        <item m="1" x="749"/>
        <item m="1" x="744"/>
        <item m="1" x="747"/>
        <item m="1" x="762"/>
        <item m="1" x="758"/>
        <item m="1" x="743"/>
        <item m="1" x="757"/>
        <item m="1" x="751"/>
        <item m="1" x="737"/>
        <item m="1" x="750"/>
        <item m="1" x="760"/>
        <item m="1" x="738"/>
        <item m="1" x="754"/>
        <item m="1" x="753"/>
        <item m="1" x="742"/>
        <item m="1" x="761"/>
        <item m="1" x="766"/>
        <item m="1" x="759"/>
        <item m="1" x="4511"/>
        <item m="1" x="4303"/>
        <item m="1" x="3975"/>
        <item m="1" x="4171"/>
        <item m="1" x="3827"/>
        <item m="1" x="5647"/>
        <item m="1" x="5636"/>
        <item m="1" x="5626"/>
        <item m="1" x="5092"/>
        <item m="1" x="4723"/>
        <item m="1" x="4697"/>
        <item m="1" x="4881"/>
        <item m="1" x="4871"/>
        <item m="1" x="4677"/>
        <item m="1" x="4255"/>
        <item m="1" x="4422"/>
        <item m="1" x="4389"/>
        <item m="1" x="4147"/>
        <item m="1" x="4144"/>
        <item m="1" x="4081"/>
        <item m="1" x="3952"/>
        <item m="1" x="4188"/>
        <item m="1" x="3947"/>
        <item m="1" x="4089"/>
        <item m="1" x="3830"/>
        <item m="1" x="4065"/>
        <item m="1" x="3826"/>
        <item m="1" x="4064"/>
        <item m="1" x="3798"/>
        <item m="1" x="3603"/>
        <item m="1" x="3353"/>
        <item m="1" x="3165"/>
        <item m="1" x="3384"/>
        <item m="1" x="3339"/>
        <item m="1" x="2942"/>
        <item m="1" x="3014"/>
        <item m="1" x="2966"/>
        <item m="1" x="2776"/>
        <item m="1" x="2755"/>
        <item m="1" x="2901"/>
        <item m="1" x="4527"/>
        <item m="1" x="4742"/>
        <item m="1" x="4525"/>
        <item m="1" x="752"/>
        <item m="1" x="755"/>
        <item m="1" x="741"/>
        <item m="1" x="4727"/>
        <item m="1" x="4598"/>
        <item m="1" x="2315"/>
        <item m="1" x="3318"/>
        <item m="1" x="3316"/>
        <item m="1" x="3299"/>
        <item m="1" x="3296"/>
        <item m="1" x="4440"/>
        <item m="1" x="4438"/>
        <item m="1" x="740"/>
        <item m="1" x="3082"/>
        <item m="1" x="2492"/>
        <item m="1" x="5254"/>
        <item m="1" x="739"/>
        <item m="1" x="2325"/>
        <item m="1" x="5458"/>
        <item m="1" x="5426"/>
        <item m="1" x="4406"/>
        <item m="1" x="4377"/>
        <item m="1" x="4373"/>
        <item m="1" x="4370"/>
        <item m="1" x="4367"/>
        <item m="1" x="4365"/>
        <item m="1" x="5558"/>
        <item m="1" x="5554"/>
        <item m="1" x="5548"/>
        <item m="1" x="5543"/>
        <item m="1" x="5539"/>
        <item m="1" x="5535"/>
        <item m="1" x="5532"/>
        <item m="1" x="5528"/>
        <item m="1" x="5526"/>
        <item m="1" x="5524"/>
        <item m="1" x="5521"/>
        <item m="1" x="5517"/>
        <item m="1" x="5514"/>
        <item m="1" x="4327"/>
        <item m="1" x="4249"/>
        <item m="1" x="2916"/>
        <item m="1" x="2912"/>
        <item m="1" x="2908"/>
        <item m="1" x="3772"/>
        <item m="1" x="3771"/>
        <item m="1" x="3768"/>
        <item m="1" x="3767"/>
        <item m="1" x="2928"/>
        <item m="1" x="5391"/>
        <item m="1" x="5388"/>
        <item m="1" x="5385"/>
        <item m="1" x="4433"/>
        <item m="1" x="3851"/>
        <item m="1" x="3847"/>
        <item m="1" x="3841"/>
        <item m="1" x="3838"/>
        <item m="1" x="2483"/>
        <item m="1" x="3338"/>
        <item m="1" x="2198"/>
        <item m="1" x="2197"/>
        <item m="1" x="2195"/>
        <item m="1" x="2194"/>
        <item m="1" x="4799"/>
        <item m="1" x="4798"/>
        <item m="1" x="4796"/>
        <item m="1" x="4790"/>
        <item m="1" x="4333"/>
        <item m="1" x="4331"/>
        <item m="1" x="3549"/>
        <item m="1" x="3544"/>
        <item m="1" x="2153"/>
        <item m="1" x="2149"/>
        <item m="1" x="2142"/>
        <item m="1" x="5284"/>
        <item m="1" x="5280"/>
        <item m="1" x="5278"/>
        <item m="1" x="4774"/>
        <item m="1" x="4769"/>
        <item m="1" x="4764"/>
        <item m="1" x="4757"/>
        <item m="1" x="4059"/>
        <item m="1" x="4056"/>
        <item m="1" x="4052"/>
        <item m="1" x="4049"/>
        <item m="1" x="3693"/>
        <item m="1" x="3349"/>
        <item m="1" x="3344"/>
        <item m="1" x="5766"/>
        <item m="1" x="5723"/>
        <item m="1" x="5690"/>
        <item m="1" x="5686"/>
        <item m="1" x="5615"/>
        <item m="1" x="4575"/>
        <item m="1" x="4502"/>
        <item m="1" x="4499"/>
        <item m="1" x="3372"/>
        <item m="1" x="2172"/>
        <item m="1" x="3417"/>
        <item m="1" x="3013"/>
        <item m="1" x="4518"/>
        <item m="1" x="4295"/>
        <item m="1" x="4803"/>
        <item m="1" x="4582"/>
        <item m="1" x="4554"/>
        <item m="1" x="3920"/>
        <item m="1" x="3910"/>
        <item m="1" x="3500"/>
        <item m="1" x="5508"/>
        <item m="1" x="5101"/>
        <item m="1" x="2422"/>
        <item m="1" x="5800"/>
        <item m="1" x="5797"/>
        <item m="1" x="5738"/>
        <item m="1" x="5734"/>
        <item m="1" x="2157"/>
        <item m="1" x="5030"/>
        <item m="1" x="5506"/>
        <item m="1" x="5502"/>
        <item m="1" x="5498"/>
        <item m="1" x="5494"/>
        <item m="1" x="5467"/>
        <item m="1" x="5453"/>
        <item m="1" x="5448"/>
        <item m="1" x="5446"/>
        <item m="1" x="5445"/>
        <item m="1" x="5444"/>
        <item m="1" x="5441"/>
        <item m="1" x="5437"/>
        <item m="1" x="5434"/>
        <item m="1" x="5378"/>
        <item m="1" x="5376"/>
        <item m="1" x="5227"/>
        <item m="1" x="5223"/>
        <item m="1" x="5219"/>
        <item m="1" x="5217"/>
        <item m="1" x="5216"/>
        <item m="1" x="5209"/>
        <item m="1" x="3189"/>
        <item m="1" x="4215"/>
        <item m="1" x="4388"/>
        <item m="1" x="4386"/>
        <item m="1" x="4383"/>
        <item m="1" x="4379"/>
        <item m="1" x="5582"/>
        <item m="1" x="5547"/>
        <item m="1" x="4763"/>
        <item m="1" x="3833"/>
        <item m="1" x="3660"/>
        <item m="1" x="3658"/>
        <item m="1" x="3653"/>
        <item m="1" x="3650"/>
        <item m="1" x="3493"/>
        <item m="1" x="3431"/>
        <item m="1" x="3429"/>
        <item m="1" x="3202"/>
        <item m="1" x="3037"/>
        <item m="1" x="3035"/>
        <item m="1" x="3032"/>
        <item m="1" x="3029"/>
        <item m="1" x="3026"/>
        <item m="1" x="2374"/>
        <item m="1" x="2339"/>
        <item m="1" x="2330"/>
        <item m="1" x="5587"/>
        <item m="1" x="5573"/>
        <item m="1" x="5557"/>
        <item m="1" x="5553"/>
        <item m="1" x="4795"/>
        <item m="1" x="4793"/>
        <item m="1" x="4789"/>
        <item m="1" x="4495"/>
        <item m="1" x="4323"/>
        <item m="1" x="4322"/>
        <item m="1" x="3357"/>
        <item m="1" x="5542"/>
        <item m="1" x="4610"/>
        <item m="1" x="2737"/>
        <item m="1" x="2193"/>
        <item m="1" x="5744"/>
        <item m="1" x="5740"/>
        <item m="1" x="5737"/>
        <item m="1" x="5730"/>
        <item m="1" x="3223"/>
        <item m="1" x="2180"/>
        <item m="1" x="2165"/>
        <item m="1" x="2152"/>
        <item m="1" x="2122"/>
        <item m="1" x="2100"/>
        <item m="1" x="5832"/>
        <item m="1" x="5816"/>
        <item m="1" x="5814"/>
        <item m="1" x="3918"/>
        <item m="1" x="3914"/>
        <item m="1" x="2896"/>
        <item m="1" x="2893"/>
        <item m="1" x="4534"/>
        <item m="1" x="4498"/>
        <item m="1" x="4489"/>
        <item m="1" x="4479"/>
        <item m="1" x="4980"/>
        <item m="1" x="4910"/>
        <item m="1" x="4731"/>
        <item m="1" x="4767"/>
        <item m="1" x="4572"/>
        <item m="1" x="3579"/>
        <item m="1" x="3575"/>
        <item m="1" x="3570"/>
        <item m="1" x="3565"/>
        <item m="1" x="3562"/>
        <item m="1" x="3548"/>
        <item m="1" x="3539"/>
        <item m="1" x="3532"/>
        <item m="1" x="3526"/>
        <item m="1" x="3517"/>
        <item m="1" x="3513"/>
        <item m="1" x="3507"/>
        <item m="1" x="3504"/>
        <item m="1" x="3497"/>
        <item m="1" x="3494"/>
        <item m="1" x="3489"/>
        <item m="1" x="3487"/>
        <item m="1" x="3486"/>
        <item m="1" x="3483"/>
        <item m="1" x="3480"/>
        <item m="1" x="3188"/>
        <item m="1" x="3187"/>
        <item m="1" x="2735"/>
        <item m="1" x="2371"/>
        <item m="1" x="2365"/>
        <item m="1" x="2361"/>
        <item m="1" x="2356"/>
        <item m="1" x="2350"/>
        <item m="1" x="2344"/>
        <item m="1" x="2338"/>
        <item m="1" x="2327"/>
        <item m="1" x="2323"/>
        <item m="1" x="2320"/>
        <item m="1" x="4700"/>
        <item m="1" x="4665"/>
        <item m="1" x="4106"/>
        <item m="1" x="3782"/>
        <item m="1" x="3552"/>
        <item m="1" x="3446"/>
        <item m="1" x="3442"/>
        <item m="1" x="3440"/>
        <item m="1" x="3437"/>
        <item m="1" x="2932"/>
        <item m="1" x="2880"/>
        <item m="1" x="2848"/>
        <item m="1" x="2837"/>
        <item m="1" x="2822"/>
        <item m="1" x="2819"/>
        <item m="1" x="2802"/>
        <item m="1" x="2691"/>
        <item m="1" x="2688"/>
        <item m="1" x="2684"/>
        <item m="1" x="2655"/>
        <item m="1" x="2650"/>
        <item m="1" x="2648"/>
        <item m="1" x="2640"/>
        <item m="1" x="2427"/>
        <item m="1" x="4515"/>
        <item m="1" x="4510"/>
        <item m="1" x="4505"/>
        <item m="1" x="3337"/>
        <item m="1" x="5773"/>
        <item m="1" x="5770"/>
        <item m="1" x="5765"/>
        <item m="1" x="5762"/>
        <item m="1" x="5095"/>
        <item m="1" x="5083"/>
        <item m="1" x="5080"/>
        <item m="1" x="4953"/>
        <item m="1" x="4187"/>
        <item m="1" x="5795"/>
        <item m="1" x="5793"/>
        <item m="1" x="5790"/>
        <item m="1" x="5788"/>
        <item m="1" x="5786"/>
        <item m="1" x="5784"/>
        <item m="1" x="5309"/>
        <item m="1" x="4294"/>
        <item m="1" x="4291"/>
        <item m="1" x="4285"/>
        <item m="1" x="4332"/>
        <item m="1" x="4330"/>
        <item m="1" x="3240"/>
        <item m="1" x="3237"/>
        <item m="1" x="3233"/>
        <item m="1" x="2202"/>
        <item m="1" x="4177"/>
        <item m="1" x="4173"/>
        <item m="1" x="3682"/>
        <item m="1" x="3679"/>
        <item m="1" x="3677"/>
        <item m="1" x="5018"/>
        <item m="1" x="5575"/>
        <item m="1" x="5263"/>
        <item m="1" x="4732"/>
        <item m="1" x="5137"/>
        <item m="1" x="2631"/>
        <item m="1" x="2099"/>
        <item m="1" x="5669"/>
        <item m="1" x="5513"/>
        <item m="1" x="5603"/>
        <item m="1" x="5572"/>
        <item m="1" x="5570"/>
        <item m="1" x="5566"/>
        <item m="1" x="3423"/>
        <item m="1" x="3422"/>
        <item m="1" x="3421"/>
        <item m="1" x="2455"/>
        <item m="1" x="2441"/>
        <item m="1" x="2440"/>
        <item m="1" x="2436"/>
        <item m="1" x="3909"/>
        <item m="1" x="4736"/>
        <item m="1" x="3409"/>
        <item m="1" x="3403"/>
        <item m="1" x="2657"/>
        <item m="1" x="2654"/>
        <item m="1" x="2653"/>
        <item m="1" x="2649"/>
        <item m="1" x="3063"/>
        <item m="1" x="3062"/>
        <item m="1" x="4623"/>
        <item m="1" x="4602"/>
        <item m="1" x="4578"/>
        <item m="1" x="4514"/>
        <item m="1" x="3342"/>
        <item m="1" x="3327"/>
        <item m="1" x="3502"/>
        <item m="1" x="3351"/>
        <item m="1" x="3343"/>
        <item m="1" x="3341"/>
        <item m="1" x="2687"/>
        <item m="1" x="2683"/>
        <item m="1" x="2681"/>
        <item m="1" x="2678"/>
        <item m="1" x="2656"/>
        <item m="1" x="2597"/>
        <item m="1" x="2580"/>
        <item m="1" x="2558"/>
        <item m="1" x="2526"/>
        <item m="1" x="2380"/>
        <item m="1" x="2311"/>
        <item m="1" x="4266"/>
        <item m="1" x="4203"/>
        <item m="1" x="4199"/>
        <item m="1" x="4197"/>
        <item m="1" x="4190"/>
        <item m="1" x="4003"/>
        <item m="1" x="4000"/>
        <item m="1" x="3998"/>
        <item m="1" x="3996"/>
        <item m="1" x="3995"/>
        <item m="1" x="3994"/>
        <item m="1" x="3647"/>
        <item m="1" x="3644"/>
        <item m="1" x="3643"/>
        <item m="1" x="3641"/>
        <item m="1" x="3638"/>
        <item m="1" x="3637"/>
        <item m="1" x="3636"/>
        <item m="1" x="3547"/>
        <item m="1" x="3545"/>
        <item m="1" x="3521"/>
        <item m="1" x="3496"/>
        <item m="1" x="3348"/>
        <item m="1" x="3309"/>
        <item m="1" x="3304"/>
        <item m="1" x="3047"/>
        <item m="1" x="4771"/>
        <item m="1" x="4675"/>
        <item m="1" x="4446"/>
        <item m="1" x="4404"/>
        <item m="1" x="3917"/>
        <item m="1" x="3908"/>
        <item m="1" x="2551"/>
        <item m="1" x="2549"/>
        <item m="1" x="5644"/>
        <item m="1" x="2850"/>
        <item m="1" x="5658"/>
        <item m="1" x="5654"/>
        <item m="1" x="5650"/>
        <item m="1" x="2337"/>
        <item m="1" x="5329"/>
        <item m="1" x="5295"/>
        <item m="1" x="3657"/>
        <item m="1" x="2689"/>
        <item m="1" x="4485"/>
        <item m="1" x="4202"/>
        <item m="1" x="4186"/>
        <item m="1" x="4149"/>
        <item m="1" x="4055"/>
        <item m="1" x="4051"/>
        <item m="1" x="4048"/>
        <item m="1" x="4016"/>
        <item m="1" x="4014"/>
        <item m="1" x="4012"/>
        <item m="1" x="4009"/>
        <item m="1" x="2434"/>
        <item m="1" x="2286"/>
        <item m="1" x="2284"/>
        <item m="1" x="2282"/>
        <item m="1" x="2281"/>
        <item m="1" x="2280"/>
        <item m="1" x="2278"/>
        <item m="1" x="2275"/>
        <item m="1" x="2272"/>
        <item m="1" x="2269"/>
        <item m="1" x="2266"/>
        <item m="1" x="2261"/>
        <item m="1" x="2260"/>
        <item m="1" x="2256"/>
        <item m="1" x="2255"/>
        <item m="1" x="2250"/>
        <item m="1" x="2248"/>
        <item m="1" x="2246"/>
        <item m="1" x="2245"/>
        <item m="1" x="2243"/>
        <item m="1" x="2242"/>
        <item m="1" x="2482"/>
        <item m="1" x="2476"/>
        <item m="1" x="2472"/>
        <item m="1" x="2469"/>
        <item m="1" x="2467"/>
        <item m="1" x="2401"/>
        <item m="1" x="2400"/>
        <item m="1" x="2397"/>
        <item m="1" x="2199"/>
        <item m="1" x="3971"/>
        <item m="1" x="3969"/>
        <item m="1" x="3931"/>
        <item m="1" x="3598"/>
        <item m="1" x="3543"/>
        <item m="1" x="3221"/>
        <item m="1" x="3218"/>
        <item m="1" x="2556"/>
        <item m="1" x="2710"/>
        <item m="1" x="4741"/>
        <item m="1" x="4735"/>
        <item m="1" x="2336"/>
        <item m="1" x="2321"/>
        <item m="1" x="2156"/>
        <item m="1" x="2148"/>
        <item m="1" x="2138"/>
        <item m="1" x="2134"/>
        <item m="1" x="2133"/>
        <item m="1" x="2098"/>
        <item m="1" x="5845"/>
        <item m="1" x="5843"/>
        <item m="1" x="5427"/>
        <item m="1" x="5345"/>
        <item m="1" x="5337"/>
        <item m="1" x="5303"/>
        <item m="1" x="5293"/>
        <item m="1" x="4619"/>
        <item m="1" x="4605"/>
        <item m="1" x="4592"/>
        <item m="1" x="4475"/>
        <item m="1" x="4342"/>
        <item m="1" x="4329"/>
        <item m="1" x="4261"/>
        <item m="1" x="3795"/>
        <item m="1" x="3778"/>
        <item m="1" x="3764"/>
        <item m="1" x="3538"/>
        <item m="1" x="3537"/>
        <item m="1" x="2999"/>
        <item m="1" x="2895"/>
        <item m="1" x="2852"/>
        <item m="1" x="2525"/>
        <item m="1" x="2523"/>
        <item m="1" x="2481"/>
        <item m="1" x="2475"/>
        <item m="1" x="2471"/>
        <item m="1" x="4877"/>
        <item m="1" x="4870"/>
        <item m="1" x="4101"/>
        <item m="1" x="4082"/>
        <item m="1" x="4078"/>
        <item m="1" x="3731"/>
        <item m="1" x="3729"/>
        <item m="1" x="3046"/>
        <item m="1" x="3025"/>
        <item m="1" x="2690"/>
        <item m="1" x="3794"/>
        <item m="1" x="3789"/>
        <item m="1" x="4792"/>
        <item m="1" x="4788"/>
        <item m="1" x="4786"/>
        <item m="1" x="5711"/>
        <item m="1" x="5683"/>
        <item m="1" x="4773"/>
        <item m="1" x="4720"/>
        <item m="1" x="4717"/>
        <item m="1" x="3167"/>
        <item m="1" x="3164"/>
        <item m="1" x="3157"/>
        <item m="1" x="3156"/>
        <item m="1" x="4810"/>
        <item m="1" x="4809"/>
        <item m="1" x="5675"/>
        <item m="1" x="5348"/>
        <item m="1" x="4851"/>
        <item m="1" x="4848"/>
        <item m="1" x="4552"/>
        <item m="1" x="3856"/>
        <item m="1" x="3850"/>
        <item m="1" x="5622"/>
        <item m="1" x="5457"/>
        <item m="1" x="5452"/>
        <item m="1" x="4781"/>
        <item m="1" x="4768"/>
        <item m="1" x="4568"/>
        <item m="1" x="4547"/>
        <item m="1" x="4542"/>
        <item m="1" x="4536"/>
        <item m="1" x="4530"/>
        <item m="1" x="4226"/>
        <item m="1" x="3591"/>
        <item m="1" x="3586"/>
        <item m="1" x="3652"/>
        <item m="1" x="2102"/>
        <item m="1" x="4898"/>
        <item m="1" x="4863"/>
        <item m="1" x="4558"/>
        <item m="1" x="4235"/>
        <item m="1" x="2579"/>
        <item m="1" x="2575"/>
        <item m="1" x="2573"/>
        <item m="1" x="5308"/>
        <item m="1" x="4643"/>
        <item m="1" x="4636"/>
        <item m="1" x="4634"/>
        <item m="1" x="4631"/>
        <item m="1" x="4627"/>
        <item m="1" x="4622"/>
        <item m="1" x="4615"/>
        <item m="1" x="4609"/>
        <item m="1" x="4601"/>
        <item m="1" x="4597"/>
        <item m="1" x="2379"/>
        <item m="1" x="3007"/>
        <item m="1" x="3689"/>
        <item m="1" x="3685"/>
        <item m="1" x="3615"/>
        <item m="1" x="3602"/>
        <item m="1" x="3596"/>
        <item m="1" x="3577"/>
        <item m="1" x="3574"/>
        <item m="1" x="3567"/>
        <item m="1" x="3536"/>
        <item m="1" x="3445"/>
        <item m="1" x="3383"/>
        <item m="1" x="3186"/>
        <item m="1" x="3022"/>
        <item m="1" x="5722"/>
        <item m="1" x="5598"/>
        <item m="1" x="5596"/>
        <item m="1" x="5163"/>
        <item m="1" x="5131"/>
        <item m="1" x="4838"/>
        <item m="1" x="4696"/>
        <item m="1" x="4160"/>
        <item m="1" x="4154"/>
        <item m="1" x="4146"/>
        <item m="1" x="4143"/>
        <item m="1" x="4141"/>
        <item m="1" x="4077"/>
        <item m="1" x="4076"/>
        <item m="1" x="4050"/>
        <item m="1" x="3986"/>
        <item m="1" x="3981"/>
        <item m="1" x="3621"/>
        <item m="1" x="2748"/>
        <item m="1" x="2420"/>
        <item m="1" x="2414"/>
        <item m="1" x="2411"/>
        <item m="1" x="5803"/>
        <item m="1" x="5777"/>
        <item m="1" x="5769"/>
        <item m="1" x="5760"/>
        <item m="1" x="5759"/>
        <item m="1" x="5758"/>
        <item m="1" x="5757"/>
        <item m="1" x="5753"/>
        <item m="1" x="5751"/>
        <item m="1" x="5747"/>
        <item m="1" x="3105"/>
        <item m="1" x="4206"/>
        <item m="1" x="4201"/>
        <item m="1" x="4307"/>
        <item m="1" x="4300"/>
        <item m="1" x="3163"/>
        <item m="1" x="2800"/>
        <item m="1" x="2795"/>
        <item m="1" x="2786"/>
        <item m="1" x="2598"/>
        <item m="1" x="2274"/>
        <item m="1" x="5825"/>
        <item m="1" x="5198"/>
        <item m="1" x="5195"/>
        <item m="1" x="5190"/>
        <item m="1" x="4854"/>
        <item m="1" x="4853"/>
        <item m="1" x="4360"/>
        <item m="1" x="4356"/>
        <item m="1" x="2815"/>
        <item m="1" x="2811"/>
        <item m="1" x="2809"/>
        <item m="1" x="2373"/>
        <item m="1" x="2370"/>
        <item m="1" x="2367"/>
        <item m="1" x="3485"/>
        <item m="1" x="3479"/>
        <item m="1" x="3475"/>
        <item m="1" x="3469"/>
        <item m="1" x="3467"/>
        <item m="1" x="3462"/>
        <item m="1" x="3192"/>
        <item m="1" x="4816"/>
        <item m="1" x="4813"/>
        <item m="1" x="5243"/>
        <item m="1" x="2178"/>
        <item m="1" x="2174"/>
        <item m="1" x="2171"/>
        <item m="1" x="5462"/>
        <item m="1" x="4900"/>
        <item m="1" x="3416"/>
        <item m="1" x="3103"/>
        <item m="1" x="3087"/>
        <item m="1" x="2903"/>
        <item m="1" x="2230"/>
        <item m="1" x="2167"/>
        <item m="1" x="5189"/>
        <item m="1" x="5179"/>
        <item m="1" x="5076"/>
        <item m="1" x="5067"/>
        <item m="1" x="5064"/>
        <item m="1" x="3293"/>
        <item m="1" x="3269"/>
        <item m="1" x="2818"/>
        <item m="1" x="2723"/>
        <item m="1" x="2439"/>
        <item m="1" x="2437"/>
        <item m="1" x="2201"/>
        <item m="1" x="5440"/>
        <item m="1" x="5436"/>
        <item m="1" x="5433"/>
        <item m="1" x="5422"/>
        <item m="1" x="5417"/>
        <item m="1" x="5413"/>
        <item m="1" x="5410"/>
        <item m="1" x="5409"/>
        <item m="1" x="5406"/>
        <item m="1" x="5231"/>
        <item m="1" x="5226"/>
        <item m="1" x="5222"/>
        <item m="1" x="4766"/>
        <item m="1" x="4762"/>
        <item m="1" x="3900"/>
        <item m="1" x="3894"/>
        <item m="1" x="3846"/>
        <item m="1" x="3034"/>
        <item m="1" x="3031"/>
        <item m="1" x="3028"/>
        <item m="1" x="4843"/>
        <item m="1" x="4836"/>
        <item m="1" x="4835"/>
        <item m="1" x="4833"/>
        <item m="1" x="4825"/>
        <item m="1" x="4121"/>
        <item m="1" x="3982"/>
        <item m="1" x="3777"/>
        <item m="1" x="3673"/>
        <item m="1" x="3420"/>
        <item m="1" x="5290"/>
        <item m="1" x="5287"/>
        <item m="1" x="2749"/>
        <item m="1" x="2747"/>
        <item m="1" x="2745"/>
        <item m="1" x="2744"/>
        <item m="1" x="2742"/>
        <item m="1" x="5779"/>
        <item m="1" x="5432"/>
        <item m="1" x="5215"/>
        <item m="1" x="5208"/>
        <item m="1" x="4889"/>
        <item m="1" x="4879"/>
        <item m="1" x="3614"/>
        <item m="1" x="2699"/>
        <item m="1" x="5412"/>
        <item m="1" x="5408"/>
        <item m="1" x="3064"/>
        <item m="1" x="3118"/>
        <item m="1" x="3113"/>
        <item m="1" x="4011"/>
        <item m="1" x="4378"/>
        <item m="1" x="4335"/>
        <item m="1" x="4334"/>
        <item m="1" x="4172"/>
        <item m="1" x="5466"/>
        <item m="1" x="5464"/>
        <item m="1" x="5461"/>
        <item m="1" x="5456"/>
        <item m="1" x="3619"/>
        <item m="1" x="2594"/>
        <item m="1" x="2593"/>
        <item m="1" x="2995"/>
        <item m="1" x="2393"/>
        <item m="1" x="2376"/>
        <item m="1" x="5541"/>
        <item m="1" x="5538"/>
        <item m="1" x="5534"/>
        <item m="1" x="5811"/>
        <item m="1" x="5792"/>
        <item m="1" x="5710"/>
        <item m="1" x="5708"/>
        <item m="1" x="5704"/>
        <item m="1" x="5699"/>
        <item m="1" x="5273"/>
        <item m="1" x="5225"/>
        <item m="1" x="5214"/>
        <item m="1" x="4221"/>
        <item m="1" x="4219"/>
        <item m="1" x="3744"/>
        <item m="1" x="3743"/>
        <item m="1" x="3740"/>
        <item m="1" x="2949"/>
        <item m="1" x="2946"/>
        <item m="1" x="2943"/>
        <item m="1" x="2941"/>
        <item m="1" x="2939"/>
        <item m="1" x="2938"/>
        <item m="1" x="2211"/>
        <item m="1" x="4075"/>
        <item m="1" x="4060"/>
        <item m="1" x="4046"/>
        <item m="1" x="4043"/>
        <item m="1" x="4041"/>
        <item m="1" x="4035"/>
        <item m="1" x="4029"/>
        <item m="1" x="4026"/>
        <item m="1" x="4024"/>
        <item m="1" x="4021"/>
        <item m="1" x="4018"/>
        <item m="1" x="4015"/>
        <item m="1" x="4010"/>
        <item m="1" x="4184"/>
        <item m="1" x="4181"/>
        <item m="1" x="4976"/>
        <item m="1" x="5680"/>
        <item m="1" x="5491"/>
        <item m="1" x="5374"/>
        <item m="1" x="5213"/>
        <item m="1" x="5153"/>
        <item m="1" x="4979"/>
        <item m="1" x="4691"/>
        <item m="1" x="4689"/>
        <item m="1" x="4686"/>
        <item m="1" x="3812"/>
        <item m="1" x="3807"/>
        <item m="1" x="5569"/>
        <item m="1" x="3987"/>
        <item m="1" x="3081"/>
        <item m="1" x="2132"/>
        <item m="1" x="5335"/>
        <item m="1" x="5439"/>
        <item m="1" x="5435"/>
        <item m="1" x="4067"/>
        <item m="1" x="3737"/>
        <item m="1" x="3601"/>
        <item m="1" x="4681"/>
        <item m="1" x="4674"/>
        <item m="1" x="5127"/>
        <item m="1" x="3295"/>
        <item m="1" x="5387"/>
        <item m="1" x="2544"/>
        <item m="1" x="2542"/>
        <item m="1" x="2538"/>
        <item m="1" x="2221"/>
        <item m="1" x="2220"/>
        <item m="1" x="4358"/>
        <item m="1" x="4355"/>
        <item m="1" x="4340"/>
        <item m="1" x="4314"/>
        <item m="1" x="4178"/>
        <item m="1" x="4170"/>
        <item m="1" x="4166"/>
        <item m="1" x="4148"/>
        <item m="1" x="4140"/>
        <item m="1" x="4137"/>
        <item m="1" x="4045"/>
        <item m="1" x="2426"/>
        <item m="1" x="2424"/>
        <item m="1" x="2421"/>
        <item m="1" x="2419"/>
        <item m="1" x="2416"/>
        <item m="1" x="2136"/>
        <item m="1" x="3779"/>
        <item m="1" x="3699"/>
        <item m="1" x="3529"/>
        <item m="1" x="3525"/>
        <item m="1" x="3520"/>
        <item m="1" x="3388"/>
        <item m="1" x="3336"/>
        <item m="1" x="3308"/>
        <item m="1" x="2696"/>
        <item m="1" x="2560"/>
        <item m="1" x="2555"/>
        <item m="1" x="2552"/>
        <item m="1" x="2550"/>
        <item m="1" x="2541"/>
        <item m="1" x="3719"/>
        <item m="1" x="2606"/>
        <item m="1" x="2911"/>
        <item m="1" x="5336"/>
        <item m="1" x="5315"/>
        <item m="1" x="5302"/>
        <item m="1" x="4642"/>
        <item m="1" x="4402"/>
        <item m="1" x="4401"/>
        <item m="1" x="4400"/>
        <item m="1" x="2316"/>
        <item m="1" x="2314"/>
        <item m="1" x="4398"/>
        <item m="1" x="5136"/>
        <item m="1" x="5132"/>
        <item m="1" x="5109"/>
        <item m="1" x="5108"/>
        <item m="1" x="5105"/>
        <item m="1" x="4850"/>
        <item m="1" x="4847"/>
        <item m="1" x="4842"/>
        <item m="1" x="4837"/>
        <item m="1" x="3054"/>
        <item m="1" x="3052"/>
        <item m="1" x="3050"/>
        <item m="1" x="2302"/>
        <item m="1" x="2300"/>
        <item m="1" x="4207"/>
        <item m="1" x="5183"/>
        <item m="1" x="5181"/>
        <item m="1" x="4214"/>
        <item m="1" x="4213"/>
        <item m="1" x="4153"/>
        <item m="1" x="4761"/>
        <item m="1" x="3477"/>
        <item m="1" x="3473"/>
        <item m="1" x="3468"/>
        <item m="1" x="5562"/>
        <item m="1" x="5556"/>
        <item m="1" x="5546"/>
        <item m="1" x="5371"/>
        <item m="1" x="5360"/>
        <item m="1" x="5358"/>
        <item m="1" x="5299"/>
        <item m="1" x="5212"/>
        <item m="1" x="5155"/>
        <item m="1" x="4875"/>
        <item m="1" x="4823"/>
        <item m="1" x="4794"/>
        <item m="1" x="4706"/>
        <item m="1" x="4478"/>
        <item m="1" x="4320"/>
        <item m="1" x="4282"/>
        <item m="1" x="4254"/>
        <item m="1" x="3394"/>
        <item m="1" x="3150"/>
        <item m="1" x="3147"/>
        <item m="1" x="3102"/>
        <item m="1" x="3100"/>
        <item m="1" x="3080"/>
        <item m="1" x="2956"/>
        <item m="1" x="2875"/>
        <item m="1" x="2874"/>
        <item m="1" x="2872"/>
        <item m="1" x="2871"/>
        <item m="1" x="2869"/>
        <item m="1" x="2842"/>
        <item m="1" x="5750"/>
        <item m="1" x="5749"/>
        <item m="1" x="5746"/>
        <item m="1" x="4896"/>
        <item m="1" x="3282"/>
        <item m="1" x="3263"/>
        <item m="1" x="3107"/>
        <item m="1" x="3104"/>
        <item m="1" x="3101"/>
        <item m="1" x="3098"/>
        <item m="1" x="3094"/>
        <item m="1" x="3086"/>
        <item m="1" x="3079"/>
        <item m="1" x="3072"/>
        <item m="1" x="3069"/>
        <item m="1" x="2292"/>
        <item m="1" x="2273"/>
        <item m="1" x="2271"/>
        <item m="1" x="2268"/>
        <item m="1" x="2265"/>
        <item m="1" x="5501"/>
        <item m="1" x="5499"/>
        <item m="1" x="5497"/>
        <item m="1" x="5493"/>
        <item m="1" x="5099"/>
        <item m="1" x="5050"/>
        <item m="1" x="3257"/>
        <item m="1" x="3256"/>
        <item m="1" x="3253"/>
        <item m="1" x="3252"/>
        <item m="1" x="3250"/>
        <item m="1" x="3247"/>
        <item m="1" x="3245"/>
        <item m="1" x="3242"/>
        <item m="1" x="4593"/>
        <item m="1" x="4591"/>
        <item m="1" x="4590"/>
        <item m="1" x="4587"/>
        <item m="1" x="4584"/>
        <item m="1" x="4581"/>
        <item m="1" x="4577"/>
        <item m="1" x="4159"/>
        <item m="1" x="3097"/>
        <item m="1" x="4313"/>
        <item m="1" x="4311"/>
        <item m="1" x="4306"/>
        <item m="1" x="4299"/>
        <item m="1" x="4277"/>
        <item m="1" x="2307"/>
        <item m="1" x="5425"/>
        <item m="1" x="5423"/>
        <item m="1" x="5421"/>
        <item m="1" x="5416"/>
        <item m="1" x="3449"/>
        <item m="1" x="2512"/>
        <item m="1" x="2291"/>
        <item m="1" x="2289"/>
        <item m="1" x="2285"/>
        <item m="1" x="4673"/>
        <item m="1" x="5104"/>
        <item m="1" x="4931"/>
        <item m="1" x="4927"/>
        <item m="1" x="4919"/>
        <item m="1" x="4800"/>
        <item m="1" x="5571"/>
        <item m="1" x="5568"/>
        <item m="1" x="5565"/>
        <item m="1" x="5098"/>
        <item m="1" x="4869"/>
        <item m="1" x="2464"/>
        <item m="1" x="5328"/>
        <item m="1" x="4815"/>
        <item m="1" x="4376"/>
        <item m="1" x="4164"/>
        <item m="1" x="4025"/>
        <item m="1" x="3482"/>
        <item m="1" x="3408"/>
        <item m="1" x="3283"/>
        <item m="1" x="3154"/>
        <item m="1" x="5523"/>
        <item m="1" x="5520"/>
        <item m="1" x="5512"/>
        <item m="1" x="5510"/>
        <item m="1" x="5509"/>
        <item m="1" x="5507"/>
        <item m="1" x="3913"/>
        <item m="1" x="5326"/>
        <item m="1" x="5678"/>
        <item m="1" x="5552"/>
        <item m="1" x="5270"/>
        <item m="1" x="5180"/>
        <item m="1" x="5000"/>
        <item m="1" x="4632"/>
        <item m="1" x="4630"/>
        <item m="1" x="4626"/>
        <item m="1" x="4621"/>
        <item m="1" x="4618"/>
        <item m="1" x="4617"/>
        <item m="1" x="4523"/>
        <item m="1" x="4521"/>
        <item m="1" x="4517"/>
        <item m="1" x="3758"/>
        <item m="1" x="3742"/>
        <item m="1" x="3703"/>
        <item m="1" x="3701"/>
        <item m="1" x="3530"/>
        <item m="1" x="3528"/>
        <item m="1" x="3524"/>
        <item m="1" x="3516"/>
        <item m="1" x="3515"/>
        <item m="1" x="3514"/>
        <item m="1" x="3512"/>
        <item m="1" x="3510"/>
        <item m="1" x="3509"/>
        <item m="1" x="3506"/>
        <item m="1" x="3503"/>
        <item m="1" x="3501"/>
        <item m="1" x="2329"/>
        <item m="1" x="2326"/>
        <item m="1" x="2324"/>
        <item m="1" x="4347"/>
        <item m="1" x="3983"/>
        <item m="1" x="3491"/>
        <item m="1" x="2982"/>
        <item m="1" x="3378"/>
        <item m="1" x="3375"/>
        <item m="1" x="3371"/>
        <item m="1" x="3369"/>
        <item m="1" x="3366"/>
        <item m="1" x="3159"/>
        <item m="1" x="4185"/>
        <item m="1" x="5158"/>
        <item m="1" x="3755"/>
        <item m="1" x="3331"/>
        <item m="1" x="3330"/>
        <item m="1" x="3329"/>
        <item m="1" x="3326"/>
        <item m="1" x="3323"/>
        <item m="1" x="3322"/>
        <item m="1" x="3319"/>
        <item m="1" x="3317"/>
        <item m="1" x="3315"/>
        <item m="1" x="3312"/>
        <item m="1" x="3311"/>
        <item m="1" x="3307"/>
        <item m="1" x="3303"/>
        <item m="1" x="3302"/>
        <item m="1" x="3300"/>
        <item m="1" x="3298"/>
        <item m="1" x="3294"/>
        <item m="1" x="3292"/>
        <item m="1" x="3291"/>
        <item m="1" x="3287"/>
        <item m="1" x="3285"/>
        <item m="1" x="3284"/>
        <item m="1" x="2967"/>
        <item m="1" x="2961"/>
        <item m="1" x="2955"/>
        <item m="1" x="2937"/>
        <item m="1" x="2931"/>
        <item m="1" x="2926"/>
        <item m="1" x="2923"/>
        <item m="1" x="2920"/>
        <item m="1" x="3200"/>
        <item m="1" x="2530"/>
        <item m="1" x="2410"/>
        <item m="1" x="2160"/>
        <item m="1" x="3236"/>
        <item m="1" x="2919"/>
        <item m="1" x="2237"/>
        <item m="1" x="2234"/>
        <item m="1" x="5256"/>
        <item m="1" x="5253"/>
        <item m="1" x="5249"/>
        <item m="1" x="5246"/>
        <item m="1" x="5242"/>
        <item m="1" x="5239"/>
        <item m="1" x="2633"/>
        <item m="1" x="5162"/>
        <item m="1" x="5010"/>
        <item m="1" x="4397"/>
        <item m="1" x="4395"/>
        <item m="1" x="4704"/>
        <item m="1" x="2907"/>
        <item m="1" x="2892"/>
        <item m="1" x="2884"/>
        <item m="1" x="2882"/>
        <item m="1" x="2878"/>
        <item m="1" x="4960"/>
        <item m="1" x="4938"/>
        <item m="1" x="4937"/>
        <item m="1" x="4935"/>
        <item m="1" x="4933"/>
        <item m="1" x="4930"/>
        <item m="1" x="4926"/>
        <item m="1" x="4923"/>
        <item m="1" x="4918"/>
        <item m="1" x="4914"/>
        <item m="1" x="4905"/>
        <item m="1" x="4903"/>
        <item m="1" x="4474"/>
        <item m="1" x="4471"/>
        <item m="1" x="4466"/>
        <item m="1" x="4463"/>
        <item m="1" x="3045"/>
        <item m="1" x="3041"/>
        <item m="1" x="3040"/>
        <item m="1" x="2990"/>
        <item m="1" x="2987"/>
        <item m="1" x="2981"/>
        <item m="1" x="2977"/>
        <item m="1" x="2965"/>
        <item m="1" x="2963"/>
        <item m="1" x="3246"/>
        <item m="1" x="3244"/>
        <item m="1" x="5367"/>
        <item m="1" x="3870"/>
        <item m="1" x="3865"/>
        <item m="1" x="3829"/>
        <item m="1" x="3508"/>
        <item m="1" x="3499"/>
        <item m="1" x="2665"/>
        <item m="1" x="2642"/>
        <item m="1" x="2639"/>
        <item m="1" x="5531"/>
        <item m="1" x="5135"/>
        <item m="1" x="3051"/>
        <item m="1" x="2680"/>
        <item m="1" x="2643"/>
        <item m="1" x="2463"/>
        <item m="1" x="2443"/>
        <item m="1" x="5334"/>
        <item m="1" x="5331"/>
        <item m="1" x="5327"/>
        <item m="1" x="5321"/>
        <item m="1" x="5318"/>
        <item m="1" x="5316"/>
        <item m="1" x="5314"/>
        <item m="1" x="5312"/>
        <item m="1" x="2743"/>
        <item m="1" x="2741"/>
        <item m="1" x="2731"/>
        <item m="1" x="2724"/>
        <item m="1" x="2716"/>
        <item m="1" x="2712"/>
        <item m="1" x="2693"/>
        <item m="1" x="4750"/>
        <item m="1" x="4589"/>
        <item m="1" x="4571"/>
        <item m="1" x="4549"/>
        <item m="1" x="4451"/>
        <item m="1" x="4428"/>
        <item m="1" x="4385"/>
        <item m="1" x="4328"/>
        <item m="1" x="4305"/>
        <item m="1" x="4224"/>
        <item m="1" x="4063"/>
        <item m="1" x="5268"/>
        <item m="1" x="5265"/>
        <item m="1" x="5262"/>
        <item m="1" x="5257"/>
        <item m="1" x="5255"/>
        <item m="1" x="5252"/>
        <item m="1" x="5248"/>
        <item m="1" x="5245"/>
        <item m="1" x="5241"/>
        <item m="1" x="5238"/>
        <item m="1" x="5235"/>
        <item m="1" x="5230"/>
        <item m="1" x="5224"/>
        <item m="1" x="5221"/>
        <item m="1" x="5211"/>
        <item m="1" x="5207"/>
        <item m="1" x="5205"/>
        <item m="1" x="5200"/>
        <item m="1" x="5197"/>
        <item m="1" x="5194"/>
        <item m="1" x="5188"/>
        <item m="1" x="4403"/>
        <item m="1" x="4399"/>
        <item m="1" x="2510"/>
        <item m="1" x="5118"/>
        <item m="1" x="3919"/>
        <item m="1" x="3916"/>
        <item m="1" x="3912"/>
        <item m="1" x="3585"/>
        <item m="1" x="3583"/>
        <item m="1" x="3582"/>
        <item m="1" x="3572"/>
        <item m="1" x="3569"/>
        <item m="1" x="3560"/>
        <item m="1" x="3557"/>
        <item m="1" x="3551"/>
        <item m="1" x="3535"/>
        <item m="1" x="3533"/>
        <item m="1" x="3476"/>
        <item m="1" x="3474"/>
        <item m="1" x="3472"/>
        <item m="1" x="3459"/>
        <item m="1" x="3456"/>
        <item m="1" x="3453"/>
        <item m="1" x="3451"/>
        <item m="1" x="3144"/>
        <item m="1" x="3142"/>
        <item m="1" x="3139"/>
        <item m="1" x="3129"/>
        <item m="1" x="2838"/>
        <item m="1" x="2836"/>
        <item m="1" x="2835"/>
        <item m="1" x="2833"/>
        <item m="1" x="5839"/>
        <item m="1" x="5836"/>
        <item m="1" x="4421"/>
        <item m="1" x="4419"/>
        <item m="1" x="4417"/>
        <item m="1" x="4341"/>
        <item m="1" x="4339"/>
        <item m="1" x="4337"/>
        <item m="1" x="2301"/>
        <item m="1" x="4562"/>
        <item m="1" x="4557"/>
        <item m="1" x="4925"/>
        <item m="1" x="4922"/>
        <item m="1" x="4917"/>
        <item m="1" x="4913"/>
        <item m="1" x="4909"/>
        <item m="1" x="4169"/>
        <item m="1" x="4165"/>
        <item m="1" x="4163"/>
        <item m="1" x="4162"/>
        <item m="1" x="4158"/>
        <item m="1" x="3387"/>
        <item m="1" x="3385"/>
        <item m="1" x="2190"/>
        <item m="1" x="4652"/>
        <item m="1" x="4651"/>
        <item m="1" x="4533"/>
        <item m="1" x="4529"/>
        <item m="1" x="4526"/>
        <item m="1" x="4524"/>
        <item m="1" x="4488"/>
        <item m="1" x="4415"/>
        <item m="1" x="4040"/>
        <item m="1" x="3672"/>
        <item m="1" x="3428"/>
        <item m="1" x="4387"/>
        <item m="1" x="5785"/>
        <item m="1" x="5783"/>
        <item m="1" x="5782"/>
        <item m="1" x="5079"/>
        <item m="1" x="3859"/>
        <item m="1" x="3837"/>
        <item m="1" x="3936"/>
        <item m="1" x="5561"/>
        <item m="1" x="5551"/>
        <item m="1" x="2888"/>
        <item m="1" x="2886"/>
        <item m="1" x="2885"/>
        <item m="1" x="2817"/>
        <item m="1" x="2814"/>
        <item m="1" x="2192"/>
        <item m="1" x="5727"/>
        <item m="1" x="5726"/>
        <item m="1" x="5719"/>
        <item m="1" x="5715"/>
        <item m="1" x="5707"/>
        <item m="1" x="5703"/>
        <item m="1" x="3761"/>
        <item m="1" x="3760"/>
        <item m="1" x="3328"/>
        <item m="1" x="3325"/>
        <item m="1" x="4509"/>
        <item m="1" x="4504"/>
        <item m="1" x="3766"/>
        <item m="1" x="3763"/>
        <item m="1" x="2390"/>
        <item m="1" x="2389"/>
        <item m="1" x="2388"/>
        <item m="1" x="4849"/>
        <item m="1" x="4846"/>
        <item m="1" x="4841"/>
        <item m="1" x="3954"/>
        <item m="1" x="3260"/>
        <item m="1" x="3017"/>
        <item m="1" x="3006"/>
        <item m="1" x="2992"/>
        <item m="1" x="2989"/>
        <item m="1" x="2986"/>
        <item m="1" x="2980"/>
        <item m="1" x="2976"/>
        <item m="1" x="2973"/>
        <item m="1" x="2972"/>
        <item m="1" x="5606"/>
        <item m="1" x="4251"/>
        <item m="1" x="4210"/>
        <item m="1" x="4200"/>
        <item m="1" x="3736"/>
        <item m="1" x="3734"/>
        <item m="1" x="3733"/>
        <item m="1" x="3365"/>
        <item m="1" x="3360"/>
        <item m="1" x="3359"/>
        <item m="1" x="3021"/>
        <item m="1" x="2914"/>
        <item m="1" x="2662"/>
        <item m="1" x="2586"/>
        <item m="1" x="2164"/>
        <item m="1" x="2127"/>
        <item m="1" x="2121"/>
        <item m="1" x="2116"/>
        <item m="1" x="5827"/>
        <item m="1" x="5384"/>
        <item m="1" x="5382"/>
        <item m="1" x="5381"/>
        <item m="1" x="5380"/>
        <item m="1" x="5377"/>
        <item m="1" x="5375"/>
        <item m="1" x="5124"/>
        <item m="1" x="5653"/>
        <item m="1" x="5633"/>
        <item m="1" x="5605"/>
        <item m="1" x="5589"/>
        <item m="1" x="5463"/>
        <item m="1" x="5340"/>
        <item m="1" x="5261"/>
        <item m="1" x="5089"/>
        <item m="1" x="2675"/>
        <item m="1" x="4667"/>
        <item m="1" x="4662"/>
        <item m="1" x="4657"/>
        <item m="1" x="3702"/>
        <item m="1" x="3700"/>
        <item m="1" x="3698"/>
        <item m="1" x="3717"/>
        <item m="1" x="2522"/>
        <item m="1" x="2520"/>
        <item m="1" x="2517"/>
        <item m="1" x="2516"/>
        <item m="1" x="2485"/>
        <item m="1" x="2480"/>
        <item m="1" x="2182"/>
        <item m="1" x="4477"/>
        <item m="1" x="4470"/>
        <item m="1" x="4698"/>
        <item m="1" x="4695"/>
        <item m="1" x="4690"/>
        <item m="1" x="4684"/>
        <item m="1" x="4683"/>
        <item m="1" x="4680"/>
        <item m="1" x="4676"/>
        <item m="1" x="4669"/>
        <item m="1" x="2635"/>
        <item m="1" x="2632"/>
        <item m="1" x="2630"/>
        <item m="1" x="2628"/>
        <item m="1" x="2626"/>
        <item m="1" x="2624"/>
        <item m="1" x="2623"/>
        <item m="1" x="2621"/>
        <item m="1" x="2619"/>
        <item m="1" x="2616"/>
        <item m="1" x="2614"/>
        <item m="1" x="5663"/>
        <item m="1" x="5660"/>
        <item m="1" x="5657"/>
        <item m="1" x="5652"/>
        <item m="1" x="5651"/>
        <item m="1" x="5649"/>
        <item m="1" x="5646"/>
        <item m="1" x="5643"/>
        <item m="1" x="5325"/>
        <item m="1" x="5323"/>
        <item m="1" x="5320"/>
        <item m="1" x="5094"/>
        <item m="1" x="5091"/>
        <item m="1" x="5085"/>
        <item m="1" x="5082"/>
        <item m="1" x="5078"/>
        <item m="1" x="5074"/>
        <item m="1" x="5071"/>
        <item m="1" x="4852"/>
        <item m="1" x="4326"/>
        <item m="1" x="4325"/>
        <item m="1" x="4321"/>
        <item m="1" x="4319"/>
        <item m="1" x="4317"/>
        <item m="1" x="4315"/>
        <item m="1" x="4131"/>
        <item m="1" x="4102"/>
        <item m="1" x="4100"/>
        <item m="1" x="4098"/>
        <item m="1" x="4095"/>
        <item m="1" x="4091"/>
        <item m="1" x="4088"/>
        <item m="1" x="4084"/>
        <item m="1" x="3071"/>
        <item m="1" x="3066"/>
        <item m="1" x="2801"/>
        <item m="1" x="2799"/>
        <item m="1" x="2791"/>
        <item m="1" x="2787"/>
        <item m="1" x="2785"/>
        <item m="1" x="2781"/>
        <item m="1" x="2775"/>
        <item m="1" x="2772"/>
        <item m="1" x="2771"/>
        <item m="1" x="2770"/>
        <item m="1" x="2769"/>
        <item m="1" x="2765"/>
        <item m="1" x="2763"/>
        <item m="1" x="2760"/>
        <item m="1" x="2759"/>
        <item m="1" x="2754"/>
        <item m="1" x="2753"/>
        <item m="1" x="3595"/>
        <item m="1" x="2706"/>
        <item m="1" x="2702"/>
        <item m="1" x="2673"/>
        <item m="1" x="2641"/>
        <item m="1" x="2610"/>
        <item m="1" x="2608"/>
        <item m="1" x="2605"/>
        <item m="1" x="2226"/>
        <item m="1" x="2224"/>
        <item m="1" x="2219"/>
        <item m="1" x="2217"/>
        <item m="1" x="2216"/>
        <item m="1" x="2529"/>
        <item m="1" x="2527"/>
        <item m="1" x="2513"/>
        <item m="1" x="2504"/>
        <item m="1" x="2501"/>
        <item m="1" x="2497"/>
        <item m="1" x="2493"/>
        <item m="1" x="2479"/>
        <item m="1" x="2466"/>
        <item m="1" x="2456"/>
        <item m="1" x="2433"/>
        <item m="1" x="5801"/>
        <item m="1" x="5796"/>
        <item m="1" x="5794"/>
        <item m="1" x="5791"/>
        <item m="1" x="2322"/>
        <item m="1" x="2304"/>
        <item m="1" x="2120"/>
        <item m="1" x="2115"/>
        <item m="1" x="2112"/>
        <item m="1" x="4439"/>
        <item m="1" x="4427"/>
        <item m="1" x="4722"/>
        <item m="1" x="4721"/>
        <item m="1" x="4719"/>
        <item m="1" x="4718"/>
        <item m="1" x="4716"/>
        <item m="1" x="4713"/>
        <item m="1" x="4710"/>
        <item m="1" x="2430"/>
        <item m="1" x="2408"/>
        <item m="1" x="3279"/>
        <item m="1" x="2728"/>
        <item m="1" x="2306"/>
        <item m="1" x="5685"/>
        <item m="1" x="4952"/>
        <item m="1" x="3121"/>
        <item m="1" x="3117"/>
        <item m="1" x="3112"/>
        <item m="1" x="3111"/>
        <item m="1" x="2413"/>
        <item m="1" x="2412"/>
        <item m="1" x="2409"/>
        <item m="1" x="2407"/>
        <item m="1" x="2406"/>
        <item m="1" x="2405"/>
        <item m="1" x="3418"/>
        <item m="1" x="3413"/>
        <item m="1" x="5585"/>
        <item m="1" x="5581"/>
        <item m="1" x="5267"/>
        <item m="1" x="5260"/>
        <item m="1" x="5070"/>
        <item m="1" x="5063"/>
        <item m="1" x="5058"/>
        <item m="1" x="5056"/>
        <item m="1" x="3905"/>
        <item m="1" x="5272"/>
        <item m="1" x="5269"/>
        <item m="1" x="2918"/>
        <item m="1" x="2913"/>
        <item m="1" x="4071"/>
        <item m="1" x="2233"/>
        <item m="1" x="2231"/>
        <item m="1" x="2229"/>
        <item m="1" x="5545"/>
        <item m="1" x="2369"/>
        <item m="1" x="3210"/>
        <item m="1" x="3208"/>
        <item m="1" x="3206"/>
        <item m="1" x="3815"/>
        <item m="1" x="4974"/>
        <item m="1" x="4972"/>
        <item m="1" x="4969"/>
        <item m="1" x="4019"/>
        <item m="1" x="4966"/>
        <item m="1" x="4959"/>
        <item m="1" x="2384"/>
        <item m="1" x="2382"/>
        <item m="1" x="2378"/>
        <item m="1" x="2131"/>
        <item m="1" x="2130"/>
        <item m="1" x="5041"/>
        <item m="1" x="5036"/>
        <item m="1" x="4248"/>
        <item m="1" x="4243"/>
        <item m="1" x="5013"/>
        <item m="1" x="4924"/>
        <item m="1" x="4921"/>
        <item m="1" x="4916"/>
        <item m="1" x="3290"/>
        <item m="1" x="3286"/>
        <item m="1" x="5679"/>
        <item m="1" x="2936"/>
        <item m="1" x="2934"/>
        <item m="1" x="2930"/>
        <item m="1" x="2832"/>
        <item m="1" x="5580"/>
        <item m="1" x="5482"/>
        <item m="1" x="5479"/>
        <item m="1" x="5478"/>
        <item m="1" x="5476"/>
        <item m="1" x="5475"/>
        <item m="1" x="5007"/>
        <item m="1" x="5004"/>
        <item m="1" x="4999"/>
        <item m="1" x="4995"/>
        <item m="1" x="2863"/>
        <item m="1" x="2468"/>
        <item m="1" x="2465"/>
        <item m="1" x="2462"/>
        <item m="1" x="2459"/>
        <item m="1" x="2458"/>
        <item m="1" x="4908"/>
        <item m="1" x="5286"/>
        <item m="1" x="2826"/>
        <item m="1" x="4392"/>
        <item m="1" x="5113"/>
        <item m="1" x="2733"/>
        <item m="1" x="2730"/>
        <item m="1" x="2727"/>
        <item m="1" x="2114"/>
        <item m="1" x="2111"/>
        <item m="1" x="5120"/>
        <item m="1" x="3906"/>
        <item m="1" x="3904"/>
        <item m="1" x="2686"/>
        <item m="1" x="3966"/>
        <item m="1" x="3962"/>
        <item m="1" x="3464"/>
        <item m="1" x="3461"/>
        <item m="1" x="3458"/>
        <item m="1" x="2177"/>
        <item m="1" x="3726"/>
        <item m="1" x="3725"/>
        <item m="1" x="3723"/>
        <item m="1" x="3720"/>
        <item m="1" x="3215"/>
        <item m="1" x="3182"/>
        <item m="1" x="5465"/>
        <item m="1" x="3813"/>
        <item m="1" x="3809"/>
        <item m="1" x="3730"/>
        <item m="1" x="3249"/>
        <item m="1" x="3239"/>
        <item m="1" x="3235"/>
        <item m="1" x="5564"/>
        <item m="1" x="5560"/>
        <item m="1" x="5555"/>
        <item m="1" x="5550"/>
        <item m="1" x="5544"/>
        <item m="1" x="5540"/>
        <item m="1" x="5537"/>
        <item m="1" x="5533"/>
        <item m="1" x="5530"/>
        <item m="1" x="5525"/>
        <item m="1" x="5522"/>
        <item m="1" x="5519"/>
        <item m="1" x="5516"/>
        <item m="1" x="5511"/>
        <item m="1" x="5054"/>
        <item m="1" x="5051"/>
        <item m="1" x="5049"/>
        <item m="1" x="5044"/>
        <item m="1" x="5035"/>
        <item m="1" x="5027"/>
        <item m="1" x="4382"/>
        <item m="1" x="4754"/>
        <item m="1" x="2470"/>
        <item m="1" x="5311"/>
        <item m="1" x="5307"/>
        <item m="1" x="5301"/>
        <item m="1" x="5298"/>
        <item m="1" x="5289"/>
        <item m="1" x="5283"/>
        <item m="1" x="5277"/>
        <item m="1" x="2862"/>
        <item m="1" x="3747"/>
        <item m="1" x="5600"/>
        <item m="1" x="5705"/>
        <item m="1" x="4324"/>
        <item m="1" x="4316"/>
        <item m="1" x="2601"/>
        <item m="1" x="2519"/>
        <item m="1" x="4405"/>
        <item m="1" x="4276"/>
        <item m="1" x="5752"/>
        <item m="1" x="5748"/>
        <item m="1" x="5743"/>
        <item m="1" x="2267"/>
        <item m="1" x="2846"/>
        <item m="1" x="4784"/>
        <item m="1" x="4759"/>
        <item m="1" x="4753"/>
        <item m="1" x="4749"/>
        <item m="1" x="4740"/>
        <item m="1" x="4734"/>
        <item m="1" x="4733"/>
        <item m="1" x="4730"/>
        <item m="1" x="4725"/>
        <item m="1" x="3061"/>
        <item m="1" x="4312"/>
        <item m="1" x="4310"/>
        <item m="1" x="4304"/>
        <item m="1" x="4298"/>
        <item m="1" x="4293"/>
        <item m="1" x="4288"/>
        <item m="1" x="4281"/>
        <item m="1" x="4275"/>
        <item m="1" x="4272"/>
        <item m="1" x="4130"/>
        <item m="1" x="3884"/>
        <item m="1" x="3709"/>
        <item m="1" x="3382"/>
        <item m="1" x="3198"/>
        <item m="1" x="3874"/>
        <item m="1" x="3863"/>
        <item m="1" x="2825"/>
        <item m="1" x="2824"/>
        <item m="1" x="2821"/>
        <item m="1" x="2813"/>
        <item m="1" x="2810"/>
        <item m="1" x="3197"/>
        <item m="1" x="5455"/>
        <item m="1" x="5129"/>
        <item m="1" x="5125"/>
        <item m="1" x="3878"/>
        <item m="1" x="3762"/>
        <item m="1" x="3754"/>
        <item m="1" x="3752"/>
        <item m="1" x="3750"/>
        <item m="1" x="3973"/>
        <item m="1" x="3968"/>
        <item m="1" x="3967"/>
        <item m="1" x="3961"/>
        <item m="1" x="3960"/>
        <item m="1" x="2685"/>
        <item m="1" x="2679"/>
        <item m="1" x="2674"/>
        <item m="1" x="5115"/>
        <item m="1" x="5110"/>
        <item m="1" x="5107"/>
        <item m="1" x="5100"/>
        <item m="1" x="5097"/>
        <item m="1" x="5088"/>
        <item m="1" x="3255"/>
        <item m="1" x="5193"/>
        <item m="1" x="5706"/>
        <item m="1" x="5702"/>
        <item m="1" x="4880"/>
        <item m="1" x="4878"/>
        <item m="1" x="4874"/>
        <item m="1" x="4868"/>
        <item m="1" x="5822"/>
        <item m="1" x="5815"/>
        <item m="1" x="5810"/>
        <item m="1" x="5808"/>
        <item m="1" x="5807"/>
        <item m="1" x="4381"/>
        <item m="1" x="4375"/>
        <item m="1" x="4369"/>
        <item m="1" x="4364"/>
        <item m="1" x="4362"/>
        <item m="1" x="4359"/>
        <item m="1" x="4354"/>
        <item m="1" x="2381"/>
        <item m="1" x="4699"/>
        <item m="1" x="4694"/>
        <item m="1" x="4688"/>
        <item m="1" x="2297"/>
        <item m="1" x="2294"/>
        <item m="1" x="3085"/>
        <item m="1" x="3076"/>
        <item m="1" x="3068"/>
        <item m="1" x="3980"/>
        <item m="1" x="2881"/>
        <item m="1" x="2879"/>
        <item m="1" x="2876"/>
        <item m="1" x="2868"/>
        <item m="1" x="2866"/>
        <item m="1" x="5077"/>
        <item m="1" x="5053"/>
        <item m="1" x="4616"/>
        <item m="1" x="4612"/>
        <item m="1" x="4604"/>
        <item m="1" x="4425"/>
        <item m="1" x="2798"/>
        <item m="1" x="2664"/>
        <item m="1" x="2660"/>
        <item m="1" x="4142"/>
        <item m="1" x="4136"/>
        <item m="1" x="4129"/>
        <item m="1" x="4126"/>
        <item m="1" x="4120"/>
        <item m="1" x="4112"/>
        <item m="1" x="4105"/>
        <item m="1" x="4103"/>
        <item m="1" x="4099"/>
        <item m="1" x="3217"/>
        <item m="1" x="3213"/>
        <item m="1" x="3211"/>
        <item m="1" x="3209"/>
        <item m="1" x="3205"/>
        <item m="1" x="3199"/>
        <item m="1" x="3196"/>
        <item m="1" x="5062"/>
        <item m="1" x="4998"/>
        <item m="1" x="2561"/>
        <item m="1" x="3172"/>
        <item m="1" x="3153"/>
        <item m="1" x="4551"/>
        <item m="1" x="5370"/>
        <item m="1" x="5366"/>
        <item m="1" x="5363"/>
        <item m="1" x="5359"/>
        <item m="1" x="5357"/>
        <item m="1" x="5353"/>
        <item m="1" x="5347"/>
        <item m="1" x="3175"/>
        <item m="1" x="4650"/>
        <item m="1" x="4238"/>
        <item m="1" x="4233"/>
        <item m="1" x="4230"/>
        <item m="1" x="4225"/>
        <item m="1" x="4223"/>
        <item m="1" x="4220"/>
        <item m="1" x="4217"/>
        <item m="1" x="2694"/>
        <item m="1" x="2663"/>
        <item m="1" x="2659"/>
        <item m="1" x="2638"/>
        <item m="1" x="2634"/>
        <item m="1" x="2604"/>
        <item m="1" x="2599"/>
        <item m="1" x="2596"/>
        <item m="1" x="2592"/>
        <item m="1" x="4034"/>
        <item m="1" x="4028"/>
        <item m="1" x="3704"/>
        <item m="1" x="3590"/>
        <item m="1" x="3584"/>
        <item m="1" x="3519"/>
        <item m="1" x="3511"/>
        <item m="1" x="3875"/>
        <item m="1" x="3869"/>
        <item m="1" x="3864"/>
        <item m="1" x="3858"/>
        <item m="1" x="3857"/>
        <item m="1" x="3849"/>
        <item m="1" x="3840"/>
        <item m="1" x="3832"/>
        <item m="1" x="2335"/>
        <item m="1" x="5488"/>
        <item m="1" x="5481"/>
        <item m="1" x="5477"/>
        <item m="1" x="2948"/>
        <item m="1" x="2578"/>
        <item m="1" x="4414"/>
        <item m="1" x="4412"/>
        <item m="1" x="4410"/>
        <item m="1" x="4409"/>
        <item m="1" x="3929"/>
        <item m="1" x="5776"/>
        <item m="1" x="5346"/>
        <item m="1" x="4760"/>
        <item m="1" x="4758"/>
        <item m="1" x="4756"/>
        <item m="1" x="4752"/>
        <item m="1" x="4748"/>
        <item m="1" x="4746"/>
        <item m="1" x="4739"/>
        <item m="1" x="2762"/>
        <item m="1" x="2758"/>
        <item m="1" x="5210"/>
        <item m="1" x="5204"/>
        <item m="1" x="5178"/>
        <item m="1" x="5173"/>
        <item m="1" x="5171"/>
        <item m="1" x="5168"/>
        <item m="1" x="4556"/>
        <item m="1" x="2277"/>
        <item m="1" x="2264"/>
        <item m="1" x="2254"/>
        <item m="1" x="2240"/>
        <item m="1" x="2232"/>
        <item m="1" x="2227"/>
        <item m="1" x="2218"/>
        <item m="1" x="2215"/>
        <item m="1" x="2210"/>
        <item m="1" x="2205"/>
        <item m="1" x="5229"/>
        <item m="1" x="4968"/>
        <item m="1" x="4965"/>
        <item m="1" x="4964"/>
        <item m="1" x="4958"/>
        <item m="1" x="4954"/>
        <item m="1" x="4951"/>
        <item m="1" x="4949"/>
        <item m="1" x="3162"/>
        <item m="1" x="5061"/>
        <item m="1" x="5172"/>
        <item m="1" x="3676"/>
        <item m="1" x="3670"/>
        <item m="1" x="3466"/>
        <item m="1" x="3460"/>
        <item m="1" x="3455"/>
        <item m="1" x="3450"/>
        <item m="1" x="3439"/>
        <item m="1" x="3412"/>
        <item m="1" x="3402"/>
        <item m="1" x="3381"/>
        <item m="1" x="5161"/>
        <item m="1" x="5154"/>
        <item m="1" x="5151"/>
        <item m="1" x="5149"/>
        <item m="1" x="5144"/>
        <item m="1" x="5139"/>
        <item m="1" x="5134"/>
        <item m="1" x="5130"/>
        <item m="1" x="5126"/>
        <item m="1" x="5123"/>
        <item m="1" x="5119"/>
        <item m="1" x="5116"/>
        <item m="1" x="5114"/>
        <item m="1" x="5112"/>
        <item m="1" x="3991"/>
        <item m="1" x="3899"/>
        <item m="1" x="2366"/>
        <item m="1" x="2362"/>
        <item m="1" x="2357"/>
        <item m="1" x="2352"/>
        <item m="1" x="2346"/>
        <item m="1" x="5694"/>
        <item m="1" x="5689"/>
        <item m="1" x="5684"/>
        <item m="1" x="5682"/>
        <item m="1" x="4653"/>
        <item m="1" x="4649"/>
        <item m="1" x="4637"/>
        <item m="1" x="2722"/>
        <item m="1" x="2719"/>
        <item m="1" x="2355"/>
        <item m="1" x="2349"/>
        <item m="1" x="2343"/>
        <item m="1" x="2334"/>
        <item m="1" x="5424"/>
        <item m="1" x="5365"/>
        <item m="1" x="5356"/>
        <item m="1" x="2647"/>
        <item m="1" x="3581"/>
        <item m="1" x="3576"/>
        <item m="1" x="3573"/>
        <item m="1" x="3568"/>
        <item m="1" x="3566"/>
        <item m="1" x="3556"/>
        <item m="1" x="3542"/>
        <item m="1" x="2988"/>
        <item m="1" x="2958"/>
        <item m="1" x="2953"/>
        <item m="1" x="2951"/>
        <item m="1" x="2945"/>
        <item m="1" x="2155"/>
        <item m="1" x="2119"/>
        <item m="1" x="5841"/>
        <item m="1" x="5826"/>
        <item m="1" x="5813"/>
        <item m="1" x="5799"/>
        <item m="1" x="2960"/>
        <item m="1" x="2805"/>
        <item m="1" x="2761"/>
        <item m="1" x="5599"/>
        <item m="1" x="5840"/>
        <item m="1" x="3593"/>
        <item m="1" x="4744"/>
        <item m="1" x="5324"/>
        <item m="1" x="5319"/>
        <item m="1" x="2797"/>
        <item m="1" x="4983"/>
        <item m="1" x="4978"/>
        <item m="1" x="3201"/>
        <item m="1" x="3347"/>
        <item m="1" x="5681"/>
        <item m="1" x="5672"/>
        <item m="1" x="5666"/>
        <item m="1" x="5659"/>
        <item m="1" x="4614"/>
        <item m="1" x="4608"/>
        <item m="1" x="3333"/>
        <item m="1" x="2944"/>
        <item m="1" x="2940"/>
        <item m="1" x="2935"/>
        <item m="1" x="3109"/>
        <item m="1" x="3735"/>
        <item m="1" x="3732"/>
        <item m="1" x="5043"/>
        <item m="1" x="5034"/>
        <item m="1" x="5026"/>
        <item m="1" x="5017"/>
        <item m="1" x="5012"/>
        <item m="1" x="5009"/>
        <item m="1" x="5003"/>
        <item m="1" x="4994"/>
        <item m="1" x="4990"/>
        <item m="1" x="4986"/>
        <item m="1" x="4984"/>
        <item m="1" x="4982"/>
        <item m="1" x="3075"/>
        <item m="1" x="3065"/>
        <item m="1" x="5333"/>
        <item m="1" x="4785"/>
        <item m="1" x="4779"/>
        <item m="1" x="2159"/>
        <item m="1" x="2151"/>
        <item m="1" x="3136"/>
        <item m="1" x="4351"/>
        <item m="1" x="3665"/>
        <item m="1" x="2585"/>
        <item m="1" x="2577"/>
        <item m="1" x="3141"/>
        <item m="1" x="2721"/>
        <item m="1" x="2715"/>
        <item m="1" x="2709"/>
        <item m="1" x="2705"/>
        <item m="1" x="2701"/>
        <item m="1" x="2700"/>
        <item m="1" x="4895"/>
        <item m="1" x="4890"/>
        <item m="1" x="4887"/>
        <item m="1" x="4886"/>
        <item m="1" x="4884"/>
        <item m="1" x="4883"/>
        <item m="1" x="5697"/>
        <item m="1" x="5692"/>
        <item m="1" x="5674"/>
        <item m="1" x="5668"/>
        <item m="1" x="5662"/>
        <item m="1" x="5656"/>
        <item m="1" x="2622"/>
        <item m="1" x="2618"/>
        <item m="1" x="2613"/>
        <item m="1" x="2609"/>
        <item m="1" x="2584"/>
        <item m="1" x="2263"/>
        <item m="1" x="2259"/>
        <item m="1" x="2247"/>
        <item m="1" x="2244"/>
        <item m="1" x="2239"/>
        <item m="1" x="4097"/>
        <item m="1" x="4087"/>
        <item m="1" x="2109"/>
        <item m="1" x="5835"/>
        <item m="1" x="5830"/>
        <item m="1" x="2496"/>
        <item m="1" x="2495"/>
        <item m="1" x="2488"/>
        <item m="1" x="2484"/>
        <item m="1" x="2474"/>
        <item m="1" x="2461"/>
        <item m="1" x="2457"/>
        <item m="1" x="2452"/>
        <item m="1" x="5834"/>
        <item m="1" x="5829"/>
        <item m="1" x="3488"/>
        <item m="1" x="3484"/>
        <item m="1" x="3444"/>
        <item m="1" x="3438"/>
        <item m="1" x="3434"/>
        <item m="1" x="3143"/>
        <item m="1" x="3138"/>
        <item m="1" x="3135"/>
        <item m="1" x="3134"/>
        <item m="1" x="2933"/>
        <item m="1" x="2927"/>
        <item m="1" x="2925"/>
        <item m="1" x="2921"/>
        <item m="1" x="2915"/>
        <item m="1" x="4709"/>
        <item m="1" x="2677"/>
        <item m="1" x="2554"/>
        <item m="1" x="2548"/>
        <item m="1" x="2546"/>
        <item m="1" x="4520"/>
        <item m="1" x="4513"/>
        <item m="1" x="3419"/>
        <item m="1" x="3713"/>
        <item m="1" x="3651"/>
        <item m="1" x="3646"/>
        <item m="1" x="3642"/>
        <item m="1" x="5496"/>
        <item m="1" x="5611"/>
        <item m="1" x="5579"/>
        <item m="1" x="5495"/>
        <item m="1" x="5593"/>
        <item m="1" x="5592"/>
        <item m="1" x="5549"/>
        <item m="1" x="2671"/>
        <item m="1" x="4947"/>
        <item m="1" x="4944"/>
        <item m="1" x="4940"/>
        <item m="1" x="3609"/>
        <item m="1" x="3179"/>
        <item m="1" x="3173"/>
        <item m="1" x="3170"/>
        <item m="1" x="3161"/>
        <item m="1" x="3158"/>
        <item m="1" x="3155"/>
        <item m="1" x="3151"/>
        <item m="1" x="3146"/>
        <item m="1" x="3140"/>
        <item m="1" x="5237"/>
        <item m="1" x="5220"/>
        <item m="1" x="3873"/>
        <item m="1" x="3862"/>
        <item m="1" x="3855"/>
        <item m="1" x="2395"/>
        <item m="1" x="2392"/>
        <item m="1" x="2387"/>
        <item m="1" x="4246"/>
        <item m="1" x="3791"/>
        <item m="1" x="3786"/>
        <item m="1" x="3781"/>
        <item m="1" x="3776"/>
        <item m="1" x="3773"/>
        <item m="1" x="2905"/>
        <item m="1" x="4929"/>
        <item m="1" x="4920"/>
        <item m="1" x="5780"/>
        <item m="1" x="5772"/>
        <item m="1" x="5443"/>
        <item m="1" x="5431"/>
        <item m="1" x="5411"/>
        <item m="1" x="5401"/>
        <item m="1" x="5392"/>
        <item m="1" x="5379"/>
        <item m="1" x="5620"/>
        <item m="1" x="4708"/>
        <item m="1" x="4656"/>
        <item m="1" x="4607"/>
        <item m="1" x="4532"/>
        <item m="1" x="4435"/>
        <item m="1" x="4424"/>
        <item m="1" x="5350"/>
        <item m="1" x="5344"/>
        <item m="1" x="4194"/>
        <item m="1" x="4180"/>
        <item m="1" x="4134"/>
        <item m="1" x="4124"/>
        <item m="1" x="3770"/>
        <item m="1" x="3818"/>
        <item m="1" x="3811"/>
        <item m="1" x="3803"/>
        <item m="1" x="3790"/>
        <item m="1" x="3780"/>
        <item m="1" x="4555"/>
        <item m="1" x="4546"/>
        <item m="1" x="4512"/>
        <item m="1" x="4497"/>
        <item m="1" x="4473"/>
        <item m="1" x="2572"/>
        <item m="1" x="2570"/>
        <item m="1" x="2563"/>
        <item m="1" x="3985"/>
        <item m="1" x="4437"/>
        <item m="1" x="3270"/>
        <item m="1" x="3267"/>
        <item m="1" x="4483"/>
        <item m="1" x="3436"/>
        <item m="1" x="3426"/>
        <item m="1" x="4596"/>
        <item m="1" x="4494"/>
        <item m="1" x="4413"/>
        <item m="1" x="4394"/>
        <item m="1" x="4928"/>
        <item m="1" x="4912"/>
        <item m="1" x="4161"/>
        <item m="1" x="4145"/>
        <item m="1" x="4074"/>
        <item m="1" x="4033"/>
        <item m="1" x="2515"/>
        <item m="1" x="2509"/>
        <item m="1" x="2506"/>
        <item m="1" x="2499"/>
        <item m="1" x="2494"/>
        <item m="1" x="4127"/>
        <item m="1" x="4117"/>
        <item m="1" x="3955"/>
        <item m="1" x="3935"/>
        <item m="1" x="3925"/>
        <item m="1" x="3915"/>
        <item m="1" x="3903"/>
        <item m="1" x="3797"/>
        <item m="1" x="3785"/>
        <item m="1" x="3775"/>
        <item m="1" x="3588"/>
        <item m="1" x="3978"/>
        <item m="1" x="3970"/>
        <item m="1" x="3965"/>
        <item m="1" x="3958"/>
        <item m="1" x="3953"/>
        <item m="1" x="3944"/>
        <item m="1" x="3930"/>
        <item m="1" x="3911"/>
        <item m="1" x="5602"/>
        <item m="1" x="5597"/>
        <item m="1" x="5594"/>
        <item m="1" x="5591"/>
        <item m="1" x="5584"/>
        <item m="1" x="5578"/>
        <item m="1" x="3662"/>
        <item m="1" x="2377"/>
        <item m="1" x="4545"/>
        <item m="1" x="4531"/>
        <item m="1" x="3959"/>
        <item m="1" x="5640"/>
        <item m="1" x="5563"/>
        <item m="1" x="5529"/>
        <item m="1" x="5505"/>
        <item m="1" x="5492"/>
        <item m="1" x="4561"/>
        <item m="1" x="4519"/>
        <item m="1" x="4492"/>
        <item m="1" x="4457"/>
        <item m="1" x="4453"/>
        <item m="1" x="4193"/>
        <item m="1" x="3627"/>
        <item m="1" x="3613"/>
        <item m="1" x="4176"/>
        <item m="1" x="4155"/>
        <item m="1" x="2537"/>
        <item m="1" x="4309"/>
        <item m="1" x="4287"/>
        <item m="1" x="4157"/>
        <item m="1" x="4152"/>
        <item m="1" x="4104"/>
        <item m="1" x="4069"/>
        <item m="1" x="4032"/>
        <item m="1" x="4020"/>
        <item m="1" x="4013"/>
        <item m="1" x="4002"/>
        <item m="1" x="2487"/>
        <item m="1" x="2808"/>
        <item m="1" x="2804"/>
        <item m="1" x="2790"/>
        <item m="1" x="2768"/>
        <item m="1" x="2757"/>
        <item m="1" x="2729"/>
        <item m="1" x="2704"/>
        <item m="1" x="4096"/>
        <item m="1" x="3984"/>
        <item m="1" x="3972"/>
        <item m="1" x="5828"/>
        <item m="1" x="5821"/>
        <item m="1" x="2877"/>
        <item m="1" x="2812"/>
        <item m="1" x="3149"/>
        <item m="1" x="4620"/>
        <item m="1" x="4548"/>
        <item m="1" x="3251"/>
        <item m="1" x="3241"/>
        <item m="1" x="4522"/>
        <item m="1" x="5721"/>
        <item m="1" x="5709"/>
        <item m="1" x="4943"/>
        <item m="1" x="4873"/>
        <item m="1" x="5203"/>
        <item m="1" x="4253"/>
        <item m="1" x="4245"/>
        <item m="1" x="4239"/>
        <item m="1" x="4237"/>
        <item m="1" x="4229"/>
        <item m="1" x="4212"/>
        <item m="1" x="4205"/>
        <item m="1" x="4198"/>
        <item m="1" x="4192"/>
        <item m="1" x="4183"/>
        <item m="1" x="4175"/>
        <item m="1" x="3618"/>
        <item m="1" x="3600"/>
        <item m="1" x="2236"/>
        <item m="1" x="2612"/>
        <item m="1" x="2603"/>
        <item m="1" x="2595"/>
        <item m="1" x="2590"/>
        <item m="1" x="3053"/>
        <item m="1" x="3044"/>
        <item m="1" x="3043"/>
        <item m="1" x="2860"/>
        <item m="1" x="2841"/>
        <item m="1" x="2834"/>
        <item m="1" x="2828"/>
        <item m="1" x="2816"/>
        <item m="1" x="2803"/>
        <item m="1" x="2774"/>
        <item m="1" x="2767"/>
        <item m="1" x="5011"/>
        <item m="1" x="4989"/>
        <item m="1" x="5282"/>
        <item m="1" x="5271"/>
        <item m="1" x="5259"/>
        <item m="1" x="5247"/>
        <item m="1" x="5234"/>
        <item m="1" x="5218"/>
        <item m="1" x="5202"/>
        <item m="1" x="5187"/>
        <item m="1" x="5177"/>
        <item m="1" x="5170"/>
        <item m="1" x="2163"/>
        <item m="1" x="2147"/>
        <item m="1" x="2396"/>
        <item m="1" x="5244"/>
        <item m="1" x="5228"/>
        <item m="1" x="5023"/>
        <item m="1" x="5389"/>
        <item m="1" x="2950"/>
        <item m="1" x="2807"/>
        <item m="1" x="2794"/>
        <item m="1" x="2780"/>
        <item m="1" x="5486"/>
        <item m="1" x="5447"/>
        <item m="1" x="5390"/>
        <item m="1" x="4374"/>
        <item m="1" x="4363"/>
        <item m="1" x="3684"/>
        <item m="1" x="3675"/>
        <item m="1" x="3664"/>
        <item m="1" x="3722"/>
        <item m="1" x="2574"/>
        <item m="1" x="2571"/>
        <item m="1" x="2566"/>
        <item m="1" x="2559"/>
        <item m="1" x="4897"/>
        <item m="1" x="4885"/>
        <item m="1" x="5631"/>
        <item m="1" x="5619"/>
        <item m="1" x="5474"/>
        <item m="1" x="2124"/>
        <item m="1" x="4646"/>
        <item m="1" x="4625"/>
        <item m="1" x="4600"/>
        <item m="1" x="4586"/>
        <item m="1" x="4567"/>
        <item m="1" x="4550"/>
        <item m="1" x="4538"/>
        <item m="1" x="5781"/>
        <item m="1" x="5768"/>
        <item m="1" x="4661"/>
        <item m="1" x="4647"/>
        <item m="1" x="4168"/>
        <item m="1" x="4062"/>
        <item m="1" x="3881"/>
        <item m="1" x="3278"/>
        <item m="1" x="3259"/>
        <item m="1" x="3195"/>
        <item m="1" x="3178"/>
        <item m="1" x="5372"/>
        <item m="1" x="2589"/>
        <item m="1" x="2491"/>
        <item m="1" x="2360"/>
        <item m="1" x="4037"/>
        <item m="1" x="4017"/>
        <item m="1" x="3997"/>
        <item m="1" x="3990"/>
        <item m="1" x="3977"/>
        <item m="1" x="4797"/>
        <item m="1" x="2637"/>
        <item m="1" x="2602"/>
        <item m="1" x="2588"/>
        <item m="1" x="2576"/>
        <item m="1" x="2500"/>
        <item m="1" x="4997"/>
        <item m="1" x="4942"/>
        <item m="1" x="4859"/>
        <item m="1" x="4791"/>
        <item m="1" x="4772"/>
        <item m="1" x="3132"/>
        <item m="1" x="3124"/>
        <item m="1" x="3872"/>
        <item m="1" x="2545"/>
        <item m="1" x="5504"/>
        <item m="1" x="5396"/>
        <item m="1" x="2511"/>
        <item m="1" x="2490"/>
        <item m="1" x="2450"/>
        <item m="1" x="2423"/>
        <item m="1" x="2402"/>
        <item m="1" x="3110"/>
        <item m="1" x="3096"/>
        <item m="1" x="2214"/>
        <item m="1" x="2200"/>
        <item m="1" x="5428"/>
        <item m="1" x="5093"/>
        <item m="1" x="5728"/>
        <item m="1" x="5349"/>
        <item m="1" x="5338"/>
        <item m="1" x="4570"/>
        <item m="1" x="4553"/>
        <item m="1" x="4541"/>
        <item m="1" x="4491"/>
        <item m="1" x="4452"/>
        <item m="1" x="4443"/>
        <item m="1" x="4393"/>
        <item m="1" x="4133"/>
        <item m="1" x="3946"/>
        <item m="1" x="3839"/>
        <item m="1" x="3817"/>
        <item m="1" x="3611"/>
        <item m="1" x="3580"/>
        <item m="1" x="2418"/>
        <item m="1" x="2399"/>
        <item m="1" x="2375"/>
        <item m="1" x="4703"/>
        <item m="1" x="5069"/>
        <item m="1" x="5040"/>
        <item m="1" x="4996"/>
        <item m="1" x="3877"/>
        <item m="1" x="3828"/>
        <item m="1" x="3793"/>
        <item m="1" x="3765"/>
        <item m="1" x="3753"/>
        <item m="1" x="3656"/>
        <item m="1" x="2957"/>
        <item m="1" x="2502"/>
        <item m="1" x="2299"/>
        <item m="1" x="4508"/>
        <item m="1" x="4459"/>
        <item m="1" x="4434"/>
        <item m="1" x="5016"/>
        <item m="1" x="4981"/>
        <item m="1" x="5610"/>
        <item m="1" x="5559"/>
        <item m="1" x="3407"/>
        <item m="1" x="3334"/>
        <item m="1" x="3191"/>
        <item m="1" x="2514"/>
        <item m="1" x="2454"/>
        <item m="1" x="5838"/>
        <item m="1" x="5806"/>
        <item m="1" x="4714"/>
        <item m="1" x="4664"/>
        <item m="1" x="4648"/>
        <item m="1" x="4493"/>
        <item m="1" x="4455"/>
        <item m="1" x="4372"/>
        <item m="1" x="5002"/>
        <item m="1" x="4971"/>
        <item m="1" x="2432"/>
        <item m="1" x="2403"/>
        <item m="1" x="2386"/>
        <item m="1" x="3678"/>
        <item m="1" x="3534"/>
        <item m="1" x="3471"/>
        <item m="1" x="3546"/>
        <item m="1" x="4682"/>
        <item m="1" x="3324"/>
        <item m="1" x="3266"/>
        <item m="1" x="3207"/>
        <item m="1" x="2784"/>
        <item m="1" x="4743"/>
        <item m="1" x="5490"/>
        <item m="1" x="3669"/>
        <item m="1" x="2789"/>
        <item m="1" x="2532"/>
        <item m="1" x="3836"/>
        <item m="1" x="3683"/>
        <item m="1" x="3540"/>
        <item m="1" x="3277"/>
        <item m="1" x="2431"/>
        <item m="1" x="4256"/>
        <item m="1" x="3049"/>
        <item m="1" x="2985"/>
        <item m="1" x="2924"/>
        <item m="1" x="4765"/>
        <item m="1" x="4023"/>
        <item m="1" x="3907"/>
        <item m="1" x="3352"/>
        <item m="1" x="3116"/>
        <item m="1" x="2394"/>
        <item m="1" x="5368"/>
        <item m="1" x="2726"/>
        <item m="1" x="2415"/>
        <item m="1" x="5332"/>
        <item m="1" x="5166"/>
        <item m="1" x="4812"/>
        <item m="1" x="4407"/>
        <item m="1" x="4182"/>
        <item m="1" x="5152"/>
        <item m="1" x="4218"/>
        <item m="1" x="3898"/>
        <item m="1" x="2910"/>
        <item m="1" x="2736"/>
        <item m="1" x="5576"/>
        <item m="1" x="3254"/>
        <item m="1" x="3011"/>
        <item m="1" x="2830"/>
        <item m="1" x="2162"/>
        <item m="1" x="4872"/>
        <item m="1" x="4655"/>
        <item m="1" x="5275"/>
        <item m="1" x="4992"/>
        <item m="1" x="3564"/>
        <item m="1" x="3289"/>
        <item m="1" x="3056"/>
        <item m="1" x="2854"/>
        <item m="1" x="2658"/>
        <item m="1" x="2442"/>
        <item m="1" x="2204"/>
        <item m="1" x="5714"/>
        <item m="1" x="2666"/>
        <item m="1" x="4411"/>
        <item m="1" x="3940"/>
        <item m="1" x="5087"/>
        <item m="1" x="5206"/>
        <item m="1" x="5485"/>
        <item m="1" x="5745"/>
        <item m="1" x="2498"/>
      </items>
      <extLst>
        <ext xmlns:x14="http://schemas.microsoft.com/office/spreadsheetml/2009/9/main" uri="{2946ED86-A175-432a-8AC1-64E0C546D7DE}">
          <x14:pivotField fillDownLabels="1"/>
        </ext>
      </extLst>
    </pivotField>
    <pivotField axis="axisPage" showAll="0" defaultSubtotal="0">
      <items count="3">
        <item x="0"/>
        <item x="1"/>
        <item m="1" x="2"/>
      </items>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s>
  <rowFields count="2">
    <field x="3"/>
    <field x="39"/>
  </rowFields>
  <rowItems count="4">
    <i>
      <x v="15"/>
    </i>
    <i>
      <x v="12"/>
    </i>
    <i>
      <x v="5"/>
    </i>
    <i t="grand">
      <x/>
    </i>
  </rowItems>
  <colItems count="1">
    <i/>
  </colItems>
  <pageFields count="1">
    <pageField fld="40" item="0" hier="-1"/>
  </pageFields>
  <dataFields count="1">
    <dataField name="# Of Households" fld="28" baseField="0" baseItem="0"/>
  </dataFields>
  <formats count="8">
    <format dxfId="453">
      <pivotArea type="all" dataOnly="0" outline="0" fieldPosition="0"/>
    </format>
    <format dxfId="452">
      <pivotArea outline="0" collapsedLevelsAreSubtotals="1" fieldPosition="0"/>
    </format>
    <format dxfId="451">
      <pivotArea field="3" type="button" dataOnly="0" labelOnly="1" outline="0" axis="axisRow" fieldPosition="0"/>
    </format>
    <format dxfId="450">
      <pivotArea dataOnly="0" labelOnly="1" fieldPosition="0">
        <references count="1">
          <reference field="3" count="5">
            <x v="1"/>
            <x v="5"/>
            <x v="10"/>
            <x v="12"/>
            <x v="15"/>
          </reference>
        </references>
      </pivotArea>
    </format>
    <format dxfId="449">
      <pivotArea dataOnly="0" labelOnly="1" grandRow="1" outline="0" fieldPosition="0"/>
    </format>
    <format dxfId="448">
      <pivotArea dataOnly="0" labelOnly="1" outline="0" axis="axisValues" fieldPosition="0"/>
    </format>
    <format dxfId="447">
      <pivotArea grandRow="1" outline="0" collapsedLevelsAreSubtotals="1" fieldPosition="0"/>
    </format>
    <format dxfId="446">
      <pivotArea dataOnly="0" labelOnly="1" grandRow="1" outline="0" fieldPosition="0"/>
    </format>
  </formats>
  <pivotTableStyleInfo name="PivotStyleMedium6" showRowHeaders="1" showColHeaders="1" showRowStripes="0" showColStripes="0" showLastColumn="1"/>
  <filters count="1">
    <filter fld="39" type="captionGreaterThan" evalOrder="-1" id="66" stringValue1="12599074">
      <autoFilter ref="A1">
        <filterColumn colId="0">
          <customFilters>
            <customFilter operator="greaterThan" val="12599074"/>
          </customFilters>
        </filterColumn>
      </autoFilter>
    </filter>
  </filters>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B179EAEA-9CF7-455D-B2D1-57B6446B8A05}" name="PivotTable10" cacheId="3"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rowHeaderCaption="Displacement Reason">
  <location ref="CI12:CK16" firstHeaderRow="0" firstDataRow="1" firstDataCol="1" rowPageCount="1" colPageCount="1"/>
  <pivotFields count="44">
    <pivotField numFmtId="165" showAll="0"/>
    <pivotField numFmtId="165"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 showAll="0"/>
    <pivotField axis="axisRow" showAll="0" sortType="descending">
      <items count="10">
        <item m="1" x="4"/>
        <item m="1" x="8"/>
        <item m="1" x="5"/>
        <item m="1" x="7"/>
        <item x="0"/>
        <item x="1"/>
        <item x="3"/>
        <item x="2"/>
        <item m="1" x="6"/>
        <item t="default"/>
      </items>
      <autoSortScope>
        <pivotArea dataOnly="0" outline="0" fieldPosition="0">
          <references count="1">
            <reference field="4294967294" count="1" selected="0">
              <x v="1"/>
            </reference>
          </references>
        </pivotArea>
      </autoSortScope>
    </pivotField>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axis="axisPage" showAll="0">
      <items count="4">
        <item x="0"/>
        <item x="1"/>
        <item m="1" x="2"/>
        <item t="default"/>
      </items>
    </pivotField>
    <pivotField showAll="0"/>
    <pivotField showAll="0"/>
    <pivotField showAll="0"/>
  </pivotFields>
  <rowFields count="1">
    <field x="23"/>
  </rowFields>
  <rowItems count="4">
    <i>
      <x v="4"/>
    </i>
    <i>
      <x v="5"/>
    </i>
    <i>
      <x v="7"/>
    </i>
    <i t="grand">
      <x/>
    </i>
  </rowItems>
  <colFields count="1">
    <field x="-2"/>
  </colFields>
  <colItems count="2">
    <i>
      <x/>
    </i>
    <i i="1">
      <x v="1"/>
    </i>
  </colItems>
  <pageFields count="1">
    <pageField fld="40" item="1" hier="-1"/>
  </pageFields>
  <dataFields count="2">
    <dataField name="# Of Households" fld="28" baseField="19" baseItem="0" numFmtId="3"/>
    <dataField name="% Of Households" fld="28" showDataAs="percentOfTotal" baseField="19" baseItem="4" numFmtId="10"/>
  </dataFields>
  <formats count="12">
    <format dxfId="465">
      <pivotArea type="all" dataOnly="0" outline="0" fieldPosition="0"/>
    </format>
    <format dxfId="464">
      <pivotArea outline="0" collapsedLevelsAreSubtotals="1" fieldPosition="0"/>
    </format>
    <format dxfId="463">
      <pivotArea field="23" type="button" dataOnly="0" labelOnly="1" outline="0" axis="axisRow" fieldPosition="0"/>
    </format>
    <format dxfId="462">
      <pivotArea dataOnly="0" labelOnly="1" fieldPosition="0">
        <references count="1">
          <reference field="23" count="2">
            <x v="4"/>
            <x v="5"/>
          </reference>
        </references>
      </pivotArea>
    </format>
    <format dxfId="461">
      <pivotArea dataOnly="0" labelOnly="1" grandRow="1" outline="0" fieldPosition="0"/>
    </format>
    <format dxfId="460">
      <pivotArea dataOnly="0" labelOnly="1" outline="0" fieldPosition="0">
        <references count="1">
          <reference field="4294967294" count="2">
            <x v="0"/>
            <x v="1"/>
          </reference>
        </references>
      </pivotArea>
    </format>
    <format dxfId="459">
      <pivotArea outline="0" fieldPosition="0">
        <references count="1">
          <reference field="4294967294" count="1">
            <x v="0"/>
          </reference>
        </references>
      </pivotArea>
    </format>
    <format dxfId="458">
      <pivotArea field="23" type="button" dataOnly="0" labelOnly="1" outline="0" axis="axisRow" fieldPosition="0"/>
    </format>
    <format dxfId="457">
      <pivotArea dataOnly="0" labelOnly="1" outline="0" fieldPosition="0">
        <references count="1">
          <reference field="4294967294" count="2">
            <x v="0"/>
            <x v="1"/>
          </reference>
        </references>
      </pivotArea>
    </format>
    <format dxfId="456">
      <pivotArea outline="0" collapsedLevelsAreSubtotals="1" fieldPosition="0"/>
    </format>
    <format dxfId="455">
      <pivotArea dataOnly="0" labelOnly="1" grandRow="1" outline="0" fieldPosition="0"/>
    </format>
    <format dxfId="454">
      <pivotArea dataOnly="0" labelOnly="1" fieldPosition="0">
        <references count="1">
          <reference field="23" count="0"/>
        </references>
      </pivotArea>
    </format>
  </formats>
  <pivotTableStyleInfo name="PivotStyleMedium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EF4E4ACB-9FAB-4FD1-9255-1E08260DB12D}" name="PivotTable7" cacheId="2"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rowHeaderCaption="Governorate" colHeaderCaption="Month">
  <location ref="BB12:BJ19" firstHeaderRow="1" firstDataRow="2" firstDataCol="1"/>
  <pivotFields count="27">
    <pivotField numFmtId="165" showAll="0"/>
    <pivotField numFmtId="165" showAll="0"/>
    <pivotField showAll="0"/>
    <pivotField axis="axisRow" showAll="0">
      <items count="15">
        <item m="1" x="5"/>
        <item m="1" x="8"/>
        <item m="1" x="10"/>
        <item x="0"/>
        <item m="1" x="12"/>
        <item x="1"/>
        <item m="1" x="9"/>
        <item m="1" x="11"/>
        <item x="2"/>
        <item x="4"/>
        <item m="1" x="13"/>
        <item x="3"/>
        <item m="1" x="7"/>
        <item m="1" x="6"/>
        <item t="default"/>
      </items>
    </pivotField>
    <pivotField showAll="0"/>
    <pivotField showAll="0"/>
    <pivotField showAll="0"/>
    <pivotField showAll="0"/>
    <pivotField showAll="0"/>
    <pivotField showAll="0"/>
    <pivotField showAll="0"/>
    <pivotField showAll="0"/>
    <pivotField showAll="0"/>
    <pivotField showAll="0"/>
    <pivotField axis="axisCol" numFmtId="165" showAll="0">
      <items count="15">
        <item x="0"/>
        <item x="1"/>
        <item x="2"/>
        <item x="3"/>
        <item x="4"/>
        <item x="5"/>
        <item x="6"/>
        <item x="7"/>
        <item x="8"/>
        <item x="9"/>
        <item x="10"/>
        <item x="11"/>
        <item x="12"/>
        <item x="13"/>
        <item t="default"/>
      </items>
    </pivotField>
    <pivotField showAll="0"/>
    <pivotField showAll="0"/>
    <pivotField showAll="0"/>
    <pivotField showAll="0"/>
    <pivotField showAll="0"/>
    <pivotField showAll="0"/>
    <pivotField showAll="0"/>
    <pivotField dataField="1" showAll="0"/>
    <pivotField showAll="0"/>
    <pivotField showAll="0"/>
    <pivotField showAll="0"/>
    <pivotField showAll="0"/>
  </pivotFields>
  <rowFields count="1">
    <field x="3"/>
  </rowFields>
  <rowItems count="6">
    <i>
      <x v="3"/>
    </i>
    <i>
      <x v="5"/>
    </i>
    <i>
      <x v="8"/>
    </i>
    <i>
      <x v="9"/>
    </i>
    <i>
      <x v="11"/>
    </i>
    <i t="grand">
      <x/>
    </i>
  </rowItems>
  <colFields count="1">
    <field x="14"/>
  </colFields>
  <colItems count="8">
    <i>
      <x v="1"/>
    </i>
    <i>
      <x v="2"/>
    </i>
    <i>
      <x v="3"/>
    </i>
    <i>
      <x v="4"/>
    </i>
    <i>
      <x v="5"/>
    </i>
    <i>
      <x v="6"/>
    </i>
    <i>
      <x v="7"/>
    </i>
    <i t="grand">
      <x/>
    </i>
  </colItems>
  <dataFields count="1">
    <dataField name="# Of Households" fld="22" baseField="0" baseItem="0"/>
  </dataFields>
  <formats count="13">
    <format dxfId="478">
      <pivotArea type="all" dataOnly="0" outline="0" fieldPosition="0"/>
    </format>
    <format dxfId="477">
      <pivotArea outline="0" collapsedLevelsAreSubtotals="1" fieldPosition="0"/>
    </format>
    <format dxfId="476">
      <pivotArea type="origin" dataOnly="0" labelOnly="1" outline="0" fieldPosition="0"/>
    </format>
    <format dxfId="475">
      <pivotArea field="14" type="button" dataOnly="0" labelOnly="1" outline="0" axis="axisCol" fieldPosition="0"/>
    </format>
    <format dxfId="474">
      <pivotArea type="topRight" dataOnly="0" labelOnly="1" outline="0" fieldPosition="0"/>
    </format>
    <format dxfId="473">
      <pivotArea field="3" type="button" dataOnly="0" labelOnly="1" outline="0" axis="axisRow" fieldPosition="0"/>
    </format>
    <format dxfId="472">
      <pivotArea dataOnly="0" labelOnly="1" fieldPosition="0">
        <references count="1">
          <reference field="3" count="0"/>
        </references>
      </pivotArea>
    </format>
    <format dxfId="471">
      <pivotArea dataOnly="0" labelOnly="1" grandRow="1" outline="0" fieldPosition="0"/>
    </format>
    <format dxfId="470">
      <pivotArea dataOnly="0" labelOnly="1" fieldPosition="0">
        <references count="1">
          <reference field="14" count="4">
            <x v="2"/>
            <x v="3"/>
            <x v="4"/>
            <x v="5"/>
          </reference>
        </references>
      </pivotArea>
    </format>
    <format dxfId="469">
      <pivotArea dataOnly="0" labelOnly="1" grandCol="1" outline="0" fieldPosition="0"/>
    </format>
    <format dxfId="468">
      <pivotArea outline="0" collapsedLevelsAreSubtotals="1" fieldPosition="0"/>
    </format>
    <format dxfId="467">
      <pivotArea dataOnly="0" labelOnly="1" fieldPosition="0">
        <references count="1">
          <reference field="3" count="0"/>
        </references>
      </pivotArea>
    </format>
    <format dxfId="466">
      <pivotArea dataOnly="0" labelOnly="1" grandRow="1" outline="0" fieldPosition="0"/>
    </format>
  </formats>
  <pivotTableStyleInfo name="PivotStyleMedium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293AB67E-9B06-4D3B-8A17-532DAA1695F9}" name="PivotTable1" cacheId="3"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rowHeaderCaption="Governorate">
  <location ref="O7:Q42" firstHeaderRow="1" firstDataRow="1" firstDataCol="2"/>
  <pivotFields count="44">
    <pivotField compact="0" numFmtId="168" outline="0" showAll="0"/>
    <pivotField compact="0" numFmtId="168" outline="0" showAll="0"/>
    <pivotField compact="0" outline="0" showAll="0"/>
    <pivotField axis="axisRow" compact="0" outline="0" showAll="0" sortType="descending">
      <items count="18">
        <item m="1" x="7"/>
        <item m="1" x="9"/>
        <item m="1" x="10"/>
        <item m="1" x="14"/>
        <item m="1" x="13"/>
        <item m="1" x="12"/>
        <item m="1" x="8"/>
        <item m="1" x="11"/>
        <item x="3"/>
        <item x="1"/>
        <item x="6"/>
        <item m="1" x="16"/>
        <item m="1" x="15"/>
        <item x="0"/>
        <item x="4"/>
        <item x="5"/>
        <item x="2"/>
        <item t="default"/>
      </items>
      <autoSortScope>
        <pivotArea dataOnly="0" outline="0" fieldPosition="0">
          <references count="1">
            <reference field="4294967294" count="1" selected="0">
              <x v="0"/>
            </reference>
          </references>
        </pivotArea>
      </autoSortScope>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165" outline="0" showAll="0">
      <items count="15">
        <item h="1" x="0"/>
        <item h="1" x="1"/>
        <item h="1" x="2"/>
        <item h="1" x="3"/>
        <item h="1" x="4"/>
        <item h="1" x="5"/>
        <item h="1" x="6"/>
        <item x="7"/>
        <item h="1" x="8"/>
        <item h="1" x="9"/>
        <item h="1" x="10"/>
        <item h="1" x="11"/>
        <item h="1" x="12"/>
        <item h="1" x="13"/>
        <item t="default"/>
      </items>
    </pivotField>
    <pivotField compact="0" outline="0" showAll="0"/>
    <pivotField axis="axisRow" compact="0" outline="0" showAll="0" sortType="descending">
      <items count="30">
        <item x="16"/>
        <item x="18"/>
        <item x="9"/>
        <item m="1" x="23"/>
        <item m="1" x="22"/>
        <item x="8"/>
        <item x="20"/>
        <item x="17"/>
        <item m="1" x="25"/>
        <item x="4"/>
        <item x="6"/>
        <item m="1" x="21"/>
        <item x="2"/>
        <item x="3"/>
        <item x="19"/>
        <item x="1"/>
        <item x="10"/>
        <item m="1" x="28"/>
        <item m="1" x="24"/>
        <item x="12"/>
        <item m="1" x="26"/>
        <item m="1" x="27"/>
        <item x="0"/>
        <item x="7"/>
        <item x="5"/>
        <item x="13"/>
        <item x="11"/>
        <item x="14"/>
        <item x="15"/>
        <item t="default"/>
      </items>
      <autoSortScope>
        <pivotArea dataOnly="0" outline="0" fieldPosition="0">
          <references count="1">
            <reference field="4294967294" count="1" selected="0">
              <x v="0"/>
            </reference>
          </references>
        </pivotArea>
      </autoSortScope>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3"/>
    <field x="18"/>
  </rowFields>
  <rowItems count="35">
    <i>
      <x v="9"/>
      <x v="15"/>
    </i>
    <i r="1">
      <x v="22"/>
    </i>
    <i r="1">
      <x v="24"/>
    </i>
    <i r="1">
      <x v="13"/>
    </i>
    <i r="1">
      <x v="12"/>
    </i>
    <i r="1">
      <x v="10"/>
    </i>
    <i r="1">
      <x v="26"/>
    </i>
    <i r="1">
      <x v="5"/>
    </i>
    <i r="1">
      <x v="9"/>
    </i>
    <i r="1">
      <x v="27"/>
    </i>
    <i r="1">
      <x v="23"/>
    </i>
    <i r="1">
      <x v="19"/>
    </i>
    <i r="1">
      <x v="14"/>
    </i>
    <i r="1">
      <x v="2"/>
    </i>
    <i r="1">
      <x v="16"/>
    </i>
    <i r="1">
      <x v="7"/>
    </i>
    <i r="1">
      <x v="25"/>
    </i>
    <i r="1">
      <x v="28"/>
    </i>
    <i t="default">
      <x v="9"/>
    </i>
    <i>
      <x v="13"/>
      <x v="24"/>
    </i>
    <i r="1">
      <x v="22"/>
    </i>
    <i r="1">
      <x v="26"/>
    </i>
    <i r="1">
      <x v="1"/>
    </i>
    <i r="1">
      <x v="9"/>
    </i>
    <i r="1">
      <x v="13"/>
    </i>
    <i t="default">
      <x v="13"/>
    </i>
    <i>
      <x v="16"/>
      <x v="22"/>
    </i>
    <i r="1">
      <x v="24"/>
    </i>
    <i r="1">
      <x v="27"/>
    </i>
    <i t="default">
      <x v="16"/>
    </i>
    <i>
      <x v="14"/>
      <x v="25"/>
    </i>
    <i t="default">
      <x v="14"/>
    </i>
    <i>
      <x v="8"/>
      <x v="24"/>
    </i>
    <i t="default">
      <x v="8"/>
    </i>
    <i t="grand">
      <x/>
    </i>
  </rowItems>
  <colItems count="1">
    <i/>
  </colItems>
  <dataFields count="1">
    <dataField name="# Of Households" fld="28" baseField="3" baseItem="0" numFmtId="3"/>
  </dataFields>
  <formats count="29">
    <format dxfId="45">
      <pivotArea type="all" dataOnly="0" outline="0" fieldPosition="0"/>
    </format>
    <format dxfId="44">
      <pivotArea outline="0" collapsedLevelsAreSubtotals="1" fieldPosition="0"/>
    </format>
    <format dxfId="43">
      <pivotArea field="3" type="button" dataOnly="0" labelOnly="1" outline="0" axis="axisRow" fieldPosition="0"/>
    </format>
    <format dxfId="42">
      <pivotArea field="18" type="button" dataOnly="0" labelOnly="1" outline="0" axis="axisRow" fieldPosition="1"/>
    </format>
    <format dxfId="41">
      <pivotArea dataOnly="0" labelOnly="1" outline="0" fieldPosition="0">
        <references count="1">
          <reference field="3" count="6">
            <x v="9"/>
            <x v="10"/>
            <x v="13"/>
            <x v="14"/>
            <x v="15"/>
            <x v="16"/>
          </reference>
        </references>
      </pivotArea>
    </format>
    <format dxfId="40">
      <pivotArea dataOnly="0" labelOnly="1" outline="0" fieldPosition="0">
        <references count="1">
          <reference field="3" count="6" defaultSubtotal="1">
            <x v="9"/>
            <x v="10"/>
            <x v="13"/>
            <x v="14"/>
            <x v="15"/>
            <x v="16"/>
          </reference>
        </references>
      </pivotArea>
    </format>
    <format dxfId="39">
      <pivotArea dataOnly="0" labelOnly="1" grandRow="1" outline="0" fieldPosition="0"/>
    </format>
    <format dxfId="38">
      <pivotArea dataOnly="0" labelOnly="1" outline="0" fieldPosition="0">
        <references count="2">
          <reference field="3" count="1" selected="0">
            <x v="16"/>
          </reference>
          <reference field="18" count="2">
            <x v="22"/>
            <x v="24"/>
          </reference>
        </references>
      </pivotArea>
    </format>
    <format dxfId="37">
      <pivotArea dataOnly="0" labelOnly="1" outline="0" fieldPosition="0">
        <references count="2">
          <reference field="3" count="1" selected="0">
            <x v="9"/>
          </reference>
          <reference field="18" count="14">
            <x v="2"/>
            <x v="5"/>
            <x v="7"/>
            <x v="9"/>
            <x v="10"/>
            <x v="12"/>
            <x v="13"/>
            <x v="15"/>
            <x v="19"/>
            <x v="22"/>
            <x v="23"/>
            <x v="24"/>
            <x v="25"/>
            <x v="26"/>
          </reference>
        </references>
      </pivotArea>
    </format>
    <format dxfId="36">
      <pivotArea dataOnly="0" labelOnly="1" outline="0" fieldPosition="0">
        <references count="2">
          <reference field="3" count="1" selected="0">
            <x v="13"/>
          </reference>
          <reference field="18" count="5">
            <x v="1"/>
            <x v="13"/>
            <x v="22"/>
            <x v="24"/>
            <x v="25"/>
          </reference>
        </references>
      </pivotArea>
    </format>
    <format dxfId="35">
      <pivotArea dataOnly="0" labelOnly="1" outline="0" fieldPosition="0">
        <references count="2">
          <reference field="3" count="1" selected="0">
            <x v="15"/>
          </reference>
          <reference field="18" count="1">
            <x v="22"/>
          </reference>
        </references>
      </pivotArea>
    </format>
    <format dxfId="34">
      <pivotArea dataOnly="0" labelOnly="1" outline="0" fieldPosition="0">
        <references count="2">
          <reference field="3" count="1" selected="0">
            <x v="10"/>
          </reference>
          <reference field="18" count="2">
            <x v="2"/>
            <x v="15"/>
          </reference>
        </references>
      </pivotArea>
    </format>
    <format dxfId="33">
      <pivotArea dataOnly="0" labelOnly="1" outline="0" fieldPosition="0">
        <references count="2">
          <reference field="3" count="1" selected="0">
            <x v="14"/>
          </reference>
          <reference field="18" count="1">
            <x v="24"/>
          </reference>
        </references>
      </pivotArea>
    </format>
    <format dxfId="32">
      <pivotArea dataOnly="0" labelOnly="1" outline="0" axis="axisValues" fieldPosition="0"/>
    </format>
    <format dxfId="31">
      <pivotArea type="all" dataOnly="0" outline="0" fieldPosition="0"/>
    </format>
    <format dxfId="30">
      <pivotArea outline="0" collapsedLevelsAreSubtotals="1" fieldPosition="0"/>
    </format>
    <format dxfId="29">
      <pivotArea dataOnly="0" labelOnly="1" outline="0" fieldPosition="0">
        <references count="1">
          <reference field="3" count="6">
            <x v="9"/>
            <x v="10"/>
            <x v="13"/>
            <x v="14"/>
            <x v="15"/>
            <x v="16"/>
          </reference>
        </references>
      </pivotArea>
    </format>
    <format dxfId="28">
      <pivotArea dataOnly="0" labelOnly="1" outline="0" fieldPosition="0">
        <references count="1">
          <reference field="3" count="6" defaultSubtotal="1">
            <x v="9"/>
            <x v="10"/>
            <x v="13"/>
            <x v="14"/>
            <x v="15"/>
            <x v="16"/>
          </reference>
        </references>
      </pivotArea>
    </format>
    <format dxfId="27">
      <pivotArea dataOnly="0" labelOnly="1" grandRow="1" outline="0" fieldPosition="0"/>
    </format>
    <format dxfId="26">
      <pivotArea dataOnly="0" labelOnly="1" outline="0" fieldPosition="0">
        <references count="2">
          <reference field="3" count="1" selected="0">
            <x v="16"/>
          </reference>
          <reference field="18" count="2">
            <x v="22"/>
            <x v="24"/>
          </reference>
        </references>
      </pivotArea>
    </format>
    <format dxfId="25">
      <pivotArea dataOnly="0" labelOnly="1" outline="0" fieldPosition="0">
        <references count="2">
          <reference field="3" count="1" selected="0">
            <x v="9"/>
          </reference>
          <reference field="18" count="14">
            <x v="2"/>
            <x v="5"/>
            <x v="7"/>
            <x v="9"/>
            <x v="10"/>
            <x v="12"/>
            <x v="13"/>
            <x v="15"/>
            <x v="19"/>
            <x v="22"/>
            <x v="23"/>
            <x v="24"/>
            <x v="25"/>
            <x v="26"/>
          </reference>
        </references>
      </pivotArea>
    </format>
    <format dxfId="24">
      <pivotArea dataOnly="0" labelOnly="1" outline="0" fieldPosition="0">
        <references count="2">
          <reference field="3" count="1" selected="0">
            <x v="13"/>
          </reference>
          <reference field="18" count="5">
            <x v="1"/>
            <x v="13"/>
            <x v="22"/>
            <x v="24"/>
            <x v="25"/>
          </reference>
        </references>
      </pivotArea>
    </format>
    <format dxfId="23">
      <pivotArea dataOnly="0" labelOnly="1" outline="0" fieldPosition="0">
        <references count="2">
          <reference field="3" count="1" selected="0">
            <x v="15"/>
          </reference>
          <reference field="18" count="1">
            <x v="22"/>
          </reference>
        </references>
      </pivotArea>
    </format>
    <format dxfId="22">
      <pivotArea dataOnly="0" labelOnly="1" outline="0" fieldPosition="0">
        <references count="2">
          <reference field="3" count="1" selected="0">
            <x v="10"/>
          </reference>
          <reference field="18" count="2">
            <x v="2"/>
            <x v="15"/>
          </reference>
        </references>
      </pivotArea>
    </format>
    <format dxfId="21">
      <pivotArea dataOnly="0" labelOnly="1" outline="0" fieldPosition="0">
        <references count="2">
          <reference field="3" count="1" selected="0">
            <x v="14"/>
          </reference>
          <reference field="18" count="1">
            <x v="24"/>
          </reference>
        </references>
      </pivotArea>
    </format>
    <format dxfId="20">
      <pivotArea field="3" type="button" dataOnly="0" labelOnly="1" outline="0" axis="axisRow" fieldPosition="0"/>
    </format>
    <format dxfId="19">
      <pivotArea field="18" type="button" dataOnly="0" labelOnly="1" outline="0" axis="axisRow" fieldPosition="1"/>
    </format>
    <format dxfId="18">
      <pivotArea dataOnly="0" labelOnly="1" outline="0" axis="axisValues" fieldPosition="0"/>
    </format>
    <format dxfId="17">
      <pivotArea outline="0" fieldPosition="0">
        <references count="1">
          <reference field="4294967294" count="1">
            <x v="0"/>
          </reference>
        </references>
      </pivotArea>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86FAC88D-17D8-4062-98C9-433885FC133E}" name="PivotTable2" cacheId="3"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rowHeaderCaption="Governorate">
  <location ref="S7:U31" firstHeaderRow="1" firstDataRow="1" firstDataCol="2"/>
  <pivotFields count="44">
    <pivotField compact="0" numFmtId="168" outline="0" showAll="0"/>
    <pivotField compact="0" numFmtId="168" outline="0" showAll="0"/>
    <pivotField compact="0" outline="0" showAll="0"/>
    <pivotField axis="axisRow" compact="0" outline="0" showAll="0" sortType="descending">
      <items count="18">
        <item m="1" x="7"/>
        <item m="1" x="9"/>
        <item m="1" x="10"/>
        <item m="1" x="14"/>
        <item m="1" x="13"/>
        <item m="1" x="12"/>
        <item m="1" x="8"/>
        <item m="1" x="11"/>
        <item x="3"/>
        <item x="1"/>
        <item x="6"/>
        <item m="1" x="16"/>
        <item m="1" x="15"/>
        <item x="0"/>
        <item x="4"/>
        <item x="5"/>
        <item x="2"/>
        <item t="default"/>
      </items>
      <autoSortScope>
        <pivotArea dataOnly="0" outline="0" fieldPosition="0">
          <references count="1">
            <reference field="4294967294" count="1" selected="0">
              <x v="0"/>
            </reference>
          </references>
        </pivotArea>
      </autoSortScope>
    </pivotField>
    <pivotField compact="0" outline="0" showAll="0"/>
    <pivotField compact="0" outline="0" showAll="0"/>
    <pivotField axis="axisRow" compact="0" outline="0" showAll="0" sortType="descending">
      <items count="144">
        <item m="1" x="72"/>
        <item m="1" x="83"/>
        <item m="1" x="81"/>
        <item m="1" x="113"/>
        <item x="27"/>
        <item m="1" x="128"/>
        <item x="15"/>
        <item m="1" x="73"/>
        <item m="1" x="44"/>
        <item m="1" x="82"/>
        <item m="1" x="126"/>
        <item m="1" x="111"/>
        <item m="1" x="92"/>
        <item m="1" x="140"/>
        <item m="1" x="71"/>
        <item m="1" x="46"/>
        <item x="17"/>
        <item x="0"/>
        <item x="14"/>
        <item x="24"/>
        <item m="1" x="110"/>
        <item m="1" x="66"/>
        <item x="13"/>
        <item m="1" x="97"/>
        <item m="1" x="96"/>
        <item m="1" x="123"/>
        <item m="1" x="70"/>
        <item x="8"/>
        <item m="1" x="133"/>
        <item x="23"/>
        <item m="1" x="122"/>
        <item m="1" x="135"/>
        <item m="1" x="29"/>
        <item m="1" x="139"/>
        <item m="1" x="99"/>
        <item m="1" x="64"/>
        <item x="1"/>
        <item m="1" x="48"/>
        <item x="5"/>
        <item m="1" x="68"/>
        <item m="1" x="86"/>
        <item m="1" x="106"/>
        <item m="1" x="141"/>
        <item m="1" x="76"/>
        <item m="1" x="65"/>
        <item x="3"/>
        <item x="2"/>
        <item m="1" x="108"/>
        <item x="20"/>
        <item m="1" x="78"/>
        <item m="1" x="69"/>
        <item x="26"/>
        <item m="1" x="119"/>
        <item m="1" x="101"/>
        <item x="19"/>
        <item m="1" x="58"/>
        <item m="1" x="40"/>
        <item m="1" x="103"/>
        <item m="1" x="90"/>
        <item m="1" x="130"/>
        <item m="1" x="102"/>
        <item x="7"/>
        <item m="1" x="131"/>
        <item m="1" x="120"/>
        <item m="1" x="79"/>
        <item m="1" x="115"/>
        <item m="1" x="93"/>
        <item m="1" x="49"/>
        <item m="1" x="59"/>
        <item m="1" x="104"/>
        <item m="1" x="57"/>
        <item m="1" x="109"/>
        <item m="1" x="134"/>
        <item x="25"/>
        <item m="1" x="114"/>
        <item m="1" x="124"/>
        <item m="1" x="112"/>
        <item m="1" x="63"/>
        <item m="1" x="87"/>
        <item m="1" x="61"/>
        <item m="1" x="37"/>
        <item m="1" x="35"/>
        <item m="1" x="132"/>
        <item m="1" x="62"/>
        <item m="1" x="32"/>
        <item m="1" x="43"/>
        <item x="4"/>
        <item x="9"/>
        <item m="1" x="118"/>
        <item x="12"/>
        <item x="10"/>
        <item x="22"/>
        <item x="11"/>
        <item m="1" x="38"/>
        <item x="18"/>
        <item m="1" x="77"/>
        <item m="1" x="39"/>
        <item m="1" x="129"/>
        <item x="21"/>
        <item m="1" x="30"/>
        <item m="1" x="28"/>
        <item x="6"/>
        <item m="1" x="117"/>
        <item m="1" x="74"/>
        <item m="1" x="142"/>
        <item m="1" x="88"/>
        <item m="1" x="91"/>
        <item m="1" x="41"/>
        <item m="1" x="55"/>
        <item m="1" x="105"/>
        <item m="1" x="89"/>
        <item m="1" x="107"/>
        <item m="1" x="127"/>
        <item m="1" x="94"/>
        <item m="1" x="75"/>
        <item m="1" x="31"/>
        <item m="1" x="121"/>
        <item m="1" x="34"/>
        <item m="1" x="42"/>
        <item m="1" x="56"/>
        <item m="1" x="50"/>
        <item m="1" x="54"/>
        <item m="1" x="116"/>
        <item m="1" x="125"/>
        <item m="1" x="138"/>
        <item m="1" x="85"/>
        <item m="1" x="98"/>
        <item m="1" x="67"/>
        <item m="1" x="33"/>
        <item m="1" x="51"/>
        <item m="1" x="84"/>
        <item m="1" x="136"/>
        <item m="1" x="100"/>
        <item m="1" x="60"/>
        <item m="1" x="80"/>
        <item m="1" x="137"/>
        <item m="1" x="45"/>
        <item m="1" x="95"/>
        <item m="1" x="36"/>
        <item x="16"/>
        <item m="1" x="47"/>
        <item m="1" x="52"/>
        <item m="1" x="53"/>
        <item t="default"/>
      </items>
      <autoSortScope>
        <pivotArea dataOnly="0" outline="0" fieldPosition="0">
          <references count="1">
            <reference field="4294967294" count="1" selected="0">
              <x v="0"/>
            </reference>
          </references>
        </pivotArea>
      </autoSortScope>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165" outline="0" showAll="0">
      <items count="15">
        <item h="1" x="0"/>
        <item h="1" x="1"/>
        <item h="1" x="2"/>
        <item h="1" x="3"/>
        <item h="1" x="4"/>
        <item h="1" x="5"/>
        <item h="1" x="6"/>
        <item x="7"/>
        <item h="1" x="8"/>
        <item h="1" x="9"/>
        <item h="1" x="10"/>
        <item h="1" x="11"/>
        <item h="1" x="12"/>
        <item h="1" x="13"/>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3"/>
    <field x="6"/>
  </rowFields>
  <rowItems count="24">
    <i>
      <x v="9"/>
      <x v="46"/>
    </i>
    <i r="1">
      <x v="45"/>
    </i>
    <i r="1">
      <x v="4"/>
    </i>
    <i r="1">
      <x v="36"/>
    </i>
    <i t="default">
      <x v="9"/>
    </i>
    <i>
      <x v="13"/>
      <x v="87"/>
    </i>
    <i r="1">
      <x v="48"/>
    </i>
    <i r="1">
      <x v="86"/>
    </i>
    <i r="1">
      <x v="29"/>
    </i>
    <i r="1">
      <x v="17"/>
    </i>
    <i r="1">
      <x v="90"/>
    </i>
    <i r="1">
      <x v="89"/>
    </i>
    <i r="1">
      <x v="18"/>
    </i>
    <i r="1">
      <x v="22"/>
    </i>
    <i t="default">
      <x v="13"/>
    </i>
    <i>
      <x v="16"/>
      <x v="101"/>
    </i>
    <i r="1">
      <x v="38"/>
    </i>
    <i t="default">
      <x v="16"/>
    </i>
    <i>
      <x v="14"/>
      <x v="92"/>
    </i>
    <i r="1">
      <x v="91"/>
    </i>
    <i t="default">
      <x v="14"/>
    </i>
    <i>
      <x v="8"/>
      <x v="61"/>
    </i>
    <i t="default">
      <x v="8"/>
    </i>
    <i t="grand">
      <x/>
    </i>
  </rowItems>
  <colItems count="1">
    <i/>
  </colItems>
  <dataFields count="1">
    <dataField name="# Of Households" fld="28" baseField="3" baseItem="0" numFmtId="3"/>
  </dataFields>
  <formats count="29">
    <format dxfId="74">
      <pivotArea type="all" dataOnly="0" outline="0" fieldPosition="0"/>
    </format>
    <format dxfId="73">
      <pivotArea outline="0" collapsedLevelsAreSubtotals="1" fieldPosition="0"/>
    </format>
    <format dxfId="72">
      <pivotArea field="3" type="button" dataOnly="0" labelOnly="1" outline="0" axis="axisRow" fieldPosition="0"/>
    </format>
    <format dxfId="71">
      <pivotArea field="6" type="button" dataOnly="0" labelOnly="1" outline="0" axis="axisRow" fieldPosition="1"/>
    </format>
    <format dxfId="70">
      <pivotArea dataOnly="0" labelOnly="1" outline="0" fieldPosition="0">
        <references count="1">
          <reference field="3" count="6">
            <x v="9"/>
            <x v="10"/>
            <x v="13"/>
            <x v="14"/>
            <x v="15"/>
            <x v="16"/>
          </reference>
        </references>
      </pivotArea>
    </format>
    <format dxfId="69">
      <pivotArea dataOnly="0" labelOnly="1" outline="0" fieldPosition="0">
        <references count="1">
          <reference field="3" count="6" defaultSubtotal="1">
            <x v="9"/>
            <x v="10"/>
            <x v="13"/>
            <x v="14"/>
            <x v="15"/>
            <x v="16"/>
          </reference>
        </references>
      </pivotArea>
    </format>
    <format dxfId="68">
      <pivotArea dataOnly="0" labelOnly="1" grandRow="1" outline="0" fieldPosition="0"/>
    </format>
    <format dxfId="67">
      <pivotArea dataOnly="0" labelOnly="1" outline="0" fieldPosition="0">
        <references count="2">
          <reference field="3" count="1" selected="0">
            <x v="16"/>
          </reference>
          <reference field="6" count="2">
            <x v="38"/>
            <x v="101"/>
          </reference>
        </references>
      </pivotArea>
    </format>
    <format dxfId="66">
      <pivotArea dataOnly="0" labelOnly="1" outline="0" fieldPosition="0">
        <references count="2">
          <reference field="3" count="1" selected="0">
            <x v="9"/>
          </reference>
          <reference field="6" count="3">
            <x v="45"/>
            <x v="46"/>
            <x v="51"/>
          </reference>
        </references>
      </pivotArea>
    </format>
    <format dxfId="65">
      <pivotArea dataOnly="0" labelOnly="1" outline="0" fieldPosition="0">
        <references count="2">
          <reference field="3" count="1" selected="0">
            <x v="13"/>
          </reference>
          <reference field="6" count="8">
            <x v="18"/>
            <x v="22"/>
            <x v="27"/>
            <x v="29"/>
            <x v="48"/>
            <x v="87"/>
            <x v="89"/>
            <x v="90"/>
          </reference>
        </references>
      </pivotArea>
    </format>
    <format dxfId="64">
      <pivotArea dataOnly="0" labelOnly="1" outline="0" fieldPosition="0">
        <references count="2">
          <reference field="3" count="1" selected="0">
            <x v="15"/>
          </reference>
          <reference field="6" count="2">
            <x v="19"/>
            <x v="107"/>
          </reference>
        </references>
      </pivotArea>
    </format>
    <format dxfId="63">
      <pivotArea dataOnly="0" labelOnly="1" outline="0" fieldPosition="0">
        <references count="2">
          <reference field="3" count="1" selected="0">
            <x v="10"/>
          </reference>
          <reference field="6" count="1">
            <x v="73"/>
          </reference>
        </references>
      </pivotArea>
    </format>
    <format dxfId="62">
      <pivotArea dataOnly="0" labelOnly="1" outline="0" fieldPosition="0">
        <references count="2">
          <reference field="3" count="1" selected="0">
            <x v="14"/>
          </reference>
          <reference field="6" count="1">
            <x v="6"/>
          </reference>
        </references>
      </pivotArea>
    </format>
    <format dxfId="61">
      <pivotArea dataOnly="0" labelOnly="1" outline="0" axis="axisValues" fieldPosition="0"/>
    </format>
    <format dxfId="60">
      <pivotArea type="all" dataOnly="0" outline="0" fieldPosition="0"/>
    </format>
    <format dxfId="59">
      <pivotArea outline="0" collapsedLevelsAreSubtotals="1" fieldPosition="0"/>
    </format>
    <format dxfId="58">
      <pivotArea dataOnly="0" labelOnly="1" outline="0" fieldPosition="0">
        <references count="1">
          <reference field="3" count="6">
            <x v="9"/>
            <x v="10"/>
            <x v="13"/>
            <x v="14"/>
            <x v="15"/>
            <x v="16"/>
          </reference>
        </references>
      </pivotArea>
    </format>
    <format dxfId="57">
      <pivotArea dataOnly="0" labelOnly="1" outline="0" fieldPosition="0">
        <references count="1">
          <reference field="3" count="6" defaultSubtotal="1">
            <x v="9"/>
            <x v="10"/>
            <x v="13"/>
            <x v="14"/>
            <x v="15"/>
            <x v="16"/>
          </reference>
        </references>
      </pivotArea>
    </format>
    <format dxfId="56">
      <pivotArea dataOnly="0" labelOnly="1" grandRow="1" outline="0" fieldPosition="0"/>
    </format>
    <format dxfId="55">
      <pivotArea dataOnly="0" labelOnly="1" outline="0" fieldPosition="0">
        <references count="2">
          <reference field="3" count="1" selected="0">
            <x v="16"/>
          </reference>
          <reference field="6" count="2">
            <x v="38"/>
            <x v="101"/>
          </reference>
        </references>
      </pivotArea>
    </format>
    <format dxfId="54">
      <pivotArea dataOnly="0" labelOnly="1" outline="0" fieldPosition="0">
        <references count="2">
          <reference field="3" count="1" selected="0">
            <x v="9"/>
          </reference>
          <reference field="6" count="3">
            <x v="45"/>
            <x v="46"/>
            <x v="51"/>
          </reference>
        </references>
      </pivotArea>
    </format>
    <format dxfId="53">
      <pivotArea dataOnly="0" labelOnly="1" outline="0" fieldPosition="0">
        <references count="2">
          <reference field="3" count="1" selected="0">
            <x v="13"/>
          </reference>
          <reference field="6" count="8">
            <x v="18"/>
            <x v="22"/>
            <x v="27"/>
            <x v="29"/>
            <x v="48"/>
            <x v="87"/>
            <x v="89"/>
            <x v="90"/>
          </reference>
        </references>
      </pivotArea>
    </format>
    <format dxfId="52">
      <pivotArea dataOnly="0" labelOnly="1" outline="0" fieldPosition="0">
        <references count="2">
          <reference field="3" count="1" selected="0">
            <x v="15"/>
          </reference>
          <reference field="6" count="2">
            <x v="19"/>
            <x v="107"/>
          </reference>
        </references>
      </pivotArea>
    </format>
    <format dxfId="51">
      <pivotArea dataOnly="0" labelOnly="1" outline="0" fieldPosition="0">
        <references count="2">
          <reference field="3" count="1" selected="0">
            <x v="10"/>
          </reference>
          <reference field="6" count="1">
            <x v="73"/>
          </reference>
        </references>
      </pivotArea>
    </format>
    <format dxfId="50">
      <pivotArea dataOnly="0" labelOnly="1" outline="0" fieldPosition="0">
        <references count="2">
          <reference field="3" count="1" selected="0">
            <x v="14"/>
          </reference>
          <reference field="6" count="1">
            <x v="6"/>
          </reference>
        </references>
      </pivotArea>
    </format>
    <format dxfId="49">
      <pivotArea field="3" type="button" dataOnly="0" labelOnly="1" outline="0" axis="axisRow" fieldPosition="0"/>
    </format>
    <format dxfId="48">
      <pivotArea field="6" type="button" dataOnly="0" labelOnly="1" outline="0" axis="axisRow" fieldPosition="1"/>
    </format>
    <format dxfId="47">
      <pivotArea dataOnly="0" labelOnly="1" outline="0" axis="axisValues" fieldPosition="0"/>
    </format>
    <format dxfId="46">
      <pivotArea outline="0" fieldPosition="0">
        <references count="1">
          <reference field="4294967294" count="1">
            <x v="0"/>
          </reference>
        </references>
      </pivotArea>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E6657CA9-998B-4D11-888B-84D0A9A52663}" name="PivotTable3" cacheId="3"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rowHeaderCaption="Governorate">
  <location ref="W7:Y121" firstHeaderRow="1" firstDataRow="1" firstDataCol="2"/>
  <pivotFields count="44">
    <pivotField compact="0" numFmtId="168" outline="0" showAll="0"/>
    <pivotField compact="0" numFmtId="168"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165" outline="0" showAll="0">
      <items count="15">
        <item h="1" x="0"/>
        <item h="1" x="1"/>
        <item h="1" x="2"/>
        <item h="1" x="3"/>
        <item h="1" x="4"/>
        <item h="1" x="5"/>
        <item h="1" x="6"/>
        <item x="7"/>
        <item h="1" x="8"/>
        <item h="1" x="9"/>
        <item h="1" x="10"/>
        <item h="1" x="11"/>
        <item h="1" x="12"/>
        <item h="1" x="13"/>
        <item t="default"/>
      </items>
    </pivotField>
    <pivotField compact="0" outline="0" showAll="0"/>
    <pivotField axis="axisRow" compact="0" outline="0" showAll="0" sortType="descending">
      <items count="30">
        <item x="16"/>
        <item x="18"/>
        <item x="9"/>
        <item m="1" x="23"/>
        <item m="1" x="22"/>
        <item x="8"/>
        <item x="20"/>
        <item x="17"/>
        <item m="1" x="25"/>
        <item x="4"/>
        <item x="6"/>
        <item m="1" x="21"/>
        <item x="2"/>
        <item x="3"/>
        <item x="19"/>
        <item x="1"/>
        <item x="10"/>
        <item m="1" x="28"/>
        <item m="1" x="24"/>
        <item x="12"/>
        <item m="1" x="26"/>
        <item m="1" x="27"/>
        <item x="0"/>
        <item x="7"/>
        <item x="5"/>
        <item x="13"/>
        <item x="11"/>
        <item x="14"/>
        <item x="15"/>
        <item t="default"/>
      </items>
      <autoSortScope>
        <pivotArea dataOnly="0" outline="0" fieldPosition="0">
          <references count="1">
            <reference field="4294967294" count="1" selected="0">
              <x v="0"/>
            </reference>
          </references>
        </pivotArea>
      </autoSortScope>
    </pivotField>
    <pivotField compact="0" outline="0" showAll="0"/>
    <pivotField compact="0" outline="0" showAll="0"/>
    <pivotField axis="axisRow" compact="0" outline="0" showAll="0" sortType="descending">
      <items count="390">
        <item x="71"/>
        <item m="1" x="302"/>
        <item m="1" x="300"/>
        <item x="7"/>
        <item x="175"/>
        <item m="1" x="337"/>
        <item x="34"/>
        <item x="82"/>
        <item x="119"/>
        <item x="117"/>
        <item m="1" x="206"/>
        <item m="1" x="271"/>
        <item m="1" x="288"/>
        <item m="1" x="290"/>
        <item m="1" x="301"/>
        <item m="1" x="225"/>
        <item x="36"/>
        <item x="42"/>
        <item m="1" x="267"/>
        <item x="46"/>
        <item x="202"/>
        <item x="141"/>
        <item x="24"/>
        <item x="59"/>
        <item m="1" x="318"/>
        <item x="196"/>
        <item m="1" x="280"/>
        <item x="130"/>
        <item x="5"/>
        <item x="110"/>
        <item m="1" x="345"/>
        <item m="1" x="362"/>
        <item m="1" x="336"/>
        <item x="136"/>
        <item m="1" x="388"/>
        <item m="1" x="364"/>
        <item x="121"/>
        <item x="91"/>
        <item m="1" x="294"/>
        <item x="87"/>
        <item m="1" x="368"/>
        <item x="89"/>
        <item m="1" x="281"/>
        <item m="1" x="255"/>
        <item m="1" x="274"/>
        <item x="77"/>
        <item x="116"/>
        <item x="45"/>
        <item x="9"/>
        <item m="1" x="233"/>
        <item x="32"/>
        <item m="1" x="286"/>
        <item m="1" x="320"/>
        <item m="1" x="361"/>
        <item x="172"/>
        <item m="1" x="295"/>
        <item x="14"/>
        <item x="94"/>
        <item x="182"/>
        <item m="1" x="340"/>
        <item m="1" x="292"/>
        <item m="1" x="341"/>
        <item x="128"/>
        <item x="43"/>
        <item m="1" x="310"/>
        <item x="66"/>
        <item m="1" x="376"/>
        <item x="198"/>
        <item x="30"/>
        <item m="1" x="316"/>
        <item m="1" x="251"/>
        <item x="57"/>
        <item m="1" x="296"/>
        <item m="1" x="323"/>
        <item x="118"/>
        <item m="1" x="299"/>
        <item m="1" x="328"/>
        <item x="23"/>
        <item x="98"/>
        <item x="174"/>
        <item m="1" x="236"/>
        <item m="1" x="382"/>
        <item m="1" x="293"/>
        <item x="35"/>
        <item m="1" x="291"/>
        <item m="1" x="348"/>
        <item m="1" x="223"/>
        <item m="1" x="222"/>
        <item m="1" x="371"/>
        <item m="1" x="384"/>
        <item m="1" x="379"/>
        <item m="1" x="297"/>
        <item m="1" x="321"/>
        <item m="1" x="380"/>
        <item m="1" x="359"/>
        <item x="178"/>
        <item m="1" x="373"/>
        <item m="1" x="326"/>
        <item x="26"/>
        <item x="134"/>
        <item x="160"/>
        <item m="1" x="360"/>
        <item x="137"/>
        <item x="65"/>
        <item m="1" x="365"/>
        <item x="52"/>
        <item m="1" x="387"/>
        <item x="74"/>
        <item m="1" x="351"/>
        <item x="135"/>
        <item m="1" x="303"/>
        <item m="1" x="218"/>
        <item x="183"/>
        <item m="1" x="350"/>
        <item x="54"/>
        <item x="15"/>
        <item m="1" x="335"/>
        <item m="1" x="378"/>
        <item x="78"/>
        <item m="1" x="355"/>
        <item m="1" x="253"/>
        <item m="1" x="322"/>
        <item x="61"/>
        <item x="149"/>
        <item m="1" x="220"/>
        <item m="1" x="370"/>
        <item x="10"/>
        <item x="72"/>
        <item x="18"/>
        <item x="0"/>
        <item m="1" x="332"/>
        <item m="1" x="377"/>
        <item m="1" x="273"/>
        <item x="186"/>
        <item x="102"/>
        <item m="1" x="317"/>
        <item m="1" x="208"/>
        <item m="1" x="324"/>
        <item m="1" x="372"/>
        <item x="1"/>
        <item m="1" x="275"/>
        <item x="75"/>
        <item x="21"/>
        <item x="195"/>
        <item m="1" x="277"/>
        <item m="1" x="307"/>
        <item x="79"/>
        <item x="159"/>
        <item m="1" x="330"/>
        <item m="1" x="304"/>
        <item m="1" x="343"/>
        <item m="1" x="283"/>
        <item x="100"/>
        <item x="39"/>
        <item x="49"/>
        <item x="146"/>
        <item m="1" x="289"/>
        <item x="62"/>
        <item m="1" x="314"/>
        <item x="122"/>
        <item x="17"/>
        <item m="1" x="221"/>
        <item x="11"/>
        <item m="1" x="237"/>
        <item x="170"/>
        <item m="1" x="356"/>
        <item x="8"/>
        <item x="93"/>
        <item x="83"/>
        <item m="1" x="315"/>
        <item m="1" x="282"/>
        <item x="85"/>
        <item m="1" x="216"/>
        <item m="1" x="242"/>
        <item m="1" x="210"/>
        <item m="1" x="353"/>
        <item m="1" x="270"/>
        <item x="103"/>
        <item m="1" x="228"/>
        <item m="1" x="298"/>
        <item m="1" x="363"/>
        <item m="1" x="278"/>
        <item m="1" x="374"/>
        <item m="1" x="352"/>
        <item x="22"/>
        <item x="108"/>
        <item x="191"/>
        <item m="1" x="269"/>
        <item x="96"/>
        <item m="1" x="272"/>
        <item m="1" x="369"/>
        <item m="1" x="311"/>
        <item m="1" x="349"/>
        <item m="1" x="244"/>
        <item m="1" x="285"/>
        <item m="1" x="333"/>
        <item x="154"/>
        <item m="1" x="227"/>
        <item m="1" x="331"/>
        <item x="112"/>
        <item x="33"/>
        <item m="1" x="347"/>
        <item m="1" x="211"/>
        <item x="203"/>
        <item m="1" x="254"/>
        <item m="1" x="313"/>
        <item m="1" x="354"/>
        <item m="1" x="276"/>
        <item m="1" x="308"/>
        <item m="1" x="226"/>
        <item x="173"/>
        <item x="55"/>
        <item m="1" x="312"/>
        <item m="1" x="231"/>
        <item m="1" x="358"/>
        <item x="6"/>
        <item m="1" x="213"/>
        <item x="4"/>
        <item x="16"/>
        <item x="53"/>
        <item x="80"/>
        <item m="1" x="319"/>
        <item x="31"/>
        <item x="12"/>
        <item x="50"/>
        <item x="126"/>
        <item m="1" x="305"/>
        <item x="38"/>
        <item x="69"/>
        <item x="109"/>
        <item x="58"/>
        <item x="164"/>
        <item x="44"/>
        <item x="123"/>
        <item x="51"/>
        <item x="180"/>
        <item m="1" x="235"/>
        <item m="1" x="381"/>
        <item x="13"/>
        <item m="1" x="325"/>
        <item m="1" x="366"/>
        <item m="1" x="346"/>
        <item m="1" x="234"/>
        <item x="47"/>
        <item x="142"/>
        <item x="70"/>
        <item x="193"/>
        <item x="3"/>
        <item m="1" x="212"/>
        <item x="27"/>
        <item x="56"/>
        <item x="115"/>
        <item m="1" x="207"/>
        <item x="200"/>
        <item x="132"/>
        <item m="1" x="214"/>
        <item x="171"/>
        <item x="37"/>
        <item m="1" x="217"/>
        <item x="92"/>
        <item m="1" x="250"/>
        <item x="140"/>
        <item x="97"/>
        <item x="113"/>
        <item x="114"/>
        <item x="95"/>
        <item x="41"/>
        <item x="148"/>
        <item x="161"/>
        <item x="163"/>
        <item x="90"/>
        <item x="184"/>
        <item m="1" x="306"/>
        <item x="145"/>
        <item x="104"/>
        <item x="29"/>
        <item x="107"/>
        <item x="168"/>
        <item x="73"/>
        <item m="1" x="247"/>
        <item x="192"/>
        <item x="88"/>
        <item x="189"/>
        <item m="1" x="357"/>
        <item m="1" x="252"/>
        <item x="181"/>
        <item m="1" x="334"/>
        <item m="1" x="209"/>
        <item x="60"/>
        <item x="201"/>
        <item x="143"/>
        <item m="1" x="338"/>
        <item x="124"/>
        <item x="81"/>
        <item x="179"/>
        <item m="1" x="263"/>
        <item x="84"/>
        <item x="194"/>
        <item x="177"/>
        <item x="190"/>
        <item x="199"/>
        <item m="1" x="344"/>
        <item x="185"/>
        <item m="1" x="327"/>
        <item x="20"/>
        <item x="48"/>
        <item x="155"/>
        <item m="1" x="259"/>
        <item x="150"/>
        <item x="166"/>
        <item x="106"/>
        <item x="187"/>
        <item x="129"/>
        <item m="1" x="287"/>
        <item x="138"/>
        <item m="1" x="229"/>
        <item x="147"/>
        <item m="1" x="205"/>
        <item x="176"/>
        <item m="1" x="245"/>
        <item m="1" x="230"/>
        <item x="63"/>
        <item m="1" x="239"/>
        <item m="1" x="329"/>
        <item x="86"/>
        <item m="1" x="339"/>
        <item m="1" x="386"/>
        <item x="131"/>
        <item m="1" x="342"/>
        <item x="153"/>
        <item m="1" x="383"/>
        <item x="158"/>
        <item m="1" x="241"/>
        <item x="127"/>
        <item x="169"/>
        <item x="151"/>
        <item x="139"/>
        <item m="1" x="240"/>
        <item m="1" x="309"/>
        <item x="133"/>
        <item x="162"/>
        <item m="1" x="243"/>
        <item x="111"/>
        <item x="156"/>
        <item x="125"/>
        <item m="1" x="284"/>
        <item x="28"/>
        <item m="1" x="375"/>
        <item x="165"/>
        <item x="188"/>
        <item x="68"/>
        <item x="105"/>
        <item m="1" x="249"/>
        <item m="1" x="385"/>
        <item x="167"/>
        <item x="2"/>
        <item m="1" x="257"/>
        <item x="101"/>
        <item x="19"/>
        <item m="1" x="258"/>
        <item m="1" x="367"/>
        <item m="1" x="246"/>
        <item m="1" x="248"/>
        <item x="64"/>
        <item x="76"/>
        <item m="1" x="279"/>
        <item x="25"/>
        <item x="67"/>
        <item m="1" x="215"/>
        <item m="1" x="204"/>
        <item m="1" x="219"/>
        <item x="99"/>
        <item m="1" x="224"/>
        <item x="152"/>
        <item m="1" x="232"/>
        <item m="1" x="238"/>
        <item m="1" x="256"/>
        <item m="1" x="260"/>
        <item m="1" x="261"/>
        <item m="1" x="262"/>
        <item m="1" x="264"/>
        <item x="40"/>
        <item m="1" x="265"/>
        <item m="1" x="266"/>
        <item m="1" x="268"/>
        <item x="120"/>
        <item x="144"/>
        <item x="157"/>
        <item x="197"/>
        <item t="default"/>
      </items>
      <autoSortScope>
        <pivotArea dataOnly="0" outline="0" fieldPosition="0">
          <references count="1">
            <reference field="4294967294" count="1" selected="0">
              <x v="0"/>
            </reference>
          </references>
        </pivotArea>
      </autoSortScope>
    </pivotField>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18"/>
    <field x="21"/>
  </rowFields>
  <rowItems count="114">
    <i>
      <x v="24"/>
      <x v="162"/>
    </i>
    <i r="1">
      <x v="168"/>
    </i>
    <i r="1">
      <x v="219"/>
    </i>
    <i r="1">
      <x v="48"/>
    </i>
    <i r="1">
      <x v="249"/>
    </i>
    <i r="1">
      <x v="167"/>
    </i>
    <i r="1">
      <x v="271"/>
    </i>
    <i r="1">
      <x v="127"/>
    </i>
    <i r="1">
      <x v="50"/>
    </i>
    <i r="1">
      <x v="222"/>
    </i>
    <i r="1">
      <x v="250"/>
    </i>
    <i r="1">
      <x v="83"/>
    </i>
    <i r="1">
      <x v="263"/>
    </i>
    <i r="1">
      <x v="227"/>
    </i>
    <i r="1">
      <x v="57"/>
    </i>
    <i r="1">
      <x v="218"/>
    </i>
    <i t="default">
      <x v="24"/>
    </i>
    <i>
      <x v="22"/>
      <x v="223"/>
    </i>
    <i r="1">
      <x v="47"/>
    </i>
    <i r="1">
      <x v="215"/>
    </i>
    <i r="1">
      <x v="17"/>
    </i>
    <i r="1">
      <x v="257"/>
    </i>
    <i r="1">
      <x v="98"/>
    </i>
    <i r="1">
      <x v="224"/>
    </i>
    <i r="1">
      <x v="211"/>
    </i>
    <i r="1">
      <x v="3"/>
    </i>
    <i r="1">
      <x v="247"/>
    </i>
    <i r="1">
      <x v="220"/>
    </i>
    <i r="1">
      <x v="331"/>
    </i>
    <i r="1">
      <x v="267"/>
    </i>
    <i r="1">
      <x v="19"/>
    </i>
    <i r="1">
      <x v="78"/>
    </i>
    <i t="default">
      <x v="22"/>
    </i>
    <i>
      <x v="15"/>
      <x v="6"/>
    </i>
    <i r="1">
      <x v="126"/>
    </i>
    <i r="1">
      <x v="184"/>
    </i>
    <i r="1">
      <x v="160"/>
    </i>
    <i r="1">
      <x v="28"/>
    </i>
    <i r="1">
      <x v="107"/>
    </i>
    <i r="1">
      <x v="159"/>
    </i>
    <i t="default">
      <x v="15"/>
    </i>
    <i>
      <x v="26"/>
      <x v="245"/>
    </i>
    <i r="1">
      <x v="275"/>
    </i>
    <i r="1">
      <x v="100"/>
    </i>
    <i r="1">
      <x v="280"/>
    </i>
    <i r="1">
      <x v="273"/>
    </i>
    <i r="1">
      <x v="246"/>
    </i>
    <i t="default">
      <x v="26"/>
    </i>
    <i>
      <x v="13"/>
      <x v="217"/>
    </i>
    <i r="1">
      <x v="234"/>
    </i>
    <i r="1">
      <x v="210"/>
    </i>
    <i r="1">
      <x v="289"/>
    </i>
    <i r="1">
      <x v="134"/>
    </i>
    <i r="1">
      <x v="56"/>
    </i>
    <i r="1">
      <x v="71"/>
    </i>
    <i t="default">
      <x v="13"/>
    </i>
    <i>
      <x v="12"/>
      <x v="122"/>
    </i>
    <i r="1">
      <x v="381"/>
    </i>
    <i r="1">
      <x v="290"/>
    </i>
    <i r="1">
      <x/>
    </i>
    <i r="1">
      <x v="4"/>
    </i>
    <i r="1">
      <x v="128"/>
    </i>
    <i t="default">
      <x v="12"/>
    </i>
    <i>
      <x v="25"/>
      <x v="251"/>
    </i>
    <i r="1">
      <x v="23"/>
    </i>
    <i r="1">
      <x v="143"/>
    </i>
    <i t="default">
      <x v="25"/>
    </i>
    <i>
      <x v="10"/>
      <x v="266"/>
    </i>
    <i r="1">
      <x v="225"/>
    </i>
    <i r="1">
      <x v="309"/>
    </i>
    <i r="1">
      <x v="16"/>
    </i>
    <i r="1">
      <x v="238"/>
    </i>
    <i t="default">
      <x v="10"/>
    </i>
    <i>
      <x v="5"/>
      <x v="243"/>
    </i>
    <i r="1">
      <x v="343"/>
    </i>
    <i r="1">
      <x v="339"/>
    </i>
    <i r="1">
      <x v="22"/>
    </i>
    <i r="1">
      <x v="293"/>
    </i>
    <i t="default">
      <x v="5"/>
    </i>
    <i>
      <x v="9"/>
      <x v="62"/>
    </i>
    <i r="1">
      <x v="232"/>
    </i>
    <i r="1">
      <x v="299"/>
    </i>
    <i r="1">
      <x v="297"/>
    </i>
    <i t="default">
      <x v="9"/>
    </i>
    <i>
      <x v="27"/>
      <x v="186"/>
    </i>
    <i r="1">
      <x v="357"/>
    </i>
    <i r="1">
      <x v="388"/>
    </i>
    <i t="default">
      <x v="27"/>
    </i>
    <i>
      <x v="23"/>
      <x v="20"/>
    </i>
    <i r="1">
      <x v="177"/>
    </i>
    <i r="1">
      <x v="68"/>
    </i>
    <i t="default">
      <x v="23"/>
    </i>
    <i>
      <x v="2"/>
      <x v="274"/>
    </i>
    <i r="1">
      <x v="300"/>
    </i>
    <i r="1">
      <x v="285"/>
    </i>
    <i t="default">
      <x v="2"/>
    </i>
    <i>
      <x v="19"/>
      <x v="311"/>
    </i>
    <i r="1">
      <x v="105"/>
    </i>
    <i t="default">
      <x v="19"/>
    </i>
    <i>
      <x v="14"/>
      <x v="253"/>
    </i>
    <i r="1">
      <x v="349"/>
    </i>
    <i t="default">
      <x v="14"/>
    </i>
    <i>
      <x v="16"/>
      <x v="25"/>
    </i>
    <i r="1">
      <x v="292"/>
    </i>
    <i r="1">
      <x v="230"/>
    </i>
    <i t="default">
      <x v="16"/>
    </i>
    <i>
      <x v="7"/>
      <x v="334"/>
    </i>
    <i r="1">
      <x v="67"/>
    </i>
    <i t="default">
      <x v="7"/>
    </i>
    <i>
      <x v="1"/>
      <x v="282"/>
    </i>
    <i t="default">
      <x v="1"/>
    </i>
    <i>
      <x v="28"/>
      <x v="324"/>
    </i>
    <i t="default">
      <x v="28"/>
    </i>
    <i t="grand">
      <x/>
    </i>
  </rowItems>
  <colItems count="1">
    <i/>
  </colItems>
  <dataFields count="1">
    <dataField name="# Of Households" fld="28" baseField="18" baseItem="0" numFmtId="3"/>
  </dataFields>
  <formats count="47">
    <format dxfId="121">
      <pivotArea type="all" dataOnly="0" outline="0" fieldPosition="0"/>
    </format>
    <format dxfId="120">
      <pivotArea outline="0" collapsedLevelsAreSubtotals="1" fieldPosition="0"/>
    </format>
    <format dxfId="119">
      <pivotArea field="18" type="button" dataOnly="0" labelOnly="1" outline="0" axis="axisRow" fieldPosition="0"/>
    </format>
    <format dxfId="118">
      <pivotArea field="21" type="button" dataOnly="0" labelOnly="1" outline="0" axis="axisRow" fieldPosition="1"/>
    </format>
    <format dxfId="117">
      <pivotArea dataOnly="0" labelOnly="1" outline="0" fieldPosition="0">
        <references count="1">
          <reference field="18" count="15">
            <x v="1"/>
            <x v="2"/>
            <x v="5"/>
            <x v="7"/>
            <x v="9"/>
            <x v="10"/>
            <x v="12"/>
            <x v="13"/>
            <x v="15"/>
            <x v="19"/>
            <x v="22"/>
            <x v="23"/>
            <x v="24"/>
            <x v="25"/>
            <x v="26"/>
          </reference>
        </references>
      </pivotArea>
    </format>
    <format dxfId="116">
      <pivotArea dataOnly="0" labelOnly="1" outline="0" fieldPosition="0">
        <references count="1">
          <reference field="18" count="15" defaultSubtotal="1">
            <x v="1"/>
            <x v="2"/>
            <x v="5"/>
            <x v="7"/>
            <x v="9"/>
            <x v="10"/>
            <x v="12"/>
            <x v="13"/>
            <x v="15"/>
            <x v="19"/>
            <x v="22"/>
            <x v="23"/>
            <x v="24"/>
            <x v="25"/>
            <x v="26"/>
          </reference>
        </references>
      </pivotArea>
    </format>
    <format dxfId="115">
      <pivotArea dataOnly="0" labelOnly="1" grandRow="1" outline="0" fieldPosition="0"/>
    </format>
    <format dxfId="114">
      <pivotArea dataOnly="0" labelOnly="1" outline="0" fieldPosition="0">
        <references count="2">
          <reference field="18" count="1" selected="0">
            <x v="22"/>
          </reference>
          <reference field="21" count="12">
            <x v="3"/>
            <x v="17"/>
            <x v="19"/>
            <x v="47"/>
            <x v="98"/>
            <x v="129"/>
            <x v="211"/>
            <x v="215"/>
            <x v="223"/>
            <x v="247"/>
            <x v="257"/>
            <x v="281"/>
          </reference>
        </references>
      </pivotArea>
    </format>
    <format dxfId="113">
      <pivotArea dataOnly="0" labelOnly="1" outline="0" fieldPosition="0">
        <references count="2">
          <reference field="18" count="1" selected="0">
            <x v="24"/>
          </reference>
          <reference field="21" count="6">
            <x v="45"/>
            <x v="162"/>
            <x v="167"/>
            <x v="188"/>
            <x v="227"/>
            <x v="250"/>
          </reference>
        </references>
      </pivotArea>
    </format>
    <format dxfId="112">
      <pivotArea dataOnly="0" labelOnly="1" outline="0" fieldPosition="0">
        <references count="2">
          <reference field="18" count="1" selected="0">
            <x v="15"/>
          </reference>
          <reference field="21" count="2">
            <x v="28"/>
            <x v="126"/>
          </reference>
        </references>
      </pivotArea>
    </format>
    <format dxfId="111">
      <pivotArea dataOnly="0" labelOnly="1" outline="0" fieldPosition="0">
        <references count="2">
          <reference field="18" count="1" selected="0">
            <x v="2"/>
          </reference>
          <reference field="21" count="3">
            <x v="9"/>
            <x v="173"/>
            <x v="296"/>
          </reference>
        </references>
      </pivotArea>
    </format>
    <format dxfId="110">
      <pivotArea dataOnly="0" labelOnly="1" outline="0" fieldPosition="0">
        <references count="2">
          <reference field="18" count="1" selected="0">
            <x v="25"/>
          </reference>
          <reference field="21" count="3">
            <x v="111"/>
            <x v="251"/>
            <x v="375"/>
          </reference>
        </references>
      </pivotArea>
    </format>
    <format dxfId="109">
      <pivotArea dataOnly="0" labelOnly="1" outline="0" fieldPosition="0">
        <references count="2">
          <reference field="18" count="1" selected="0">
            <x v="5"/>
          </reference>
          <reference field="21" count="3">
            <x v="15"/>
            <x v="22"/>
            <x v="339"/>
          </reference>
        </references>
      </pivotArea>
    </format>
    <format dxfId="108">
      <pivotArea dataOnly="0" labelOnly="1" outline="0" fieldPosition="0">
        <references count="2">
          <reference field="18" count="1" selected="0">
            <x v="19"/>
          </reference>
          <reference field="21" count="2">
            <x v="341"/>
            <x v="367"/>
          </reference>
        </references>
      </pivotArea>
    </format>
    <format dxfId="107">
      <pivotArea dataOnly="0" labelOnly="1" outline="0" fieldPosition="0">
        <references count="2">
          <reference field="18" count="1" selected="0">
            <x v="13"/>
          </reference>
          <reference field="21" count="4">
            <x v="56"/>
            <x v="134"/>
            <x v="234"/>
            <x v="255"/>
          </reference>
        </references>
      </pivotArea>
    </format>
    <format dxfId="106">
      <pivotArea dataOnly="0" labelOnly="1" outline="0" fieldPosition="0">
        <references count="2">
          <reference field="18" count="1" selected="0">
            <x v="1"/>
          </reference>
          <reference field="21" count="2">
            <x v="147"/>
            <x v="261"/>
          </reference>
        </references>
      </pivotArea>
    </format>
    <format dxfId="105">
      <pivotArea dataOnly="0" labelOnly="1" outline="0" fieldPosition="0">
        <references count="2">
          <reference field="18" count="1" selected="0">
            <x v="26"/>
          </reference>
          <reference field="21" count="2">
            <x v="265"/>
            <x v="280"/>
          </reference>
        </references>
      </pivotArea>
    </format>
    <format dxfId="104">
      <pivotArea dataOnly="0" labelOnly="1" outline="0" fieldPosition="0">
        <references count="2">
          <reference field="18" count="1" selected="0">
            <x v="9"/>
          </reference>
          <reference field="21" count="1">
            <x v="193"/>
          </reference>
        </references>
      </pivotArea>
    </format>
    <format dxfId="103">
      <pivotArea dataOnly="0" labelOnly="1" outline="0" fieldPosition="0">
        <references count="2">
          <reference field="18" count="1" selected="0">
            <x v="12"/>
          </reference>
          <reference field="21" count="1">
            <x v="0"/>
          </reference>
        </references>
      </pivotArea>
    </format>
    <format dxfId="102">
      <pivotArea dataOnly="0" labelOnly="1" outline="0" fieldPosition="0">
        <references count="2">
          <reference field="18" count="1" selected="0">
            <x v="7"/>
          </reference>
          <reference field="21" count="1">
            <x v="67"/>
          </reference>
        </references>
      </pivotArea>
    </format>
    <format dxfId="101">
      <pivotArea dataOnly="0" labelOnly="1" outline="0" fieldPosition="0">
        <references count="2">
          <reference field="18" count="1" selected="0">
            <x v="10"/>
          </reference>
          <reference field="21" count="1">
            <x v="225"/>
          </reference>
        </references>
      </pivotArea>
    </format>
    <format dxfId="100">
      <pivotArea dataOnly="0" labelOnly="1" outline="0" fieldPosition="0">
        <references count="2">
          <reference field="18" count="1" selected="0">
            <x v="23"/>
          </reference>
          <reference field="21" count="1">
            <x v="103"/>
          </reference>
        </references>
      </pivotArea>
    </format>
    <format dxfId="99">
      <pivotArea dataOnly="0" labelOnly="1" outline="0" axis="axisValues" fieldPosition="0"/>
    </format>
    <format dxfId="98">
      <pivotArea type="all" dataOnly="0" outline="0" fieldPosition="0"/>
    </format>
    <format dxfId="97">
      <pivotArea outline="0" collapsedLevelsAreSubtotals="1" fieldPosition="0"/>
    </format>
    <format dxfId="96">
      <pivotArea dataOnly="0" labelOnly="1" outline="0" fieldPosition="0">
        <references count="1">
          <reference field="18" count="15">
            <x v="1"/>
            <x v="2"/>
            <x v="5"/>
            <x v="7"/>
            <x v="9"/>
            <x v="10"/>
            <x v="12"/>
            <x v="13"/>
            <x v="15"/>
            <x v="19"/>
            <x v="22"/>
            <x v="23"/>
            <x v="24"/>
            <x v="25"/>
            <x v="26"/>
          </reference>
        </references>
      </pivotArea>
    </format>
    <format dxfId="95">
      <pivotArea dataOnly="0" labelOnly="1" outline="0" fieldPosition="0">
        <references count="1">
          <reference field="18" count="15" defaultSubtotal="1">
            <x v="1"/>
            <x v="2"/>
            <x v="5"/>
            <x v="7"/>
            <x v="9"/>
            <x v="10"/>
            <x v="12"/>
            <x v="13"/>
            <x v="15"/>
            <x v="19"/>
            <x v="22"/>
            <x v="23"/>
            <x v="24"/>
            <x v="25"/>
            <x v="26"/>
          </reference>
        </references>
      </pivotArea>
    </format>
    <format dxfId="94">
      <pivotArea dataOnly="0" labelOnly="1" grandRow="1" outline="0" fieldPosition="0"/>
    </format>
    <format dxfId="93">
      <pivotArea dataOnly="0" labelOnly="1" outline="0" fieldPosition="0">
        <references count="2">
          <reference field="18" count="1" selected="0">
            <x v="22"/>
          </reference>
          <reference field="21" count="12">
            <x v="3"/>
            <x v="17"/>
            <x v="19"/>
            <x v="47"/>
            <x v="98"/>
            <x v="129"/>
            <x v="211"/>
            <x v="215"/>
            <x v="223"/>
            <x v="247"/>
            <x v="257"/>
            <x v="281"/>
          </reference>
        </references>
      </pivotArea>
    </format>
    <format dxfId="92">
      <pivotArea dataOnly="0" labelOnly="1" outline="0" fieldPosition="0">
        <references count="2">
          <reference field="18" count="1" selected="0">
            <x v="24"/>
          </reference>
          <reference field="21" count="6">
            <x v="45"/>
            <x v="162"/>
            <x v="167"/>
            <x v="188"/>
            <x v="227"/>
            <x v="250"/>
          </reference>
        </references>
      </pivotArea>
    </format>
    <format dxfId="91">
      <pivotArea dataOnly="0" labelOnly="1" outline="0" fieldPosition="0">
        <references count="2">
          <reference field="18" count="1" selected="0">
            <x v="15"/>
          </reference>
          <reference field="21" count="2">
            <x v="28"/>
            <x v="126"/>
          </reference>
        </references>
      </pivotArea>
    </format>
    <format dxfId="90">
      <pivotArea dataOnly="0" labelOnly="1" outline="0" fieldPosition="0">
        <references count="2">
          <reference field="18" count="1" selected="0">
            <x v="2"/>
          </reference>
          <reference field="21" count="3">
            <x v="9"/>
            <x v="173"/>
            <x v="296"/>
          </reference>
        </references>
      </pivotArea>
    </format>
    <format dxfId="89">
      <pivotArea dataOnly="0" labelOnly="1" outline="0" fieldPosition="0">
        <references count="2">
          <reference field="18" count="1" selected="0">
            <x v="25"/>
          </reference>
          <reference field="21" count="3">
            <x v="111"/>
            <x v="251"/>
            <x v="375"/>
          </reference>
        </references>
      </pivotArea>
    </format>
    <format dxfId="88">
      <pivotArea dataOnly="0" labelOnly="1" outline="0" fieldPosition="0">
        <references count="2">
          <reference field="18" count="1" selected="0">
            <x v="5"/>
          </reference>
          <reference field="21" count="3">
            <x v="15"/>
            <x v="22"/>
            <x v="339"/>
          </reference>
        </references>
      </pivotArea>
    </format>
    <format dxfId="87">
      <pivotArea dataOnly="0" labelOnly="1" outline="0" fieldPosition="0">
        <references count="2">
          <reference field="18" count="1" selected="0">
            <x v="19"/>
          </reference>
          <reference field="21" count="2">
            <x v="341"/>
            <x v="367"/>
          </reference>
        </references>
      </pivotArea>
    </format>
    <format dxfId="86">
      <pivotArea dataOnly="0" labelOnly="1" outline="0" fieldPosition="0">
        <references count="2">
          <reference field="18" count="1" selected="0">
            <x v="13"/>
          </reference>
          <reference field="21" count="4">
            <x v="56"/>
            <x v="134"/>
            <x v="234"/>
            <x v="255"/>
          </reference>
        </references>
      </pivotArea>
    </format>
    <format dxfId="85">
      <pivotArea dataOnly="0" labelOnly="1" outline="0" fieldPosition="0">
        <references count="2">
          <reference field="18" count="1" selected="0">
            <x v="1"/>
          </reference>
          <reference field="21" count="2">
            <x v="147"/>
            <x v="261"/>
          </reference>
        </references>
      </pivotArea>
    </format>
    <format dxfId="84">
      <pivotArea dataOnly="0" labelOnly="1" outline="0" fieldPosition="0">
        <references count="2">
          <reference field="18" count="1" selected="0">
            <x v="26"/>
          </reference>
          <reference field="21" count="2">
            <x v="265"/>
            <x v="280"/>
          </reference>
        </references>
      </pivotArea>
    </format>
    <format dxfId="83">
      <pivotArea dataOnly="0" labelOnly="1" outline="0" fieldPosition="0">
        <references count="2">
          <reference field="18" count="1" selected="0">
            <x v="9"/>
          </reference>
          <reference field="21" count="1">
            <x v="193"/>
          </reference>
        </references>
      </pivotArea>
    </format>
    <format dxfId="82">
      <pivotArea dataOnly="0" labelOnly="1" outline="0" fieldPosition="0">
        <references count="2">
          <reference field="18" count="1" selected="0">
            <x v="12"/>
          </reference>
          <reference field="21" count="1">
            <x v="0"/>
          </reference>
        </references>
      </pivotArea>
    </format>
    <format dxfId="81">
      <pivotArea dataOnly="0" labelOnly="1" outline="0" fieldPosition="0">
        <references count="2">
          <reference field="18" count="1" selected="0">
            <x v="7"/>
          </reference>
          <reference field="21" count="1">
            <x v="67"/>
          </reference>
        </references>
      </pivotArea>
    </format>
    <format dxfId="80">
      <pivotArea dataOnly="0" labelOnly="1" outline="0" fieldPosition="0">
        <references count="2">
          <reference field="18" count="1" selected="0">
            <x v="10"/>
          </reference>
          <reference field="21" count="1">
            <x v="225"/>
          </reference>
        </references>
      </pivotArea>
    </format>
    <format dxfId="79">
      <pivotArea dataOnly="0" labelOnly="1" outline="0" fieldPosition="0">
        <references count="2">
          <reference field="18" count="1" selected="0">
            <x v="23"/>
          </reference>
          <reference field="21" count="1">
            <x v="103"/>
          </reference>
        </references>
      </pivotArea>
    </format>
    <format dxfId="78">
      <pivotArea field="18" type="button" dataOnly="0" labelOnly="1" outline="0" axis="axisRow" fieldPosition="0"/>
    </format>
    <format dxfId="77">
      <pivotArea field="21" type="button" dataOnly="0" labelOnly="1" outline="0" axis="axisRow" fieldPosition="1"/>
    </format>
    <format dxfId="76">
      <pivotArea dataOnly="0" labelOnly="1" outline="0" axis="axisValues" fieldPosition="0"/>
    </format>
    <format dxfId="75">
      <pivotArea outline="0" fieldPosition="0">
        <references count="1">
          <reference field="4294967294" count="1">
            <x v="0"/>
          </reference>
        </references>
      </pivotArea>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4A329417-17B9-4463-BF96-F3E5E12BDAD8}" name="PivotTable4" cacheId="3"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rowHeaderCaption="Governorate">
  <location ref="I7:J13" firstHeaderRow="1" firstDataRow="1" firstDataCol="1"/>
  <pivotFields count="44">
    <pivotField compact="0" numFmtId="168" outline="0" showAll="0"/>
    <pivotField compact="0" numFmtId="168" outline="0" showAll="0"/>
    <pivotField compact="0" outline="0" showAll="0"/>
    <pivotField axis="axisRow" compact="0" outline="0" showAll="0" sortType="descending">
      <items count="18">
        <item m="1" x="7"/>
        <item m="1" x="9"/>
        <item m="1" x="10"/>
        <item m="1" x="14"/>
        <item m="1" x="13"/>
        <item m="1" x="12"/>
        <item m="1" x="8"/>
        <item m="1" x="11"/>
        <item x="3"/>
        <item x="1"/>
        <item x="6"/>
        <item m="1" x="16"/>
        <item m="1" x="15"/>
        <item x="0"/>
        <item x="4"/>
        <item x="5"/>
        <item x="2"/>
        <item t="default"/>
      </items>
      <autoSortScope>
        <pivotArea dataOnly="0" outline="0" fieldPosition="0">
          <references count="1">
            <reference field="4294967294" count="1" selected="0">
              <x v="0"/>
            </reference>
          </references>
        </pivotArea>
      </autoSortScope>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165" outline="0" showAll="0">
      <items count="15">
        <item h="1" x="0"/>
        <item h="1" x="1"/>
        <item h="1" x="2"/>
        <item h="1" x="3"/>
        <item h="1" x="4"/>
        <item h="1" x="5"/>
        <item h="1" x="6"/>
        <item x="7"/>
        <item h="1" x="8"/>
        <item h="1" x="9"/>
        <item h="1" x="10"/>
        <item h="1" x="11"/>
        <item h="1" x="12"/>
        <item h="1" x="13"/>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3"/>
  </rowFields>
  <rowItems count="6">
    <i>
      <x v="9"/>
    </i>
    <i>
      <x v="13"/>
    </i>
    <i>
      <x v="16"/>
    </i>
    <i>
      <x v="14"/>
    </i>
    <i>
      <x v="8"/>
    </i>
    <i t="grand">
      <x/>
    </i>
  </rowItems>
  <colItems count="1">
    <i/>
  </colItems>
  <dataFields count="1">
    <dataField name="# Of Households" fld="28" baseField="3" baseItem="0" numFmtId="3"/>
  </dataFields>
  <formats count="17">
    <format dxfId="138">
      <pivotArea type="all" dataOnly="0" outline="0" fieldPosition="0"/>
    </format>
    <format dxfId="137">
      <pivotArea outline="0" collapsedLevelsAreSubtotals="1" fieldPosition="0"/>
    </format>
    <format dxfId="136">
      <pivotArea field="3" type="button" dataOnly="0" labelOnly="1" outline="0" axis="axisRow" fieldPosition="0"/>
    </format>
    <format dxfId="135">
      <pivotArea dataOnly="0" labelOnly="1" outline="0" fieldPosition="0">
        <references count="1">
          <reference field="3" count="6">
            <x v="9"/>
            <x v="10"/>
            <x v="13"/>
            <x v="14"/>
            <x v="15"/>
            <x v="16"/>
          </reference>
        </references>
      </pivotArea>
    </format>
    <format dxfId="134">
      <pivotArea dataOnly="0" labelOnly="1" grandRow="1" outline="0" fieldPosition="0"/>
    </format>
    <format dxfId="133">
      <pivotArea dataOnly="0" labelOnly="1" outline="0" axis="axisValues" fieldPosition="0"/>
    </format>
    <format dxfId="132">
      <pivotArea type="all" dataOnly="0" outline="0" fieldPosition="0"/>
    </format>
    <format dxfId="131">
      <pivotArea outline="0" collapsedLevelsAreSubtotals="1" fieldPosition="0"/>
    </format>
    <format dxfId="130">
      <pivotArea field="3" type="button" dataOnly="0" labelOnly="1" outline="0" axis="axisRow" fieldPosition="0"/>
    </format>
    <format dxfId="129">
      <pivotArea dataOnly="0" labelOnly="1" outline="0" fieldPosition="0">
        <references count="1">
          <reference field="3" count="6">
            <x v="9"/>
            <x v="10"/>
            <x v="13"/>
            <x v="14"/>
            <x v="15"/>
            <x v="16"/>
          </reference>
        </references>
      </pivotArea>
    </format>
    <format dxfId="128">
      <pivotArea dataOnly="0" labelOnly="1" grandRow="1" outline="0" fieldPosition="0"/>
    </format>
    <format dxfId="127">
      <pivotArea dataOnly="0" labelOnly="1" outline="0" axis="axisValues" fieldPosition="0"/>
    </format>
    <format dxfId="126">
      <pivotArea field="3" type="button" dataOnly="0" labelOnly="1" outline="0" axis="axisRow" fieldPosition="0"/>
    </format>
    <format dxfId="125">
      <pivotArea dataOnly="0" labelOnly="1" outline="0" axis="axisValues" fieldPosition="0"/>
    </format>
    <format dxfId="124">
      <pivotArea field="3" type="button" dataOnly="0" labelOnly="1" outline="0" axis="axisRow" fieldPosition="0"/>
    </format>
    <format dxfId="123">
      <pivotArea dataOnly="0" labelOnly="1" outline="0" axis="axisValues" fieldPosition="0"/>
    </format>
    <format dxfId="122">
      <pivotArea outline="0" fieldPosition="0">
        <references count="1">
          <reference field="4294967294" count="1">
            <x v="0"/>
          </reference>
        </references>
      </pivotArea>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D6137D67-5A41-49B4-980F-1E68F5D3D1BA}" name="PivotTable5" cacheId="3"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rowHeaderCaption="Governorate">
  <location ref="L7:M27" firstHeaderRow="1" firstDataRow="1" firstDataCol="1"/>
  <pivotFields count="44">
    <pivotField compact="0" numFmtId="168" outline="0" showAll="0"/>
    <pivotField compact="0" numFmtId="168"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165" outline="0" showAll="0">
      <items count="15">
        <item h="1" x="0"/>
        <item h="1" x="1"/>
        <item h="1" x="2"/>
        <item h="1" x="3"/>
        <item h="1" x="4"/>
        <item h="1" x="5"/>
        <item h="1" x="6"/>
        <item x="7"/>
        <item h="1" x="8"/>
        <item h="1" x="9"/>
        <item h="1" x="10"/>
        <item h="1" x="11"/>
        <item h="1" x="12"/>
        <item h="1" x="13"/>
        <item t="default"/>
      </items>
    </pivotField>
    <pivotField compact="0" outline="0" showAll="0"/>
    <pivotField axis="axisRow" compact="0" outline="0" showAll="0" sortType="descending">
      <items count="30">
        <item x="16"/>
        <item x="18"/>
        <item x="9"/>
        <item m="1" x="23"/>
        <item m="1" x="22"/>
        <item x="8"/>
        <item x="20"/>
        <item x="17"/>
        <item m="1" x="25"/>
        <item x="4"/>
        <item x="6"/>
        <item m="1" x="21"/>
        <item x="2"/>
        <item x="3"/>
        <item x="19"/>
        <item x="1"/>
        <item x="10"/>
        <item m="1" x="28"/>
        <item m="1" x="24"/>
        <item x="12"/>
        <item m="1" x="26"/>
        <item m="1" x="27"/>
        <item x="0"/>
        <item x="7"/>
        <item x="5"/>
        <item x="13"/>
        <item x="11"/>
        <item x="14"/>
        <item x="15"/>
        <item t="default"/>
      </items>
      <autoSortScope>
        <pivotArea dataOnly="0" outline="0" fieldPosition="0">
          <references count="1">
            <reference field="4294967294" count="1" selected="0">
              <x v="0"/>
            </reference>
          </references>
        </pivotArea>
      </autoSortScope>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18"/>
  </rowFields>
  <rowItems count="20">
    <i>
      <x v="24"/>
    </i>
    <i>
      <x v="22"/>
    </i>
    <i>
      <x v="15"/>
    </i>
    <i>
      <x v="26"/>
    </i>
    <i>
      <x v="13"/>
    </i>
    <i>
      <x v="12"/>
    </i>
    <i>
      <x v="25"/>
    </i>
    <i>
      <x v="10"/>
    </i>
    <i>
      <x v="5"/>
    </i>
    <i>
      <x v="9"/>
    </i>
    <i>
      <x v="27"/>
    </i>
    <i>
      <x v="23"/>
    </i>
    <i>
      <x v="2"/>
    </i>
    <i>
      <x v="19"/>
    </i>
    <i>
      <x v="14"/>
    </i>
    <i>
      <x v="16"/>
    </i>
    <i>
      <x v="7"/>
    </i>
    <i>
      <x v="1"/>
    </i>
    <i>
      <x v="28"/>
    </i>
    <i t="grand">
      <x/>
    </i>
  </rowItems>
  <colItems count="1">
    <i/>
  </colItems>
  <dataFields count="1">
    <dataField name="# Of Households" fld="28" baseField="18" baseItem="0" numFmtId="3"/>
  </dataFields>
  <formats count="13">
    <format dxfId="151">
      <pivotArea type="all" dataOnly="0" outline="0" fieldPosition="0"/>
    </format>
    <format dxfId="150">
      <pivotArea outline="0" collapsedLevelsAreSubtotals="1" fieldPosition="0"/>
    </format>
    <format dxfId="149">
      <pivotArea field="18" type="button" dataOnly="0" labelOnly="1" outline="0" axis="axisRow" fieldPosition="0"/>
    </format>
    <format dxfId="148">
      <pivotArea dataOnly="0" labelOnly="1" outline="0" fieldPosition="0">
        <references count="1">
          <reference field="18" count="15">
            <x v="1"/>
            <x v="2"/>
            <x v="5"/>
            <x v="7"/>
            <x v="9"/>
            <x v="10"/>
            <x v="12"/>
            <x v="13"/>
            <x v="15"/>
            <x v="19"/>
            <x v="22"/>
            <x v="23"/>
            <x v="24"/>
            <x v="25"/>
            <x v="26"/>
          </reference>
        </references>
      </pivotArea>
    </format>
    <format dxfId="147">
      <pivotArea dataOnly="0" labelOnly="1" grandRow="1" outline="0" fieldPosition="0"/>
    </format>
    <format dxfId="146">
      <pivotArea dataOnly="0" labelOnly="1" outline="0" axis="axisValues" fieldPosition="0"/>
    </format>
    <format dxfId="145">
      <pivotArea type="all" dataOnly="0" outline="0" fieldPosition="0"/>
    </format>
    <format dxfId="144">
      <pivotArea outline="0" collapsedLevelsAreSubtotals="1" fieldPosition="0"/>
    </format>
    <format dxfId="143">
      <pivotArea dataOnly="0" labelOnly="1" outline="0" fieldPosition="0">
        <references count="1">
          <reference field="18" count="15">
            <x v="1"/>
            <x v="2"/>
            <x v="5"/>
            <x v="7"/>
            <x v="9"/>
            <x v="10"/>
            <x v="12"/>
            <x v="13"/>
            <x v="15"/>
            <x v="19"/>
            <x v="22"/>
            <x v="23"/>
            <x v="24"/>
            <x v="25"/>
            <x v="26"/>
          </reference>
        </references>
      </pivotArea>
    </format>
    <format dxfId="142">
      <pivotArea dataOnly="0" labelOnly="1" grandRow="1" outline="0" fieldPosition="0"/>
    </format>
    <format dxfId="141">
      <pivotArea field="18" type="button" dataOnly="0" labelOnly="1" outline="0" axis="axisRow" fieldPosition="0"/>
    </format>
    <format dxfId="140">
      <pivotArea dataOnly="0" labelOnly="1" outline="0" axis="axisValues" fieldPosition="0"/>
    </format>
    <format dxfId="139">
      <pivotArea outline="0" fieldPosition="0">
        <references count="1">
          <reference field="4294967294" count="1">
            <x v="0"/>
          </reference>
        </references>
      </pivotArea>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ate_of_Event" xr10:uid="{313F54D3-E22C-4143-A320-31ACE785E852}" sourceName="Date of Event">
  <pivotTables>
    <pivotTable tabId="45" name="PivotTable4"/>
    <pivotTable tabId="45" name="PivotTable5"/>
    <pivotTable tabId="45" name="PivotTable1"/>
    <pivotTable tabId="45" name="PivotTable2"/>
    <pivotTable tabId="45" name="PivotTable3"/>
  </pivotTables>
  <data>
    <tabular pivotCacheId="154184720">
      <items count="14">
        <i x="1"/>
        <i x="2"/>
        <i x="3"/>
        <i x="4"/>
        <i x="5"/>
        <i x="6"/>
        <i x="7" s="1"/>
        <i x="8"/>
        <i x="9" nd="1"/>
        <i x="10" nd="1"/>
        <i x="11" nd="1"/>
        <i x="12" nd="1"/>
        <i x="0" nd="1"/>
        <i x="13"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ate of Event 1" xr10:uid="{398728E3-FE2D-4A6F-8185-4BE9090EA1B9}" cache="Slicer_Date_of_Event" caption="Date of Event" style="SlicerStyleDark5"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B996218-DD25-4910-959C-335914B6FF74}" name="idpNeeds" displayName="idpNeeds" ref="CE11:CG22" totalsRowCount="1" headerRowDxfId="253" dataDxfId="252" totalsRowDxfId="250" tableBorderDxfId="251">
  <autoFilter ref="CE11:CG21" xr:uid="{1B996218-DD25-4910-959C-335914B6FF74}"/>
  <sortState xmlns:xlrd2="http://schemas.microsoft.com/office/spreadsheetml/2017/richdata2" ref="CE12:CG21">
    <sortCondition descending="1" ref="CF11:CF21"/>
  </sortState>
  <tableColumns count="3">
    <tableColumn id="1" xr3:uid="{4AE3903C-05E7-4067-A6FA-752F97CF6051}" name="IDPs Needs" totalsRowLabel="Grand Total" dataDxfId="249" totalsRowDxfId="248"/>
    <tableColumn id="2" xr3:uid="{1D3CEA7A-B620-4A4D-B3EC-52A7BC894924}" name="# Of Households" totalsRowFunction="sum" dataDxfId="247" totalsRowDxfId="246" dataCellStyle="Percent"/>
    <tableColumn id="3" xr3:uid="{314E31A6-A352-4980-87AE-7889D9E8456B}" name="% Of Households" totalsRowFunction="sum" dataDxfId="245" totalsRowDxfId="244" dataCellStyle="Percent"/>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FDEF0E0-6AE7-4A61-B632-928D577D2D2F}" name="IDPs" displayName="IDPs" ref="A1:AJ1188" totalsRowShown="0" headerRowDxfId="243" dataDxfId="242">
  <autoFilter ref="A1:AJ1188" xr:uid="{AFDEF0E0-6AE7-4A61-B632-928D577D2D2F}"/>
  <tableColumns count="36">
    <tableColumn id="5" xr3:uid="{C4CAF400-62DB-4F1D-87A6-11A4FA701B20}" name="Encoding Date" dataDxfId="241"/>
    <tableColumn id="1" xr3:uid="{E8FD33DE-5E4B-49EA-995C-674A6CB92D2F}" name="Date of Assessment" dataDxfId="240"/>
    <tableColumn id="10" xr3:uid="{46951922-E1D3-4256-B9D7-1FF9639B694A}" name="Gov_Pcode" dataDxfId="239"/>
    <tableColumn id="2" xr3:uid="{D5EDB6D4-B838-4C4E-9584-685A3DC71958}" name="Governorate" dataDxfId="238"/>
    <tableColumn id="41" xr3:uid="{C5D6509D-71C3-41A0-9244-E78D3C9D9F25}" name="Governorate_ar" dataDxfId="237"/>
    <tableColumn id="35" xr3:uid="{5CBF9397-0EFF-4C41-B77D-07411F9F29AF}" name="Dis_Pcode" dataDxfId="236"/>
    <tableColumn id="3" xr3:uid="{EDB716B0-5E31-4247-967D-5DEBBB9D88FF}" name="District" dataDxfId="235"/>
    <tableColumn id="42" xr3:uid="{B832F26C-B83C-4418-9A0A-BF226A7FD92B}" name="District_ar" dataDxfId="234"/>
    <tableColumn id="7" xr3:uid="{0A0A0A1C-BBF7-4C1D-9170-5C092BC7D8CC}" name="Population Type" dataDxfId="233"/>
    <tableColumn id="8" xr3:uid="{E2D44593-5361-4665-A5FA-7498D69D0F94}" name="Type of Tracking" dataDxfId="232"/>
    <tableColumn id="11" xr3:uid="{52F8204D-B606-4B10-AFA4-401509F0CC38}" name="Date of Event" dataDxfId="231"/>
    <tableColumn id="36" xr3:uid="{BD8539EC-56FB-438C-9810-326C1E40E248}" name="Gov_Coming_Pcode" dataDxfId="230"/>
    <tableColumn id="12" xr3:uid="{CCFBAC73-621F-450C-AFCF-F19F23B46131}" name="Governorate Coming From" dataDxfId="229"/>
    <tableColumn id="43" xr3:uid="{0D66F0C8-6A39-45D7-BE50-3E3C04F25CE4}" name="Governorate_ar Coming From" dataDxfId="228"/>
    <tableColumn id="37" xr3:uid="{E85FF680-EF85-4D9F-BA70-E255BCA4B1E5}" name="Dis_Coming_Pcode" dataDxfId="227"/>
    <tableColumn id="13" xr3:uid="{F389D766-1B59-4369-855C-0FE95E8F59ED}" name="District Coming From" dataDxfId="226"/>
    <tableColumn id="44" xr3:uid="{D1221943-78EF-4A53-BABA-BD108980B3EA}" name="District_ar Coming From" dataDxfId="225"/>
    <tableColumn id="14" xr3:uid="{FA5CAB79-328C-4364-93C3-D8CD36E717CD}" name="Reason for Displacement" dataDxfId="224"/>
    <tableColumn id="15" xr3:uid="{E1EF0801-87E4-48C0-99BE-7A28D7224522}" name="Primary Event Description for the Majority" dataDxfId="223"/>
    <tableColumn id="16" xr3:uid="{8653B90D-7671-4ED1-8BE4-7D663DA96CCE}" name="Is Most of this Group Coming From Previous Displacement" dataDxfId="222"/>
    <tableColumn id="17" xr3:uid="{53589129-BD51-4346-ACAF-F88C34F08B71}" name="Is The Governorate of Departure Their Governorate of Origin" dataDxfId="221"/>
    <tableColumn id="18" xr3:uid="{70881335-2993-49D6-8C37-AC42211B9DD9}" name="Is The District of Departure Their District of Origin" dataDxfId="220"/>
    <tableColumn id="19" xr3:uid="{CBD82BF0-9FB7-4BB1-994B-A27441689F5E}" name="Total Number Of Households" dataDxfId="219"/>
    <tableColumn id="20" xr3:uid="{4E8149BA-B468-453F-BC14-3B6FFB555C5D}" name="Needs Water" dataDxfId="218"/>
    <tableColumn id="21" xr3:uid="{F86A048A-8F7A-4A2C-AB39-461CA96E3489}" name="Needs Food Assistance" dataDxfId="217"/>
    <tableColumn id="22" xr3:uid="{A8F6042A-21D5-442D-9A38-34C0013535A3}" name="Needs Health Service" dataDxfId="216"/>
    <tableColumn id="23" xr3:uid="{650174B0-7555-4050-8D47-8999001701F8}" name="Needs Financial Support" dataDxfId="215"/>
    <tableColumn id="24" xr3:uid="{DD95B01B-D5E5-4206-8EB7-A29C66A2EFD9}" name="Needs Non Food Items" dataDxfId="214"/>
    <tableColumn id="25" xr3:uid="{3F7E793D-5916-4010-B152-C9B1AE7A7967}" name="Needs Sanitation and Hygien" dataDxfId="213"/>
    <tableColumn id="26" xr3:uid="{945EE18C-4CE1-43A2-ADA1-E58ABE688995}" name="Needs Shelter" dataDxfId="212"/>
    <tableColumn id="27" xr3:uid="{0B5630A7-116F-40F9-96E6-FCD203891389}" name="Needs Education" dataDxfId="211"/>
    <tableColumn id="28" xr3:uid="{94B707D2-144C-4C82-A04F-1D726D9D7BFC}" name="Needs Livelihood" dataDxfId="210"/>
    <tableColumn id="29" xr3:uid="{8410FB5B-3A4B-4FBE-8518-1502F910E6F4}" name="Needs Protection Services" dataDxfId="209"/>
    <tableColumn id="38" xr3:uid="{55690787-48D8-46DC-B51A-3DEA3FE18289}" name="Is West Coast" dataDxfId="208"/>
    <tableColumn id="39" xr3:uid="{096D00BD-2174-454B-B3E1-6183BC8B8BC8}" name="Displaced from Same Governorate" dataDxfId="207"/>
    <tableColumn id="40" xr3:uid="{1DF10083-0F1E-4682-957C-C6BED75DB82F}" name="Displaced from Same District" dataDxfId="206"/>
  </tableColumns>
  <tableStyleInfo name="IOM Table Styl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1022D9E-CB59-402A-9A63-405137744454}" name="WhoLeft" displayName="WhoLeft" ref="A1:T21" totalsRowShown="0" headerRowDxfId="205" dataDxfId="204">
  <autoFilter ref="A1:T21" xr:uid="{41022D9E-CB59-402A-9A63-405137744454}"/>
  <tableColumns count="20">
    <tableColumn id="5" xr3:uid="{11A13234-3E5A-495E-9F0B-97BE127A90B3}" name="Encoding Date" dataDxfId="203"/>
    <tableColumn id="1" xr3:uid="{961DB509-EB82-4740-9387-1F00DD335D04}" name="Date of Assessment" dataDxfId="202"/>
    <tableColumn id="6" xr3:uid="{59653618-4578-484D-843E-D1DCC4BF78F1}" name="Gov_Pcode" dataDxfId="201"/>
    <tableColumn id="2" xr3:uid="{CC6A0EF2-258F-40F3-BDDA-1C86B6FFEBB9}" name="Governorate" dataDxfId="200"/>
    <tableColumn id="9" xr3:uid="{4745C0D1-B4AA-4551-A5C5-A57AF37A1479}" name="Dis_Pcode" dataDxfId="199"/>
    <tableColumn id="3" xr3:uid="{33849308-F2E8-4832-B6F0-904F180D12E6}" name="District" dataDxfId="198"/>
    <tableColumn id="7" xr3:uid="{85E00159-E9DF-47CA-BEAF-2FC89A9FD4DF}" name="Population Type" dataDxfId="197"/>
    <tableColumn id="8" xr3:uid="{1C8E84C9-C915-423F-AEAE-ECE504FA71EF}" name="Type of Tracking" dataDxfId="196"/>
    <tableColumn id="11" xr3:uid="{6B83413C-F303-4324-A3FE-05D8A78A1AE5}" name="Date of Event" dataDxfId="195"/>
    <tableColumn id="12" xr3:uid="{F0B9E222-03A6-4608-830A-0065AEFDCCCF}" name="Reasons IDPs Left" dataDxfId="194"/>
    <tableColumn id="13" xr3:uid="{905FC554-445C-4609-988F-C9AB7A8834A5}" name="Primary Event Desc" dataDxfId="193"/>
    <tableColumn id="14" xr3:uid="{1CF04B13-7579-4306-ABE3-7766C2034605}" name="Where Did The Majority Of IDP HouseHold Move To" dataDxfId="192"/>
    <tableColumn id="10" xr3:uid="{613C8B4B-D766-4D6D-B075-E0CCA1E6EF83}" name="Gov Moved To Pcode" dataDxfId="191"/>
    <tableColumn id="15" xr3:uid="{A5A34047-04A2-4324-A86C-734901D1131D}" name="Governorate Moved To" dataDxfId="190"/>
    <tableColumn id="24" xr3:uid="{0D3C9FAA-3B8B-43B4-BA4D-CD5DE52ECA10}" name="District Moved To Pcode" dataDxfId="189"/>
    <tableColumn id="16" xr3:uid="{A4518EE4-7676-447C-96E0-33600CE9E55A}" name="District Moved To" dataDxfId="188"/>
    <tableColumn id="17" xr3:uid="{CC072D45-F94F-439C-961F-C0A1FDDCEC0F}" name="Total Number of Households" dataDxfId="187"/>
    <tableColumn id="25" xr3:uid="{606FA18B-E211-425A-BF3F-6B07EDDA955F}" name="Is West Coast" dataDxfId="186">
      <calculatedColumnFormula>IF(OR(COUNTIF(WestCoast[],WhoLeft[[#This Row],[Dis_Pcode]])&gt;=1,COUNTIF(WestCoast[],#REF!)&gt;=1),"Yes","No")</calculatedColumnFormula>
    </tableColumn>
    <tableColumn id="26" xr3:uid="{FA1AADBC-BD1E-44B4-B572-635AB319F68A}" name="Displaced from Same Governorate" dataDxfId="185">
      <calculatedColumnFormula>IF(WhoLeft[[#This Row],[Gov_Pcode]]=WhoLeft[[#This Row],[Gov Moved To Pcode]],"Yes","No")</calculatedColumnFormula>
    </tableColumn>
    <tableColumn id="27" xr3:uid="{053F112C-A1C7-49DF-9FEB-95308285E60E}" name="Displaced from Same District" dataDxfId="184">
      <calculatedColumnFormula>IF(WhoLeft[[#This Row],[Dis_Pcode]]=WhoLeft[[#This Row],[District Moved To Pcode]],"Yes","No")</calculatedColumnFormula>
    </tableColumn>
  </tableColumns>
  <tableStyleInfo name="IOM Table Styl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65923E4-59AF-48BB-AB43-F300C50181A1}" name="Table6" displayName="Table6" ref="A1:AD32" totalsRowShown="0" headerRowDxfId="183" dataDxfId="182">
  <autoFilter ref="A1:AD32" xr:uid="{165923E4-59AF-48BB-AB43-F300C50181A1}"/>
  <tableColumns count="30">
    <tableColumn id="38" xr3:uid="{2E5776C2-F300-453B-9D0A-3CC036FD1653}" name="Encoding Date" dataDxfId="181"/>
    <tableColumn id="1" xr3:uid="{4006010F-EFFA-4DA3-8CDC-C7D0B493EA66}" name="Date of Assessment" dataDxfId="180"/>
    <tableColumn id="5" xr3:uid="{D3BF0117-F50F-4331-A02D-F88E89356C87}" name="Gov_Pcode" dataDxfId="179"/>
    <tableColumn id="2" xr3:uid="{D38C3641-3CD2-4023-BD23-FCF7FBD0EC87}" name="Governorate" dataDxfId="178"/>
    <tableColumn id="6" xr3:uid="{355F56A7-8277-43CC-869A-146DA24DC774}" name="Dis_Pcode" dataDxfId="177"/>
    <tableColumn id="3" xr3:uid="{05D781B6-03C1-400E-9EE8-01B247957E8B}" name="District" dataDxfId="176"/>
    <tableColumn id="33" xr3:uid="{6B0F5FD8-FF4E-48E4-A95A-374215540203}" name="Population Type" dataDxfId="175"/>
    <tableColumn id="34" xr3:uid="{CAF1A908-CD93-4A80-81B9-D035A8D15FB1}" name="Type of Tracking" dataDxfId="174"/>
    <tableColumn id="10" xr3:uid="{8F305BE3-BD94-428F-A492-3789EDDDEC01}" name="Date of Event" dataDxfId="173"/>
    <tableColumn id="7" xr3:uid="{2AE2FD7F-3F2C-49B3-A163-8FE95560872B}" name="Gov of Displacement Pcode" dataDxfId="172"/>
    <tableColumn id="11" xr3:uid="{634FE72F-548E-4035-B399-7A8DCEB84B07}" name="Governorate of Displacement" dataDxfId="171"/>
    <tableColumn id="8" xr3:uid="{69DDEFEB-DE2A-4E1A-BDB5-FEBE0586A088}" name="District of Displacement Pcode" dataDxfId="170"/>
    <tableColumn id="12" xr3:uid="{2A519683-70DB-4D82-881C-EF12B2FD3F12}" name="District of Displacement" dataDxfId="169"/>
    <tableColumn id="35" xr3:uid="{BB24D32D-1B38-4288-8FAE-82E937F3C4E4}" name="Reason for Return" dataDxfId="168"/>
    <tableColumn id="36" xr3:uid="{517AF3E9-F8FB-4EEE-BE9D-CF1B367250F9}" name="Primary Event Description For The Majority of Returnees" dataDxfId="167"/>
    <tableColumn id="37" xr3:uid="{F580A032-7AB2-43DD-BE59-62CAD6F0B20C}" name="Majority of Returnees Returned To Own Home" dataDxfId="166"/>
    <tableColumn id="16" xr3:uid="{6DE8BC6B-A7F4-475A-9073-E1745A8827B7}" name="TotalNumberOfHouseholds" dataDxfId="165"/>
    <tableColumn id="17" xr3:uid="{783BB0B6-462B-495C-B187-EA7E184FF3D9}" name="NeedsWater" dataDxfId="164"/>
    <tableColumn id="18" xr3:uid="{37E724BF-4FD2-4899-A00C-C719DE872AD4}" name="NeedsFoodAssistance" dataDxfId="163"/>
    <tableColumn id="19" xr3:uid="{122A04EC-4E39-420F-A012-57B0F9EF6D53}" name="NeedsHealthService" dataDxfId="162"/>
    <tableColumn id="20" xr3:uid="{9E4D57B2-99BD-42C8-A33A-E89F08B7D83C}" name="NeedsFinancialSupport" dataDxfId="161"/>
    <tableColumn id="21" xr3:uid="{EC38AC00-2C20-42CA-8756-C97B9103A0EE}" name="NeedsNonFoodItems" dataDxfId="160"/>
    <tableColumn id="22" xr3:uid="{5F5E1FD6-30BC-4880-870B-6CD6144F2D92}" name="NeedsSanitationAndHygien" dataDxfId="159"/>
    <tableColumn id="23" xr3:uid="{6F4924BC-8B3D-4937-80B4-A3D6CA26AA16}" name="NeedsShelter" dataDxfId="158"/>
    <tableColumn id="24" xr3:uid="{75E73D18-D405-4CF6-87F1-C3E847BC0BC2}" name="NeedsEducation" dataDxfId="157"/>
    <tableColumn id="25" xr3:uid="{D662318E-F70A-449C-B973-A6228C34F254}" name="NeedsLivelihood" dataDxfId="156"/>
    <tableColumn id="26" xr3:uid="{34E7E499-F77E-4A35-8BDB-FDCAA46C8A82}" name="NeedsProtectionServices" dataDxfId="155"/>
    <tableColumn id="13" xr3:uid="{CD745A4A-8AA1-4FA8-8187-EBB158338028}" name="Is West Coast" dataDxfId="154">
      <calculatedColumnFormula>IF(OR(COUNTIF(WestCoast[],Table6[[#This Row],[Dis_Pcode]])&gt;=1,COUNTIF(WestCoast[],#REF!)&gt;=1),"Yes","No")</calculatedColumnFormula>
    </tableColumn>
    <tableColumn id="14" xr3:uid="{83D18C9D-7991-41CA-92BB-61757CE10994}" name="Returned from Same Governorate" dataDxfId="153">
      <calculatedColumnFormula>IF(Table6[[#This Row],[Gov_Pcode]]=Table6[[#This Row],[Gov of Displacement Pcode]],"Yes","No")</calculatedColumnFormula>
    </tableColumn>
    <tableColumn id="15" xr3:uid="{26A2A46A-7B98-4634-AA07-6FF24F9A2C1E}" name="Returned from Same District" dataDxfId="152">
      <calculatedColumnFormula>IF(Table6[[#This Row],[Dis_Pcode]]=Table6[[#This Row],[District of Displacement Pcode]],"Yes","No")</calculatedColumnFormula>
    </tableColumn>
  </tableColumns>
  <tableStyleInfo name="IOM Table Styl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E1BB476-8546-4D6C-9E88-A96D3FC96859}" name="Table2" displayName="Table2" ref="A1:I334" totalsRowShown="0" headerRowDxfId="16" dataDxfId="15" headerRowCellStyle="XLConnect.Header" dataCellStyle="XLConnect.String">
  <autoFilter ref="A1:I334" xr:uid="{ACD66828-1244-4D7C-86A4-7877DF7499A8}"/>
  <tableColumns count="9">
    <tableColumn id="6" xr3:uid="{88D34043-6196-475A-8063-6E06B4A318E7}" name="admin1Pcode" dataDxfId="14" dataCellStyle="XLConnect.String"/>
    <tableColumn id="4" xr3:uid="{B1262604-00F2-4101-A20E-29FEEF8A0D66}" name="admin1Name_en" dataDxfId="13" dataCellStyle="XLConnect.String"/>
    <tableColumn id="5" xr3:uid="{3E9D63CC-B256-4DB6-AA61-D34295C44618}" name="admin1Name_ar" dataDxfId="12" dataCellStyle="XLConnect.String"/>
    <tableColumn id="11" xr3:uid="{574A3886-101F-4371-9F7A-26D4B79BBE32}" name="admin2Pcode" dataDxfId="11" dataCellStyle="XLConnect.String"/>
    <tableColumn id="9" xr3:uid="{50D049DC-FECE-430C-B8EF-B3085AD40FBF}" name="admin2RefName_en" dataDxfId="10" dataCellStyle="XLConnect.String"/>
    <tableColumn id="10" xr3:uid="{4551BF1E-7460-4B04-BE5F-7A8588ABFDA8}" name="admin2RefName_ar" dataDxfId="9" dataCellStyle="XLConnect.String"/>
    <tableColumn id="12" xr3:uid="{18B2DBA5-92F3-4AB6-A305-249B65636A04}" name="admin2oldPcode" dataDxfId="8" dataCellStyle="XLConnect.String"/>
    <tableColumn id="7" xr3:uid="{3430E1BE-179E-4FC7-8039-B103EA2E7C0D}" name="admin2Name_en" dataDxfId="7" dataCellStyle="XLConnect.String"/>
    <tableColumn id="8" xr3:uid="{7B57B8A7-8C16-413C-857F-0584388F7D71}" name="admin2Name_ar" dataDxfId="6" dataCellStyle="XLConnect.String"/>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A53A6E7-FB1E-4169-94C0-9D36A6FD6CC6}" name="admin1" displayName="admin1" ref="L1:O23" totalsRowShown="0" headerRowDxfId="5" dataDxfId="4" headerRowCellStyle="XLConnect.Header" dataCellStyle="XLConnect.String">
  <autoFilter ref="L1:O23" xr:uid="{3A53A6E7-FB1E-4169-94C0-9D36A6FD6CC6}"/>
  <tableColumns count="4">
    <tableColumn id="6" xr3:uid="{14EF8BE2-56E6-4643-9A44-37CAD1145DF2}" name="admin1Pcode" dataDxfId="3" dataCellStyle="XLConnect.String"/>
    <tableColumn id="4" xr3:uid="{95E6E746-78B3-4C6D-9A75-2BC513982138}" name="admin1Name_en" dataDxfId="2" dataCellStyle="XLConnect.String"/>
    <tableColumn id="7" xr3:uid="{1A21A6C8-52D7-4607-8407-CA04EAD2D0A4}" name="admin1RefName_en" dataDxfId="1" dataCellStyle="XLConnect.String"/>
    <tableColumn id="5" xr3:uid="{973B6F90-C904-4B2F-9549-476F63278006}" name="admin1Name_ar" dataDxfId="0" dataCellStyle="XLConnect.String"/>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5DC2AA6-FA47-4FB1-B6D3-FB4F0E9EDD12}" name="WestCoast" displayName="WestCoast" ref="R1:R8" totalsRowShown="0" headerRowCellStyle="Normal 4" dataCellStyle="Normal 4">
  <autoFilter ref="R1:R8" xr:uid="{55DC2AA6-FA47-4FB1-B6D3-FB4F0E9EDD12}"/>
  <tableColumns count="1">
    <tableColumn id="1" xr3:uid="{8F8F9AC4-7604-49EB-AC04-314324FE469B}" name="West Coast Pcodes" dataCellStyle="Normal 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ivotTable" Target="../pivotTables/pivotTable8.xml"/><Relationship Id="rId13" Type="http://schemas.openxmlformats.org/officeDocument/2006/relationships/table" Target="../tables/table1.xml"/><Relationship Id="rId3" Type="http://schemas.openxmlformats.org/officeDocument/2006/relationships/pivotTable" Target="../pivotTables/pivotTable3.xml"/><Relationship Id="rId7" Type="http://schemas.openxmlformats.org/officeDocument/2006/relationships/pivotTable" Target="../pivotTables/pivotTable7.xml"/><Relationship Id="rId12"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pivotTable" Target="../pivotTables/pivotTable11.xml"/><Relationship Id="rId5" Type="http://schemas.openxmlformats.org/officeDocument/2006/relationships/pivotTable" Target="../pivotTables/pivotTable5.xml"/><Relationship Id="rId10" Type="http://schemas.openxmlformats.org/officeDocument/2006/relationships/pivotTable" Target="../pivotTables/pivotTable10.xml"/><Relationship Id="rId4" Type="http://schemas.openxmlformats.org/officeDocument/2006/relationships/pivotTable" Target="../pivotTables/pivotTable4.xml"/><Relationship Id="rId9" Type="http://schemas.openxmlformats.org/officeDocument/2006/relationships/pivotTable" Target="../pivotTables/pivotTable9.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microsoft.com/office/2007/relationships/slicer" Target="../slicers/slicer1.xml"/><Relationship Id="rId3" Type="http://schemas.openxmlformats.org/officeDocument/2006/relationships/pivotTable" Target="../pivotTables/pivotTable14.xml"/><Relationship Id="rId7" Type="http://schemas.openxmlformats.org/officeDocument/2006/relationships/drawing" Target="../drawings/drawing1.xml"/><Relationship Id="rId2" Type="http://schemas.openxmlformats.org/officeDocument/2006/relationships/pivotTable" Target="../pivotTables/pivotTable13.xml"/><Relationship Id="rId1" Type="http://schemas.openxmlformats.org/officeDocument/2006/relationships/pivotTable" Target="../pivotTables/pivotTable12.xml"/><Relationship Id="rId6" Type="http://schemas.openxmlformats.org/officeDocument/2006/relationships/printerSettings" Target="../printerSettings/printerSettings5.bin"/><Relationship Id="rId5" Type="http://schemas.openxmlformats.org/officeDocument/2006/relationships/pivotTable" Target="../pivotTables/pivotTable16.xml"/><Relationship Id="rId4" Type="http://schemas.openxmlformats.org/officeDocument/2006/relationships/pivotTable" Target="../pivotTables/pivotTable1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7.bin"/><Relationship Id="rId4"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49864-ACAD-4749-9B71-1878CDEB6CAF}">
  <sheetPr codeName="Sheet1"/>
  <dimension ref="B2:DF106"/>
  <sheetViews>
    <sheetView tabSelected="1" zoomScale="98" zoomScaleNormal="98" workbookViewId="0">
      <selection activeCell="B24" sqref="B24"/>
    </sheetView>
  </sheetViews>
  <sheetFormatPr defaultRowHeight="14.5" x14ac:dyDescent="0.35"/>
  <cols>
    <col min="2" max="2" width="28.453125" customWidth="1"/>
    <col min="3" max="3" width="14.453125" bestFit="1" customWidth="1"/>
    <col min="4" max="4" width="15.81640625" customWidth="1"/>
    <col min="5" max="5" width="14.1796875" customWidth="1"/>
    <col min="6" max="7" width="8" bestFit="1" customWidth="1"/>
    <col min="8" max="8" width="13.81640625" bestFit="1" customWidth="1"/>
    <col min="9" max="9" width="15.36328125" bestFit="1" customWidth="1"/>
    <col min="10" max="10" width="8" bestFit="1" customWidth="1"/>
    <col min="11" max="11" width="13.81640625" bestFit="1" customWidth="1"/>
    <col min="12" max="12" width="15.36328125" bestFit="1" customWidth="1"/>
    <col min="13" max="13" width="23.1796875" bestFit="1" customWidth="1"/>
    <col min="14" max="14" width="17.453125" bestFit="1" customWidth="1"/>
    <col min="15" max="15" width="11.1796875" bestFit="1" customWidth="1"/>
    <col min="16" max="16" width="6.1796875" bestFit="1" customWidth="1"/>
    <col min="17" max="17" width="21.1796875" bestFit="1" customWidth="1"/>
    <col min="18" max="18" width="21.6328125" bestFit="1" customWidth="1"/>
    <col min="19" max="19" width="15.36328125" bestFit="1" customWidth="1"/>
    <col min="20" max="22" width="6.1796875" customWidth="1"/>
    <col min="23" max="23" width="11.1796875" bestFit="1" customWidth="1"/>
    <col min="24" max="24" width="8" bestFit="1" customWidth="1"/>
    <col min="25" max="25" width="14.453125" bestFit="1" customWidth="1"/>
    <col min="26" max="26" width="11.36328125" bestFit="1" customWidth="1"/>
    <col min="27" max="27" width="15.36328125" bestFit="1" customWidth="1"/>
    <col min="28" max="28" width="8" bestFit="1" customWidth="1"/>
    <col min="29" max="29" width="27" bestFit="1" customWidth="1"/>
    <col min="30" max="30" width="22.26953125" bestFit="1" customWidth="1"/>
    <col min="31" max="31" width="15.36328125" bestFit="1" customWidth="1"/>
    <col min="32" max="32" width="25.81640625" bestFit="1" customWidth="1"/>
    <col min="33" max="34" width="8" bestFit="1" customWidth="1"/>
    <col min="35" max="35" width="14.453125" bestFit="1" customWidth="1"/>
    <col min="36" max="36" width="26.08984375" bestFit="1" customWidth="1"/>
    <col min="37" max="37" width="15.36328125" bestFit="1" customWidth="1"/>
    <col min="38" max="38" width="8" bestFit="1" customWidth="1"/>
    <col min="39" max="39" width="17.08984375" bestFit="1" customWidth="1"/>
    <col min="40" max="40" width="8.6328125" bestFit="1" customWidth="1"/>
    <col min="41" max="46" width="4.1796875" bestFit="1" customWidth="1"/>
    <col min="47" max="47" width="4.08984375" bestFit="1" customWidth="1"/>
    <col min="48" max="48" width="10.81640625" bestFit="1" customWidth="1"/>
    <col min="49" max="49" width="6.1796875" bestFit="1" customWidth="1"/>
    <col min="50" max="50" width="4.81640625" bestFit="1" customWidth="1"/>
    <col min="51" max="51" width="4.54296875" bestFit="1" customWidth="1"/>
    <col min="52" max="53" width="11.1796875" bestFit="1" customWidth="1"/>
    <col min="54" max="54" width="17.08984375" bestFit="1" customWidth="1"/>
    <col min="55" max="55" width="8.6328125" bestFit="1" customWidth="1"/>
    <col min="56" max="56" width="3.81640625" bestFit="1" customWidth="1"/>
    <col min="57" max="58" width="4" bestFit="1" customWidth="1"/>
    <col min="59" max="59" width="4.1796875" bestFit="1" customWidth="1"/>
    <col min="60" max="60" width="3.36328125" bestFit="1" customWidth="1"/>
    <col min="61" max="61" width="2.81640625" bestFit="1" customWidth="1"/>
    <col min="62" max="62" width="10.81640625" bestFit="1" customWidth="1"/>
    <col min="63" max="63" width="4.54296875" bestFit="1" customWidth="1"/>
    <col min="64" max="64" width="4.1796875" bestFit="1" customWidth="1"/>
    <col min="65" max="65" width="11.1796875" bestFit="1" customWidth="1"/>
    <col min="66" max="66" width="4.1796875" bestFit="1" customWidth="1"/>
    <col min="67" max="67" width="8" bestFit="1" customWidth="1"/>
    <col min="68" max="68" width="17.08984375" bestFit="1" customWidth="1"/>
    <col min="69" max="69" width="8.6328125" bestFit="1" customWidth="1"/>
    <col min="70" max="70" width="3.81640625" bestFit="1" customWidth="1"/>
    <col min="71" max="72" width="4" bestFit="1" customWidth="1"/>
    <col min="73" max="73" width="4.1796875" bestFit="1" customWidth="1"/>
    <col min="74" max="74" width="3.36328125" bestFit="1" customWidth="1"/>
    <col min="75" max="75" width="3.08984375" bestFit="1" customWidth="1"/>
    <col min="76" max="76" width="10.81640625" bestFit="1" customWidth="1"/>
    <col min="77" max="77" width="5.81640625" bestFit="1" customWidth="1"/>
    <col min="78" max="78" width="4.81640625" bestFit="1" customWidth="1"/>
    <col min="79" max="79" width="4.453125" bestFit="1" customWidth="1"/>
    <col min="80" max="80" width="11.1796875" bestFit="1" customWidth="1"/>
    <col min="81" max="82" width="11.1796875" customWidth="1"/>
    <col min="83" max="83" width="34" bestFit="1" customWidth="1"/>
    <col min="84" max="84" width="17.81640625" bestFit="1" customWidth="1"/>
    <col min="85" max="85" width="18.453125" bestFit="1" customWidth="1"/>
    <col min="86" max="86" width="29.81640625" bestFit="1" customWidth="1"/>
    <col min="87" max="87" width="21.90625" bestFit="1" customWidth="1"/>
    <col min="88" max="89" width="15.36328125" bestFit="1" customWidth="1"/>
    <col min="90" max="90" width="8" bestFit="1" customWidth="1"/>
    <col min="91" max="91" width="13.81640625" bestFit="1" customWidth="1"/>
    <col min="92" max="93" width="15.36328125" bestFit="1" customWidth="1"/>
    <col min="94" max="94" width="8" customWidth="1"/>
    <col min="95" max="95" width="17.81640625" bestFit="1" customWidth="1"/>
    <col min="96" max="96" width="17.1796875" customWidth="1"/>
    <col min="97" max="1100" width="8" bestFit="1" customWidth="1"/>
    <col min="1101" max="1101" width="7.1796875" bestFit="1" customWidth="1"/>
    <col min="1102" max="1102" width="11.1796875" bestFit="1" customWidth="1"/>
  </cols>
  <sheetData>
    <row r="2" spans="2:110" ht="15" x14ac:dyDescent="0.4">
      <c r="B2" s="32"/>
      <c r="C2" s="33" t="s">
        <v>1161</v>
      </c>
      <c r="D2" s="34" t="s">
        <v>1162</v>
      </c>
    </row>
    <row r="3" spans="2:110" ht="15" x14ac:dyDescent="0.4">
      <c r="B3" s="31" t="s">
        <v>1163</v>
      </c>
      <c r="C3" s="53">
        <v>28</v>
      </c>
      <c r="D3" s="54">
        <v>3</v>
      </c>
      <c r="E3" s="15"/>
    </row>
    <row r="4" spans="2:110" ht="15" x14ac:dyDescent="0.4">
      <c r="B4" s="31" t="s">
        <v>1164</v>
      </c>
      <c r="C4" s="55">
        <v>7</v>
      </c>
      <c r="D4" s="56">
        <v>8</v>
      </c>
      <c r="E4" s="15"/>
    </row>
    <row r="5" spans="2:110" ht="15" x14ac:dyDescent="0.4">
      <c r="B5" s="31" t="s">
        <v>1165</v>
      </c>
      <c r="C5" s="57">
        <v>2024</v>
      </c>
      <c r="D5" s="58">
        <v>2024</v>
      </c>
      <c r="E5" s="15"/>
    </row>
    <row r="6" spans="2:110" ht="15" x14ac:dyDescent="0.4">
      <c r="B6" s="42" t="s">
        <v>1166</v>
      </c>
      <c r="C6" s="35">
        <f>DATE(year,monthFrom,dayFrom)</f>
        <v>45501</v>
      </c>
      <c r="D6" s="36">
        <f>DATE(yearTo,monthTo,dayTo)</f>
        <v>45507</v>
      </c>
      <c r="E6" s="15"/>
    </row>
    <row r="7" spans="2:110" x14ac:dyDescent="0.35">
      <c r="C7" s="25"/>
      <c r="D7" s="25"/>
      <c r="E7" s="15"/>
    </row>
    <row r="8" spans="2:110" ht="15" x14ac:dyDescent="0.4">
      <c r="D8" s="16"/>
      <c r="E8" s="15"/>
    </row>
    <row r="9" spans="2:110" ht="77.25" customHeight="1" x14ac:dyDescent="0.35">
      <c r="B9" s="121" t="s">
        <v>1137</v>
      </c>
      <c r="C9" s="49" t="s">
        <v>1167</v>
      </c>
      <c r="D9" s="49" t="s">
        <v>1168</v>
      </c>
      <c r="E9" s="49" t="s">
        <v>1169</v>
      </c>
      <c r="H9" s="68" t="s">
        <v>1172</v>
      </c>
      <c r="I9" s="69"/>
      <c r="J9" s="69"/>
      <c r="K9" s="68" t="s">
        <v>1457</v>
      </c>
      <c r="L9" s="69"/>
      <c r="M9" s="69"/>
      <c r="N9" s="69"/>
      <c r="O9" s="69"/>
      <c r="P9" s="69"/>
      <c r="Q9" s="68" t="s">
        <v>1416</v>
      </c>
      <c r="R9" s="69"/>
      <c r="S9" s="69"/>
      <c r="T9" s="69"/>
      <c r="U9" s="69"/>
      <c r="V9" s="69"/>
      <c r="W9" s="69"/>
      <c r="X9" s="69"/>
      <c r="Y9" s="68" t="s">
        <v>1187</v>
      </c>
      <c r="Z9" s="69"/>
      <c r="AA9" s="69"/>
      <c r="AB9" s="69"/>
      <c r="AC9" s="68" t="s">
        <v>1417</v>
      </c>
      <c r="AD9" s="69"/>
      <c r="AE9" s="69"/>
      <c r="AF9" s="69"/>
      <c r="AG9" s="69"/>
      <c r="AH9" s="69"/>
      <c r="AI9" s="68" t="s">
        <v>1188</v>
      </c>
      <c r="AJ9" s="69"/>
      <c r="AK9" s="69"/>
      <c r="AL9" s="69"/>
      <c r="AM9" s="68" t="s">
        <v>1190</v>
      </c>
      <c r="AN9" s="69"/>
      <c r="AO9" s="69"/>
      <c r="AP9" s="69"/>
      <c r="AQ9" s="69"/>
      <c r="AR9" s="69"/>
      <c r="AS9" s="69"/>
      <c r="AT9" s="69"/>
      <c r="AU9" s="69"/>
      <c r="AV9" s="69"/>
      <c r="AW9" s="69"/>
      <c r="AX9" s="69"/>
      <c r="AY9" s="69"/>
      <c r="AZ9" s="69"/>
      <c r="BA9" s="69"/>
      <c r="BB9" s="68" t="s">
        <v>1191</v>
      </c>
      <c r="BC9" s="69"/>
      <c r="BD9" s="69"/>
      <c r="BE9" s="69"/>
      <c r="BF9" s="69"/>
      <c r="BG9" s="69"/>
      <c r="BH9" s="69"/>
      <c r="BI9" s="69"/>
      <c r="BJ9" s="69"/>
      <c r="BK9" s="69"/>
      <c r="BL9" s="69"/>
      <c r="BM9" s="69"/>
      <c r="BN9" s="69"/>
      <c r="BO9" s="69"/>
      <c r="BP9" s="68" t="s">
        <v>1192</v>
      </c>
      <c r="BQ9" s="69"/>
      <c r="BR9" s="69"/>
      <c r="BS9" s="69"/>
      <c r="BT9" s="69"/>
      <c r="BU9" s="69"/>
      <c r="BV9" s="69"/>
      <c r="BW9" s="69"/>
      <c r="BX9" s="69"/>
      <c r="BY9" s="69"/>
      <c r="BZ9" s="69"/>
      <c r="CA9" s="69"/>
      <c r="CB9" s="69"/>
      <c r="CC9" s="69"/>
      <c r="CD9" s="69"/>
      <c r="CE9" s="68" t="s">
        <v>1433</v>
      </c>
      <c r="CF9" s="69"/>
      <c r="CG9" s="69"/>
      <c r="CH9" s="69"/>
      <c r="CI9" s="68" t="s">
        <v>1201</v>
      </c>
      <c r="CJ9" s="69"/>
      <c r="CK9" s="69"/>
      <c r="CL9" s="69"/>
      <c r="CM9" s="68" t="s">
        <v>1415</v>
      </c>
      <c r="CN9" s="69"/>
      <c r="CO9" s="69"/>
      <c r="CP9" s="69"/>
      <c r="CQ9" s="69"/>
      <c r="CR9" s="69"/>
      <c r="CS9" s="69"/>
      <c r="CT9" s="69"/>
      <c r="CU9" s="69"/>
      <c r="CV9" s="69"/>
      <c r="CW9" s="69"/>
      <c r="CX9" s="69"/>
      <c r="CY9" s="69"/>
      <c r="CZ9" s="69"/>
      <c r="DA9" s="69"/>
      <c r="DB9" s="69"/>
      <c r="DC9" s="69"/>
      <c r="DD9" s="69"/>
      <c r="DE9" s="69"/>
      <c r="DF9" s="69"/>
    </row>
    <row r="10" spans="2:110" ht="15" x14ac:dyDescent="0.4">
      <c r="B10" s="121"/>
      <c r="C10" s="49" t="str" cm="1">
        <f t="array" ref="C10">""&amp;TEXT(dayFrom,"00")&amp;""&amp;IF(monthFrom&lt;&gt;monthTo," "&amp;TEXT(DATE(year,monthFrom,1),"mmm"),"")&amp;IF(yearFrom&lt;&gt;yearTo," "&amp;yearFrom,"")&amp;" to "&amp;TEXT(dayTo,"00")&amp;" "&amp;TEXT(DATE(year,monthTo,1),"mmm")&amp;IF(yearFrom&lt;&gt;yearTo," "&amp;yearTo,"")</f>
        <v>28 Jul to 03 Aug</v>
      </c>
      <c r="D10" s="49" t="str">
        <f>""&amp;TEXT(dayFrom,"00")&amp;""&amp;IF(monthFrom&lt;&gt;monthTo," "&amp;TEXT(DATE(year,monthFrom,1),"mmm"),"")&amp;IF(yearFrom&lt;&gt;yearTo," "&amp;yearFrom,"")&amp;" to "&amp;TEXT(dayTo,"00")&amp;" "&amp;TEXT(DATE(year,monthTo,1),"mmm")&amp;IF(yearFrom&lt;&gt;yearTo," "&amp;yearTo,"")</f>
        <v>28 Jul to 03 Aug</v>
      </c>
      <c r="E10" s="49" t="str">
        <f>"01 Jan"&amp;IF(yearFrom&lt;&gt;yearTo," "&amp;yearFrom,"")&amp;" to "&amp;TEXT(dayTo,"00")&amp;" "&amp;TEXT(DATE(year,monthTo,1),"mmm")&amp;IF(yearFrom&lt;&gt;yearTo," "&amp;yearTo,"")</f>
        <v>01 Jan to 03 Aug</v>
      </c>
      <c r="H10" s="106" t="s">
        <v>1173</v>
      </c>
      <c r="I10" s="107" t="s">
        <v>1460</v>
      </c>
      <c r="J10" s="67"/>
      <c r="K10" s="106" t="s">
        <v>1173</v>
      </c>
      <c r="L10" s="107" t="s">
        <v>1460</v>
      </c>
      <c r="M10" s="67"/>
      <c r="N10" s="67"/>
      <c r="O10" s="67"/>
      <c r="P10" s="67"/>
      <c r="Q10" s="116" t="s">
        <v>1173</v>
      </c>
      <c r="R10" s="117" t="s">
        <v>1460</v>
      </c>
      <c r="S10" s="67"/>
      <c r="T10" s="67"/>
      <c r="U10" s="67"/>
      <c r="V10" s="67"/>
      <c r="W10" s="67"/>
      <c r="X10" s="67"/>
      <c r="Y10" s="106" t="s">
        <v>1173</v>
      </c>
      <c r="Z10" s="107" t="s">
        <v>1460</v>
      </c>
      <c r="AA10" s="67"/>
      <c r="AB10" s="67"/>
      <c r="AC10" s="106" t="s">
        <v>1173</v>
      </c>
      <c r="AD10" s="107" t="s">
        <v>1460</v>
      </c>
      <c r="AE10" s="67"/>
      <c r="AF10" s="67"/>
      <c r="AG10" s="67"/>
      <c r="AH10" s="67"/>
      <c r="AI10" s="106" t="s">
        <v>1173</v>
      </c>
      <c r="AJ10" s="107" t="s">
        <v>1460</v>
      </c>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7"/>
      <c r="CD10" s="67"/>
      <c r="CE10" s="67"/>
      <c r="CF10" s="67"/>
      <c r="CG10" s="67"/>
      <c r="CH10" s="67"/>
      <c r="CI10" s="106" t="s">
        <v>1173</v>
      </c>
      <c r="CJ10" s="107" t="s">
        <v>1460</v>
      </c>
      <c r="CK10" s="67"/>
      <c r="CL10" s="67"/>
      <c r="CM10" s="106" t="s">
        <v>1173</v>
      </c>
      <c r="CN10" s="107" t="s">
        <v>1462</v>
      </c>
      <c r="CO10" s="69"/>
      <c r="CP10" s="69"/>
      <c r="CQ10" s="69"/>
      <c r="CR10" s="69"/>
      <c r="CS10" s="69"/>
      <c r="CT10" s="69"/>
      <c r="CU10" s="69"/>
      <c r="CV10" s="69"/>
      <c r="CW10" s="69"/>
      <c r="CX10" s="69"/>
      <c r="CY10" s="69"/>
      <c r="CZ10" s="69"/>
      <c r="DA10" s="69"/>
      <c r="DB10" s="69"/>
      <c r="DC10" s="69"/>
      <c r="DD10" s="69"/>
      <c r="DE10" s="69"/>
      <c r="DF10" s="69"/>
    </row>
    <row r="11" spans="2:110" ht="15" x14ac:dyDescent="0.4">
      <c r="B11" s="40" t="s">
        <v>1</v>
      </c>
      <c r="C11" s="41" t="s">
        <v>1170</v>
      </c>
      <c r="D11" s="41" t="s">
        <v>1170</v>
      </c>
      <c r="E11" s="41" t="s">
        <v>1170</v>
      </c>
      <c r="BP11" s="101" t="s">
        <v>1421</v>
      </c>
      <c r="BQ11" s="101" t="s">
        <v>1164</v>
      </c>
      <c r="BR11" s="102"/>
      <c r="BS11" s="102"/>
      <c r="BT11" s="102"/>
      <c r="BU11" s="102"/>
      <c r="BV11" s="102"/>
      <c r="BW11" s="102"/>
      <c r="BX11" s="102"/>
      <c r="CE11" s="31" t="s">
        <v>1433</v>
      </c>
      <c r="CF11" s="31" t="s">
        <v>1421</v>
      </c>
      <c r="CG11" s="31" t="s">
        <v>1432</v>
      </c>
    </row>
    <row r="12" spans="2:110" ht="15" x14ac:dyDescent="0.4">
      <c r="B12" s="40" t="s">
        <v>1218</v>
      </c>
      <c r="C12" s="37">
        <f>SUMIFS(IDPs[Total Number Of Households],IDPs[Date of Event],"&gt;=" &amp; from,IDPs[Date of Event],"&lt;=" &amp; to,IDPs[Governorate],"="&amp;B12)</f>
        <v>2</v>
      </c>
      <c r="D12" s="37">
        <f>SUMIFS(WhoLeft[Total Number of Households],WhoLeft[Date of Event],"&gt;=" &amp; from,WhoLeft[Date of Event],"&lt;=" &amp; to,WhoLeft[Governorate],"="&amp;B12)</f>
        <v>0</v>
      </c>
      <c r="E12" s="37">
        <f>SUMIFS(IDPs[Total Number Of Households],IDPs[Date of Event],"&gt;=" &amp; DATE(year,1,1),IDPs[Date of Event],"&lt;=" &amp; to,IDPs[Governorate],"="&amp;B12)</f>
        <v>37</v>
      </c>
      <c r="H12" s="110" t="s">
        <v>0</v>
      </c>
      <c r="I12" s="110" t="s">
        <v>1421</v>
      </c>
      <c r="K12" s="106" t="s">
        <v>0</v>
      </c>
      <c r="L12" s="107" t="s">
        <v>1421</v>
      </c>
      <c r="Q12" s="106" t="s">
        <v>1127</v>
      </c>
      <c r="R12" s="106" t="s">
        <v>1156</v>
      </c>
      <c r="S12" s="107" t="s">
        <v>1421</v>
      </c>
      <c r="Y12" s="106" t="s">
        <v>0</v>
      </c>
      <c r="Z12" s="106" t="s">
        <v>23</v>
      </c>
      <c r="AA12" s="107" t="s">
        <v>1421</v>
      </c>
      <c r="AC12" s="106" t="s">
        <v>1127</v>
      </c>
      <c r="AD12" s="106" t="s">
        <v>1156</v>
      </c>
      <c r="AE12" s="107" t="s">
        <v>1421</v>
      </c>
      <c r="AI12" s="106" t="s">
        <v>0</v>
      </c>
      <c r="AJ12" s="106" t="s">
        <v>1127</v>
      </c>
      <c r="AK12" s="107" t="s">
        <v>1421</v>
      </c>
      <c r="AM12" s="106" t="s">
        <v>1421</v>
      </c>
      <c r="AN12" s="106" t="s">
        <v>1164</v>
      </c>
      <c r="AO12" s="107"/>
      <c r="AP12" s="107"/>
      <c r="AQ12" s="107"/>
      <c r="AR12" s="107"/>
      <c r="AS12" s="107"/>
      <c r="AT12" s="107"/>
      <c r="AU12" s="107"/>
      <c r="AV12" s="107"/>
      <c r="BB12" s="106" t="s">
        <v>1421</v>
      </c>
      <c r="BC12" s="106" t="s">
        <v>1164</v>
      </c>
      <c r="BD12" s="107"/>
      <c r="BE12" s="107"/>
      <c r="BF12" s="107"/>
      <c r="BG12" s="107"/>
      <c r="BH12" s="107"/>
      <c r="BI12" s="107"/>
      <c r="BJ12" s="107"/>
      <c r="BP12" s="101" t="s">
        <v>0</v>
      </c>
      <c r="BQ12" s="104" t="s">
        <v>1189</v>
      </c>
      <c r="BR12" s="104" t="s">
        <v>1440</v>
      </c>
      <c r="BS12" s="104" t="s">
        <v>1470</v>
      </c>
      <c r="BT12" s="104" t="s">
        <v>1475</v>
      </c>
      <c r="BU12" s="104" t="s">
        <v>1481</v>
      </c>
      <c r="BV12" s="104" t="s">
        <v>1485</v>
      </c>
      <c r="BW12" s="104" t="s">
        <v>1488</v>
      </c>
      <c r="BX12" s="104" t="s">
        <v>1174</v>
      </c>
      <c r="CD12" s="25"/>
      <c r="CE12" s="59" t="s">
        <v>1447</v>
      </c>
      <c r="CF12" s="60">
        <f>SUMIFS(IDPs[Needs Shelter],IDPs[Date of Event],"&gt;=" &amp; from,IDPs[Date of Event],"&lt;=" &amp; to)</f>
        <v>11</v>
      </c>
      <c r="CG12" s="61">
        <f>SUMIFS(IDPs[Needs Shelter],IDPs[Date of Event],"&gt;=" &amp; from,IDPs[Date of Event],"&lt;=" &amp; to)/$C$33</f>
        <v>0.15714285714285714</v>
      </c>
      <c r="CI12" s="110" t="s">
        <v>1201</v>
      </c>
      <c r="CJ12" s="110" t="s">
        <v>1421</v>
      </c>
      <c r="CK12" s="110" t="s">
        <v>1432</v>
      </c>
      <c r="CM12" s="106" t="s">
        <v>0</v>
      </c>
      <c r="CN12" s="107" t="s">
        <v>1421</v>
      </c>
      <c r="CQ12" s="18" t="str">
        <f>CM13&amp;" ("&amp;CN13&amp;" HHs), "&amp;CM14&amp;" ("&amp;CN14&amp;" HHs), "&amp;CM15&amp;" ("&amp;CN15&amp;" HHs), "&amp;CM16&amp;" ("&amp;CN16&amp;" HHs)"&amp;CM17&amp;" ("&amp;CN17&amp;" HHs), "&amp;CM18&amp;" ("&amp;CN18&amp;" HHs) "</f>
        <v xml:space="preserve">Taiz (13 HHs), Marib (13 HHs), Al Hodeidah (4 HHs), Grand Total (30 HHs) ( HHs),  ( HHs) </v>
      </c>
    </row>
    <row r="13" spans="2:110" ht="15" x14ac:dyDescent="0.4">
      <c r="B13" s="40" t="s">
        <v>1203</v>
      </c>
      <c r="C13" s="37">
        <f>SUMIFS(IDPs[Total Number Of Households],IDPs[Date of Event],"&gt;=" &amp; from,IDPs[Date of Event],"&lt;=" &amp; to,IDPs[Governorate],"="&amp;B13)</f>
        <v>2</v>
      </c>
      <c r="D13" s="37">
        <f>SUMIFS(WhoLeft[Total Number of Households],WhoLeft[Date of Event],"&gt;=" &amp; from,WhoLeft[Date of Event],"&lt;=" &amp; to,WhoLeft[Governorate],"="&amp;B13)</f>
        <v>0</v>
      </c>
      <c r="E13" s="37">
        <f>SUMIFS(IDPs[Total Number Of Households],IDPs[Date of Event],"&gt;=" &amp; DATE(year,1,1),IDPs[Date of Event],"&lt;=" &amp; to,IDPs[Governorate],"="&amp;B13)</f>
        <v>449</v>
      </c>
      <c r="H13" s="115" t="s">
        <v>1207</v>
      </c>
      <c r="I13" s="114">
        <v>37</v>
      </c>
      <c r="K13" s="115" t="s">
        <v>10</v>
      </c>
      <c r="L13" s="114">
        <v>32</v>
      </c>
      <c r="Q13" s="117" t="s">
        <v>10</v>
      </c>
      <c r="R13" s="118" t="s">
        <v>167</v>
      </c>
      <c r="S13" s="114">
        <v>32</v>
      </c>
      <c r="Y13" s="107" t="s">
        <v>1207</v>
      </c>
      <c r="Z13" s="107" t="s">
        <v>39</v>
      </c>
      <c r="AA13" s="108">
        <v>32</v>
      </c>
      <c r="AC13" s="107" t="s">
        <v>10</v>
      </c>
      <c r="AD13" s="107" t="s">
        <v>167</v>
      </c>
      <c r="AE13" s="108">
        <v>32</v>
      </c>
      <c r="AI13" s="107" t="s">
        <v>1207</v>
      </c>
      <c r="AJ13" s="107" t="s">
        <v>10</v>
      </c>
      <c r="AK13" s="108">
        <v>32</v>
      </c>
      <c r="AM13" s="106" t="s">
        <v>0</v>
      </c>
      <c r="AN13" s="119" t="s">
        <v>1189</v>
      </c>
      <c r="AO13" s="119" t="s">
        <v>1440</v>
      </c>
      <c r="AP13" s="119" t="s">
        <v>1470</v>
      </c>
      <c r="AQ13" s="119" t="s">
        <v>1475</v>
      </c>
      <c r="AR13" s="119" t="s">
        <v>1481</v>
      </c>
      <c r="AS13" s="119" t="s">
        <v>1485</v>
      </c>
      <c r="AT13" s="119" t="s">
        <v>1488</v>
      </c>
      <c r="AU13" s="119" t="s">
        <v>1501</v>
      </c>
      <c r="AV13" s="119" t="s">
        <v>1174</v>
      </c>
      <c r="BB13" s="106" t="s">
        <v>0</v>
      </c>
      <c r="BC13" s="119" t="s">
        <v>1189</v>
      </c>
      <c r="BD13" s="119" t="s">
        <v>1440</v>
      </c>
      <c r="BE13" s="119" t="s">
        <v>1470</v>
      </c>
      <c r="BF13" s="119" t="s">
        <v>1475</v>
      </c>
      <c r="BG13" s="119" t="s">
        <v>1481</v>
      </c>
      <c r="BH13" s="119" t="s">
        <v>1485</v>
      </c>
      <c r="BI13" s="119" t="s">
        <v>1488</v>
      </c>
      <c r="BJ13" s="119" t="s">
        <v>1174</v>
      </c>
      <c r="BP13" s="103" t="s">
        <v>6</v>
      </c>
      <c r="BQ13" s="105">
        <v>4</v>
      </c>
      <c r="BR13" s="105">
        <v>8</v>
      </c>
      <c r="BS13" s="105">
        <v>5</v>
      </c>
      <c r="BT13" s="105">
        <v>6</v>
      </c>
      <c r="BU13" s="105"/>
      <c r="BV13" s="105"/>
      <c r="BW13" s="105">
        <v>2</v>
      </c>
      <c r="BX13" s="105">
        <v>25</v>
      </c>
      <c r="CE13" s="59" t="s">
        <v>1448</v>
      </c>
      <c r="CF13" s="60">
        <f>SUMIFS(IDPs[Needs Financial Support],IDPs[Date of Event],"&gt;=" &amp; from,IDPs[Date of Event],"&lt;=" &amp; to)</f>
        <v>38</v>
      </c>
      <c r="CG13" s="61">
        <f>SUMIFS(IDPs[Needs Financial Support],IDPs[Date of Event],"&gt;=" &amp; from,IDPs[Date of Event],"&lt;=" &amp; to)/$C$33</f>
        <v>0.54285714285714282</v>
      </c>
      <c r="CI13" s="113" t="s">
        <v>1180</v>
      </c>
      <c r="CJ13" s="111">
        <v>48</v>
      </c>
      <c r="CK13" s="112">
        <v>0.68571428571428572</v>
      </c>
      <c r="CM13" s="109" t="s">
        <v>1207</v>
      </c>
      <c r="CN13" s="107">
        <v>13</v>
      </c>
    </row>
    <row r="14" spans="2:110" ht="15" x14ac:dyDescent="0.4">
      <c r="B14" s="40" t="s">
        <v>1207</v>
      </c>
      <c r="C14" s="37">
        <f>SUMIFS(IDPs[Total Number Of Households],IDPs[Date of Event],"&gt;=" &amp; from,IDPs[Date of Event],"&lt;=" &amp; to,IDPs[Governorate],"="&amp;B14)</f>
        <v>37</v>
      </c>
      <c r="D14" s="37">
        <f>SUMIFS(WhoLeft[Total Number of Households],WhoLeft[Date of Event],"&gt;=" &amp; from,WhoLeft[Date of Event],"&lt;=" &amp; to,WhoLeft[Governorate],"="&amp;B14)</f>
        <v>0</v>
      </c>
      <c r="E14" s="37">
        <f>SUMIFS(IDPs[Total Number Of Households],IDPs[Date of Event],"&gt;=" &amp; DATE(year,1,1),IDPs[Date of Event],"&lt;=" &amp; to,IDPs[Governorate],"="&amp;B14)</f>
        <v>546</v>
      </c>
      <c r="H14" s="115" t="s">
        <v>6</v>
      </c>
      <c r="I14" s="114">
        <v>29</v>
      </c>
      <c r="K14" s="115" t="s">
        <v>1203</v>
      </c>
      <c r="L14" s="114">
        <v>11</v>
      </c>
      <c r="Q14" s="117" t="s">
        <v>1203</v>
      </c>
      <c r="R14" s="118" t="s">
        <v>50</v>
      </c>
      <c r="S14" s="114">
        <v>5</v>
      </c>
      <c r="Y14" s="107" t="s">
        <v>1207</v>
      </c>
      <c r="Z14" s="107" t="s">
        <v>86</v>
      </c>
      <c r="AA14" s="108">
        <v>3</v>
      </c>
      <c r="AC14" s="107" t="s">
        <v>1203</v>
      </c>
      <c r="AD14" s="108" t="s">
        <v>50</v>
      </c>
      <c r="AE14" s="108">
        <v>5</v>
      </c>
      <c r="AI14" s="107" t="s">
        <v>1207</v>
      </c>
      <c r="AJ14" s="107" t="s">
        <v>1203</v>
      </c>
      <c r="AK14" s="108">
        <v>3</v>
      </c>
      <c r="AM14" s="113" t="s">
        <v>10</v>
      </c>
      <c r="AN14" s="111">
        <v>6</v>
      </c>
      <c r="AO14" s="111">
        <v>3</v>
      </c>
      <c r="AP14" s="111"/>
      <c r="AQ14" s="111">
        <v>1</v>
      </c>
      <c r="AR14" s="111"/>
      <c r="AS14" s="111"/>
      <c r="AT14" s="111">
        <v>5</v>
      </c>
      <c r="AU14" s="111"/>
      <c r="AV14" s="111">
        <v>15</v>
      </c>
      <c r="BB14" s="113" t="s">
        <v>10</v>
      </c>
      <c r="BC14" s="108">
        <v>12</v>
      </c>
      <c r="BD14" s="108"/>
      <c r="BE14" s="108"/>
      <c r="BF14" s="108">
        <v>1</v>
      </c>
      <c r="BG14" s="108"/>
      <c r="BH14" s="108"/>
      <c r="BI14" s="108"/>
      <c r="BJ14" s="108">
        <v>13</v>
      </c>
      <c r="BP14" s="103" t="s">
        <v>1207</v>
      </c>
      <c r="BQ14" s="105"/>
      <c r="BR14" s="105">
        <v>1</v>
      </c>
      <c r="BS14" s="105">
        <v>2</v>
      </c>
      <c r="BT14" s="105">
        <v>1</v>
      </c>
      <c r="BU14" s="105">
        <v>48</v>
      </c>
      <c r="BV14" s="105">
        <v>1</v>
      </c>
      <c r="BW14" s="105">
        <v>15</v>
      </c>
      <c r="BX14" s="105">
        <v>68</v>
      </c>
      <c r="CE14" s="59" t="s">
        <v>1424</v>
      </c>
      <c r="CF14" s="60">
        <f>SUMIFS(IDPs[Needs Food Assistance],IDPs[Date of Event],"&gt;=" &amp; from,IDPs[Date of Event],"&lt;=" &amp; to)</f>
        <v>20</v>
      </c>
      <c r="CG14" s="61">
        <f>SUMIFS(IDPs[Needs Food Assistance],IDPs[Date of Event],"&gt;=" &amp; from,IDPs[Date of Event],"&lt;=" &amp; to)/$C$33</f>
        <v>0.2857142857142857</v>
      </c>
      <c r="CI14" s="113" t="s">
        <v>1181</v>
      </c>
      <c r="CJ14" s="111">
        <v>20</v>
      </c>
      <c r="CK14" s="112">
        <v>0.2857142857142857</v>
      </c>
      <c r="CM14" s="109" t="s">
        <v>6</v>
      </c>
      <c r="CN14" s="107">
        <v>13</v>
      </c>
    </row>
    <row r="15" spans="2:110" ht="15" x14ac:dyDescent="0.4">
      <c r="B15" s="40" t="s">
        <v>1412</v>
      </c>
      <c r="C15" s="41" t="s">
        <v>1170</v>
      </c>
      <c r="D15" s="41" t="s">
        <v>1170</v>
      </c>
      <c r="E15" s="41" t="s">
        <v>1170</v>
      </c>
      <c r="H15" s="115" t="s">
        <v>1203</v>
      </c>
      <c r="I15" s="114">
        <v>2</v>
      </c>
      <c r="K15" s="115" t="s">
        <v>1207</v>
      </c>
      <c r="L15" s="114">
        <v>9</v>
      </c>
      <c r="Q15" s="117" t="s">
        <v>1203</v>
      </c>
      <c r="R15" s="118" t="s">
        <v>43</v>
      </c>
      <c r="S15" s="114">
        <v>2</v>
      </c>
      <c r="Y15" s="107" t="s">
        <v>1207</v>
      </c>
      <c r="Z15" s="108" t="s">
        <v>1208</v>
      </c>
      <c r="AA15" s="108">
        <v>2</v>
      </c>
      <c r="AC15" s="107" t="s">
        <v>1203</v>
      </c>
      <c r="AD15" s="107" t="s">
        <v>43</v>
      </c>
      <c r="AE15" s="108">
        <v>2</v>
      </c>
      <c r="AI15" s="107" t="s">
        <v>1207</v>
      </c>
      <c r="AJ15" s="108" t="s">
        <v>1207</v>
      </c>
      <c r="AK15" s="108">
        <v>2</v>
      </c>
      <c r="AM15" s="113" t="s">
        <v>6</v>
      </c>
      <c r="AN15" s="111">
        <v>140</v>
      </c>
      <c r="AO15" s="111">
        <v>142</v>
      </c>
      <c r="AP15" s="111">
        <v>92</v>
      </c>
      <c r="AQ15" s="111">
        <v>139</v>
      </c>
      <c r="AR15" s="111">
        <v>155</v>
      </c>
      <c r="AS15" s="111">
        <v>102</v>
      </c>
      <c r="AT15" s="111">
        <v>151</v>
      </c>
      <c r="AU15" s="111"/>
      <c r="AV15" s="111">
        <v>921</v>
      </c>
      <c r="BB15" s="113" t="s">
        <v>6</v>
      </c>
      <c r="BC15" s="108"/>
      <c r="BD15" s="108">
        <v>1</v>
      </c>
      <c r="BE15" s="108">
        <v>3</v>
      </c>
      <c r="BF15" s="108">
        <v>3</v>
      </c>
      <c r="BG15" s="108"/>
      <c r="BH15" s="108">
        <v>7</v>
      </c>
      <c r="BI15" s="108"/>
      <c r="BJ15" s="108">
        <v>14</v>
      </c>
      <c r="BP15" s="103" t="s">
        <v>1203</v>
      </c>
      <c r="BQ15" s="105"/>
      <c r="BR15" s="105">
        <v>5</v>
      </c>
      <c r="BS15" s="105"/>
      <c r="BT15" s="105"/>
      <c r="BU15" s="105"/>
      <c r="BV15" s="105">
        <v>5</v>
      </c>
      <c r="BW15" s="105"/>
      <c r="BX15" s="105">
        <v>10</v>
      </c>
      <c r="CE15" s="59" t="s">
        <v>1425</v>
      </c>
      <c r="CF15" s="60">
        <f>SUMIFS(IDPs[Needs Livelihood],IDPs[Date of Event],"&gt;=" &amp; from,IDPs[Date of Event],"&lt;=" &amp; to)</f>
        <v>0</v>
      </c>
      <c r="CG15" s="61">
        <f>SUMIFS(IDPs[Needs Livelihood],IDPs[Date of Event],"&gt;=" &amp; from,IDPs[Date of Event],"&lt;=" &amp; to)/$C$33</f>
        <v>0</v>
      </c>
      <c r="CI15" s="113" t="s">
        <v>1479</v>
      </c>
      <c r="CJ15" s="111">
        <v>2</v>
      </c>
      <c r="CK15" s="112">
        <v>2.8571428571428571E-2</v>
      </c>
      <c r="CM15" s="109" t="s">
        <v>1203</v>
      </c>
      <c r="CN15" s="107">
        <v>4</v>
      </c>
    </row>
    <row r="16" spans="2:110" ht="15" x14ac:dyDescent="0.4">
      <c r="B16" s="40" t="s">
        <v>7</v>
      </c>
      <c r="C16" s="41" t="s">
        <v>1170</v>
      </c>
      <c r="D16" s="41" t="s">
        <v>1170</v>
      </c>
      <c r="E16" s="41" t="s">
        <v>1170</v>
      </c>
      <c r="H16" s="115" t="s">
        <v>1218</v>
      </c>
      <c r="I16" s="114">
        <v>2</v>
      </c>
      <c r="K16" s="115" t="s">
        <v>1218</v>
      </c>
      <c r="L16" s="114">
        <v>3</v>
      </c>
      <c r="Q16" s="117" t="s">
        <v>1203</v>
      </c>
      <c r="R16" s="118" t="s">
        <v>422</v>
      </c>
      <c r="S16" s="114">
        <v>1</v>
      </c>
      <c r="Y16" s="107" t="s">
        <v>6</v>
      </c>
      <c r="Z16" s="108" t="s">
        <v>87</v>
      </c>
      <c r="AA16" s="108">
        <v>15</v>
      </c>
      <c r="AC16" s="107" t="s">
        <v>1203</v>
      </c>
      <c r="AD16" s="107" t="s">
        <v>422</v>
      </c>
      <c r="AE16" s="108">
        <v>1</v>
      </c>
      <c r="AI16" s="107" t="s">
        <v>6</v>
      </c>
      <c r="AJ16" s="107" t="s">
        <v>1203</v>
      </c>
      <c r="AK16" s="108">
        <v>7</v>
      </c>
      <c r="AM16" s="113" t="s">
        <v>15</v>
      </c>
      <c r="AN16" s="111"/>
      <c r="AO16" s="111"/>
      <c r="AP16" s="111"/>
      <c r="AQ16" s="111"/>
      <c r="AR16" s="111">
        <v>8</v>
      </c>
      <c r="AS16" s="111"/>
      <c r="AT16" s="111"/>
      <c r="AU16" s="111"/>
      <c r="AV16" s="111">
        <v>8</v>
      </c>
      <c r="BB16" s="113" t="s">
        <v>1207</v>
      </c>
      <c r="BC16" s="108"/>
      <c r="BD16" s="108">
        <v>96</v>
      </c>
      <c r="BE16" s="108"/>
      <c r="BF16" s="108"/>
      <c r="BG16" s="108">
        <v>3</v>
      </c>
      <c r="BH16" s="108"/>
      <c r="BI16" s="108">
        <v>4</v>
      </c>
      <c r="BJ16" s="108">
        <v>103</v>
      </c>
      <c r="BP16" s="103" t="s">
        <v>1174</v>
      </c>
      <c r="BQ16" s="105">
        <v>4</v>
      </c>
      <c r="BR16" s="105">
        <v>14</v>
      </c>
      <c r="BS16" s="105">
        <v>7</v>
      </c>
      <c r="BT16" s="105">
        <v>7</v>
      </c>
      <c r="BU16" s="105">
        <v>48</v>
      </c>
      <c r="BV16" s="105">
        <v>6</v>
      </c>
      <c r="BW16" s="105">
        <v>17</v>
      </c>
      <c r="BX16" s="105">
        <v>103</v>
      </c>
      <c r="CE16" s="59" t="s">
        <v>1423</v>
      </c>
      <c r="CF16" s="60">
        <f>SUMIFS(IDPs[Needs Non Food Items],IDPs[Date of Event],"&gt;=" &amp; from,IDPs[Date of Event],"&lt;=" &amp; to)</f>
        <v>1</v>
      </c>
      <c r="CG16" s="61">
        <f>SUMIFS(IDPs[Needs Non Food Items],IDPs[Date of Event],"&gt;=" &amp; from,IDPs[Date of Event],"&lt;=" &amp; to)/$C$33</f>
        <v>1.4285714285714285E-2</v>
      </c>
      <c r="CI16" s="113" t="s">
        <v>1174</v>
      </c>
      <c r="CJ16" s="111">
        <v>70</v>
      </c>
      <c r="CK16" s="112">
        <v>1</v>
      </c>
      <c r="CM16" s="113" t="s">
        <v>1174</v>
      </c>
      <c r="CN16" s="108">
        <v>30</v>
      </c>
    </row>
    <row r="17" spans="2:89" ht="15" x14ac:dyDescent="0.4">
      <c r="B17" s="40" t="s">
        <v>6</v>
      </c>
      <c r="C17" s="37">
        <f>SUMIFS(IDPs[Total Number Of Households],IDPs[Date of Event],"&gt;=" &amp; from,IDPs[Date of Event],"&lt;=" &amp; to,IDPs[Governorate],"="&amp;B17)</f>
        <v>29</v>
      </c>
      <c r="D17" s="37">
        <f>SUMIFS(WhoLeft[Total Number of Households],WhoLeft[Date of Event],"&gt;=" &amp; from,WhoLeft[Date of Event],"&lt;=" &amp; to,WhoLeft[Governorate],"="&amp;B17)</f>
        <v>0</v>
      </c>
      <c r="E17" s="37">
        <f>SUMIFS(IDPs[Total Number Of Households],IDPs[Date of Event],"&gt;=" &amp; DATE(year,1,1),IDPs[Date of Event],"&lt;=" &amp; to,IDPs[Governorate],"="&amp;B17)</f>
        <v>921</v>
      </c>
      <c r="H17" s="115" t="s">
        <v>1174</v>
      </c>
      <c r="I17" s="114">
        <v>70</v>
      </c>
      <c r="K17" s="115" t="s">
        <v>1</v>
      </c>
      <c r="L17" s="114">
        <v>3</v>
      </c>
      <c r="Q17" s="117" t="s">
        <v>1203</v>
      </c>
      <c r="R17" s="118" t="s">
        <v>126</v>
      </c>
      <c r="S17" s="114">
        <v>1</v>
      </c>
      <c r="Y17" s="107" t="s">
        <v>6</v>
      </c>
      <c r="Z17" s="108" t="s">
        <v>6</v>
      </c>
      <c r="AA17" s="108">
        <v>11</v>
      </c>
      <c r="AC17" s="107" t="s">
        <v>1203</v>
      </c>
      <c r="AD17" s="107" t="s">
        <v>1204</v>
      </c>
      <c r="AE17" s="108">
        <v>1</v>
      </c>
      <c r="AI17" s="107" t="s">
        <v>6</v>
      </c>
      <c r="AJ17" s="107" t="s">
        <v>1207</v>
      </c>
      <c r="AK17" s="108">
        <v>6</v>
      </c>
      <c r="AM17" s="113" t="s">
        <v>1207</v>
      </c>
      <c r="AN17" s="111">
        <v>87</v>
      </c>
      <c r="AO17" s="111">
        <v>52</v>
      </c>
      <c r="AP17" s="111">
        <v>130</v>
      </c>
      <c r="AQ17" s="111">
        <v>39</v>
      </c>
      <c r="AR17" s="111">
        <v>99</v>
      </c>
      <c r="AS17" s="111">
        <v>22</v>
      </c>
      <c r="AT17" s="111">
        <v>80</v>
      </c>
      <c r="AU17" s="111">
        <v>37</v>
      </c>
      <c r="AV17" s="111">
        <v>546</v>
      </c>
      <c r="BB17" s="113" t="s">
        <v>1203</v>
      </c>
      <c r="BC17" s="108"/>
      <c r="BD17" s="108"/>
      <c r="BE17" s="108"/>
      <c r="BF17" s="108"/>
      <c r="BG17" s="108">
        <v>1</v>
      </c>
      <c r="BH17" s="108"/>
      <c r="BI17" s="108">
        <v>4</v>
      </c>
      <c r="BJ17" s="108">
        <v>5</v>
      </c>
      <c r="CE17" s="59" t="s">
        <v>1429</v>
      </c>
      <c r="CF17" s="60">
        <f>SUMIFS(IDPs[Needs Protection Services],IDPs[Date of Event],"&gt;=" &amp; from,IDPs[Date of Event],"&lt;=" &amp; to)</f>
        <v>0</v>
      </c>
      <c r="CG17" s="61">
        <f>SUMIFS(IDPs[Needs Protection Services],IDPs[Date of Event],"&gt;=" &amp; from,IDPs[Date of Event],"&lt;=" &amp; to)/$C$33</f>
        <v>0</v>
      </c>
    </row>
    <row r="18" spans="2:89" ht="15" x14ac:dyDescent="0.4">
      <c r="B18" s="40" t="s">
        <v>8</v>
      </c>
      <c r="C18" s="41" t="s">
        <v>1170</v>
      </c>
      <c r="D18" s="41" t="s">
        <v>1170</v>
      </c>
      <c r="E18" s="41" t="s">
        <v>1170</v>
      </c>
      <c r="K18" s="115" t="s">
        <v>6</v>
      </c>
      <c r="L18" s="114">
        <v>3</v>
      </c>
      <c r="Q18" s="117" t="s">
        <v>1203</v>
      </c>
      <c r="R18" s="118" t="s">
        <v>1204</v>
      </c>
      <c r="S18" s="114">
        <v>1</v>
      </c>
      <c r="Y18" s="107" t="s">
        <v>6</v>
      </c>
      <c r="Z18" s="107" t="s">
        <v>121</v>
      </c>
      <c r="AA18" s="108">
        <v>3</v>
      </c>
      <c r="AC18" s="107" t="s">
        <v>1203</v>
      </c>
      <c r="AD18" s="107" t="s">
        <v>51</v>
      </c>
      <c r="AE18" s="108">
        <v>1</v>
      </c>
      <c r="AI18" s="107" t="s">
        <v>6</v>
      </c>
      <c r="AJ18" s="108" t="s">
        <v>1</v>
      </c>
      <c r="AK18" s="108">
        <v>3</v>
      </c>
      <c r="AM18" s="113" t="s">
        <v>1218</v>
      </c>
      <c r="AN18" s="111">
        <v>3</v>
      </c>
      <c r="AO18" s="111">
        <v>8</v>
      </c>
      <c r="AP18" s="111">
        <v>8</v>
      </c>
      <c r="AQ18" s="111">
        <v>3</v>
      </c>
      <c r="AR18" s="111">
        <v>7</v>
      </c>
      <c r="AS18" s="111"/>
      <c r="AT18" s="111">
        <v>8</v>
      </c>
      <c r="AU18" s="111"/>
      <c r="AV18" s="111">
        <v>37</v>
      </c>
      <c r="BB18" s="113" t="s">
        <v>1218</v>
      </c>
      <c r="BC18" s="108"/>
      <c r="BD18" s="108"/>
      <c r="BE18" s="108">
        <v>2</v>
      </c>
      <c r="BF18" s="108"/>
      <c r="BG18" s="108"/>
      <c r="BH18" s="108"/>
      <c r="BI18" s="108"/>
      <c r="BJ18" s="108">
        <v>2</v>
      </c>
      <c r="CE18" s="59" t="s">
        <v>1426</v>
      </c>
      <c r="CF18" s="60">
        <f>SUMIFS(IDPs[Needs Sanitation and Hygien],IDPs[Date of Event],"&gt;=" &amp; from,IDPs[Date of Event],"&lt;=" &amp; to)</f>
        <v>0</v>
      </c>
      <c r="CG18" s="61">
        <f>SUMIFS(IDPs[Needs Sanitation and Hygien],IDPs[Date of Event],"&gt;=" &amp; from,IDPs[Date of Event],"&lt;=" &amp; to)/$C$33</f>
        <v>0</v>
      </c>
    </row>
    <row r="19" spans="2:89" ht="15" x14ac:dyDescent="0.4">
      <c r="B19" s="40" t="s">
        <v>1206</v>
      </c>
      <c r="C19" s="41" t="s">
        <v>1170</v>
      </c>
      <c r="D19" s="41" t="s">
        <v>1170</v>
      </c>
      <c r="E19" s="41" t="s">
        <v>1170</v>
      </c>
      <c r="K19" s="115" t="s">
        <v>1155</v>
      </c>
      <c r="L19" s="114">
        <v>2</v>
      </c>
      <c r="Q19" s="117" t="s">
        <v>1203</v>
      </c>
      <c r="R19" s="118" t="s">
        <v>51</v>
      </c>
      <c r="S19" s="114">
        <v>1</v>
      </c>
      <c r="Y19" s="107" t="s">
        <v>1203</v>
      </c>
      <c r="Z19" s="107" t="s">
        <v>25</v>
      </c>
      <c r="AA19" s="108">
        <v>2</v>
      </c>
      <c r="AC19" s="107" t="s">
        <v>1203</v>
      </c>
      <c r="AD19" s="107" t="s">
        <v>126</v>
      </c>
      <c r="AE19" s="108">
        <v>1</v>
      </c>
      <c r="AI19" s="107" t="s">
        <v>6</v>
      </c>
      <c r="AJ19" s="108" t="s">
        <v>6</v>
      </c>
      <c r="AK19" s="108">
        <v>3</v>
      </c>
      <c r="AM19" s="113" t="s">
        <v>1305</v>
      </c>
      <c r="AN19" s="111"/>
      <c r="AO19" s="111"/>
      <c r="AP19" s="111"/>
      <c r="AQ19" s="111"/>
      <c r="AR19" s="111">
        <v>5</v>
      </c>
      <c r="AS19" s="111"/>
      <c r="AT19" s="111"/>
      <c r="AU19" s="111"/>
      <c r="AV19" s="111">
        <v>5</v>
      </c>
      <c r="BB19" s="113" t="s">
        <v>1174</v>
      </c>
      <c r="BC19" s="108">
        <v>12</v>
      </c>
      <c r="BD19" s="108">
        <v>97</v>
      </c>
      <c r="BE19" s="108">
        <v>5</v>
      </c>
      <c r="BF19" s="108">
        <v>4</v>
      </c>
      <c r="BG19" s="108">
        <v>4</v>
      </c>
      <c r="BH19" s="108">
        <v>7</v>
      </c>
      <c r="BI19" s="108">
        <v>8</v>
      </c>
      <c r="BJ19" s="108">
        <v>137</v>
      </c>
      <c r="CE19" s="59" t="s">
        <v>1428</v>
      </c>
      <c r="CF19" s="60">
        <f>SUMIFS(IDPs[Needs Health Service],IDPs[Date of Event],"&gt;=" &amp; from,IDPs[Date of Event],"&lt;=" &amp; to)</f>
        <v>0</v>
      </c>
      <c r="CG19" s="61">
        <f>SUMIFS(IDPs[Needs Health Service],IDPs[Date of Event],"&gt;=" &amp; from,IDPs[Date of Event],"&lt;=" &amp; to)/$C$33</f>
        <v>0</v>
      </c>
    </row>
    <row r="20" spans="2:89" ht="15" x14ac:dyDescent="0.4">
      <c r="B20" s="40" t="s">
        <v>15</v>
      </c>
      <c r="C20" s="37">
        <f>SUMIFS(IDPs[Total Number Of Households],IDPs[Date of Event],"&gt;=" &amp; from,IDPs[Date of Event],"&lt;=" &amp; to,IDPs[Governorate],"="&amp;B20)</f>
        <v>0</v>
      </c>
      <c r="D20" s="37">
        <f>SUMIFS(WhoLeft[Total Number of Households],WhoLeft[Date of Event],"&gt;=" &amp; from,WhoLeft[Date of Event],"&lt;=" &amp; to,WhoLeft[Governorate],"="&amp;B20)</f>
        <v>0</v>
      </c>
      <c r="E20" s="37">
        <f>SUMIFS(IDPs[Total Number Of Households],IDPs[Date of Event],"&gt;=" &amp; DATE(year,1,1),IDPs[Date of Event],"&lt;=" &amp; to,IDPs[Governorate],"="&amp;B20)</f>
        <v>8</v>
      </c>
      <c r="K20" s="115" t="s">
        <v>19</v>
      </c>
      <c r="L20" s="114">
        <v>2</v>
      </c>
      <c r="Q20" s="117" t="s">
        <v>1207</v>
      </c>
      <c r="R20" s="118" t="s">
        <v>1274</v>
      </c>
      <c r="S20" s="114">
        <v>3</v>
      </c>
      <c r="Y20" s="107" t="s">
        <v>1218</v>
      </c>
      <c r="Z20" s="107" t="s">
        <v>1218</v>
      </c>
      <c r="AA20" s="108">
        <v>2</v>
      </c>
      <c r="AC20" s="107" t="s">
        <v>1207</v>
      </c>
      <c r="AD20" s="108" t="s">
        <v>35</v>
      </c>
      <c r="AE20" s="108">
        <v>3</v>
      </c>
      <c r="AI20" s="107" t="s">
        <v>6</v>
      </c>
      <c r="AJ20" s="107" t="s">
        <v>1155</v>
      </c>
      <c r="AK20" s="108">
        <v>2</v>
      </c>
      <c r="AM20" s="113" t="s">
        <v>1203</v>
      </c>
      <c r="AN20" s="111">
        <v>108</v>
      </c>
      <c r="AO20" s="111">
        <v>97</v>
      </c>
      <c r="AP20" s="111">
        <v>43</v>
      </c>
      <c r="AQ20" s="111">
        <v>46</v>
      </c>
      <c r="AR20" s="111">
        <v>66</v>
      </c>
      <c r="AS20" s="111">
        <v>37</v>
      </c>
      <c r="AT20" s="111">
        <v>52</v>
      </c>
      <c r="AU20" s="111"/>
      <c r="AV20" s="111">
        <v>449</v>
      </c>
      <c r="CE20" s="59" t="s">
        <v>1427</v>
      </c>
      <c r="CF20" s="60">
        <f>SUMIFS(IDPs[Needs Water],IDPs[Date of Event],"&gt;=" &amp; from,IDPs[Date of Event],"&lt;=" &amp; to)</f>
        <v>0</v>
      </c>
      <c r="CG20" s="61">
        <f>SUMIFS(IDPs[Needs Water],IDPs[Date of Event],"&gt;=" &amp; from,IDPs[Date of Event],"&lt;=" &amp; to)/$C$33</f>
        <v>0</v>
      </c>
    </row>
    <row r="21" spans="2:89" ht="15" x14ac:dyDescent="0.4">
      <c r="B21" s="40" t="s">
        <v>10</v>
      </c>
      <c r="C21" s="37">
        <f>SUMIFS(IDPs[Total Number Of Households],IDPs[Date of Event],"&gt;=" &amp; from,IDPs[Date of Event],"&lt;=" &amp; to,IDPs[Governorate],"="&amp;B21)</f>
        <v>0</v>
      </c>
      <c r="D21" s="37">
        <f>SUMIFS(WhoLeft[Total Number of Households],WhoLeft[Date of Event],"&gt;=" &amp; from,WhoLeft[Date of Event],"&lt;=" &amp; to,WhoLeft[Governorate],"="&amp;B21)</f>
        <v>0</v>
      </c>
      <c r="E21" s="37">
        <f>SUMIFS(IDPs[Total Number Of Households],IDPs[Date of Event],"&gt;=" &amp; DATE(year,1,1),IDPs[Date of Event],"&lt;=" &amp; to,IDPs[Governorate],"="&amp;B21)</f>
        <v>15</v>
      </c>
      <c r="K21" s="115" t="s">
        <v>13</v>
      </c>
      <c r="L21" s="114">
        <v>2</v>
      </c>
      <c r="Q21" s="117" t="s">
        <v>1207</v>
      </c>
      <c r="R21" s="118" t="s">
        <v>35</v>
      </c>
      <c r="S21" s="114">
        <v>3</v>
      </c>
      <c r="Y21" s="108" t="s">
        <v>1174</v>
      </c>
      <c r="Z21" s="108"/>
      <c r="AA21" s="108">
        <v>70</v>
      </c>
      <c r="AC21" s="107" t="s">
        <v>1207</v>
      </c>
      <c r="AD21" s="107" t="s">
        <v>1274</v>
      </c>
      <c r="AE21" s="108">
        <v>3</v>
      </c>
      <c r="AI21" s="107" t="s">
        <v>6</v>
      </c>
      <c r="AJ21" s="107" t="s">
        <v>13</v>
      </c>
      <c r="AK21" s="108">
        <v>2</v>
      </c>
      <c r="AM21" s="113" t="s">
        <v>1174</v>
      </c>
      <c r="AN21" s="111">
        <v>344</v>
      </c>
      <c r="AO21" s="111">
        <v>302</v>
      </c>
      <c r="AP21" s="111">
        <v>273</v>
      </c>
      <c r="AQ21" s="111">
        <v>228</v>
      </c>
      <c r="AR21" s="111">
        <v>340</v>
      </c>
      <c r="AS21" s="111">
        <v>161</v>
      </c>
      <c r="AT21" s="111">
        <v>296</v>
      </c>
      <c r="AU21" s="111">
        <v>37</v>
      </c>
      <c r="AV21" s="111">
        <v>1981</v>
      </c>
      <c r="CE21" s="59" t="s">
        <v>1430</v>
      </c>
      <c r="CF21" s="60">
        <f>SUMIFS(IDPs[Needs Education],IDPs[Date of Event],"&gt;=" &amp; from,IDPs[Date of Event],"&lt;=" &amp; to)</f>
        <v>0</v>
      </c>
      <c r="CG21" s="61">
        <f>SUMIFS(IDPs[Needs Education],IDPs[Date of Event],"&gt;=" &amp; from,IDPs[Date of Event],"&lt;=" &amp; to)/$C$33</f>
        <v>0</v>
      </c>
    </row>
    <row r="22" spans="2:89" ht="15" x14ac:dyDescent="0.4">
      <c r="B22" s="40" t="s">
        <v>11</v>
      </c>
      <c r="C22" s="37">
        <f>SUMIFS(IDPs[Total Number Of Households],IDPs[Date of Event],"&gt;=" &amp; from,IDPs[Date of Event],"&lt;=" &amp; to,IDPs[Governorate],"="&amp;B22)</f>
        <v>0</v>
      </c>
      <c r="D22" s="37">
        <f>SUMIFS(WhoLeft[Total Number of Households],WhoLeft[Date of Event],"&gt;=" &amp; from,WhoLeft[Date of Event],"&lt;=" &amp; to,WhoLeft[Governorate],"="&amp;B22)</f>
        <v>0</v>
      </c>
      <c r="E22" s="37">
        <f>SUMIFS(IDPs[Total Number Of Households],IDPs[Date of Event],"&gt;=" &amp; DATE(year,1,1),IDPs[Date of Event],"&lt;=" &amp; to,IDPs[Governorate],"="&amp;B22)</f>
        <v>0</v>
      </c>
      <c r="K22" s="115" t="s">
        <v>1206</v>
      </c>
      <c r="L22" s="114">
        <v>1</v>
      </c>
      <c r="Q22" s="117" t="s">
        <v>1207</v>
      </c>
      <c r="R22" s="118" t="s">
        <v>1099</v>
      </c>
      <c r="S22" s="114">
        <v>1</v>
      </c>
      <c r="AC22" s="107" t="s">
        <v>1207</v>
      </c>
      <c r="AD22" s="108" t="s">
        <v>1099</v>
      </c>
      <c r="AE22" s="108">
        <v>1</v>
      </c>
      <c r="AI22" s="107" t="s">
        <v>6</v>
      </c>
      <c r="AJ22" s="107" t="s">
        <v>19</v>
      </c>
      <c r="AK22" s="108">
        <v>2</v>
      </c>
      <c r="CE22" s="84" t="s">
        <v>1174</v>
      </c>
      <c r="CF22" s="82">
        <f>SUBTOTAL(109,idpNeeds['# Of Households])</f>
        <v>70</v>
      </c>
      <c r="CG22" s="83">
        <f>SUBTOTAL(109,idpNeeds[% Of Households])</f>
        <v>0.99999999999999989</v>
      </c>
    </row>
    <row r="23" spans="2:89" ht="15" x14ac:dyDescent="0.4">
      <c r="B23" s="40" t="s">
        <v>1155</v>
      </c>
      <c r="C23" s="41" t="s">
        <v>1170</v>
      </c>
      <c r="D23" s="41" t="s">
        <v>1170</v>
      </c>
      <c r="E23" s="41" t="s">
        <v>1170</v>
      </c>
      <c r="K23" s="115" t="s">
        <v>7</v>
      </c>
      <c r="L23" s="114">
        <v>1</v>
      </c>
      <c r="Q23" s="117" t="s">
        <v>1207</v>
      </c>
      <c r="R23" s="118" t="s">
        <v>1073</v>
      </c>
      <c r="S23" s="114">
        <v>1</v>
      </c>
      <c r="AC23" s="107" t="s">
        <v>1207</v>
      </c>
      <c r="AD23" s="108" t="s">
        <v>1073</v>
      </c>
      <c r="AE23" s="108">
        <v>1</v>
      </c>
      <c r="AI23" s="107" t="s">
        <v>6</v>
      </c>
      <c r="AJ23" s="108" t="s">
        <v>1206</v>
      </c>
      <c r="AK23" s="108">
        <v>1</v>
      </c>
      <c r="CE23" s="59"/>
      <c r="CF23" s="79"/>
      <c r="CG23" s="80"/>
    </row>
    <row r="24" spans="2:89" ht="15" x14ac:dyDescent="0.4">
      <c r="B24" s="40" t="s">
        <v>14</v>
      </c>
      <c r="C24" s="37">
        <f>SUMIFS(IDPs[Total Number Of Households],IDPs[Date of Event],"&gt;=" &amp; from,IDPs[Date of Event],"&lt;=" &amp; to,IDPs[Governorate],"="&amp;B24)</f>
        <v>0</v>
      </c>
      <c r="D24" s="37">
        <f>SUMIFS(WhoLeft[Total Number of Households],WhoLeft[Date of Event],"&gt;=" &amp; from,WhoLeft[Date of Event],"&lt;=" &amp; to,WhoLeft[Governorate],"="&amp;B24)</f>
        <v>0</v>
      </c>
      <c r="E24" s="37">
        <f>SUMIFS(IDPs[Total Number Of Households],IDPs[Date of Event],"&gt;=" &amp; DATE(year,1,1),IDPs[Date of Event],"&lt;=" &amp; to,IDPs[Governorate],"="&amp;B24)</f>
        <v>0</v>
      </c>
      <c r="K24" s="115" t="s">
        <v>1412</v>
      </c>
      <c r="L24" s="114">
        <v>1</v>
      </c>
      <c r="Q24" s="117" t="s">
        <v>1207</v>
      </c>
      <c r="R24" s="118" t="s">
        <v>1272</v>
      </c>
      <c r="S24" s="114">
        <v>1</v>
      </c>
      <c r="AC24" s="107" t="s">
        <v>1207</v>
      </c>
      <c r="AD24" s="107" t="s">
        <v>1272</v>
      </c>
      <c r="AE24" s="108">
        <v>1</v>
      </c>
      <c r="AI24" s="107" t="s">
        <v>6</v>
      </c>
      <c r="AJ24" s="107" t="s">
        <v>1412</v>
      </c>
      <c r="AK24" s="108">
        <v>1</v>
      </c>
    </row>
    <row r="25" spans="2:89" ht="15" x14ac:dyDescent="0.4">
      <c r="B25" s="40" t="s">
        <v>13</v>
      </c>
      <c r="C25" s="41" t="s">
        <v>1170</v>
      </c>
      <c r="D25" s="41" t="s">
        <v>1170</v>
      </c>
      <c r="E25" s="41" t="s">
        <v>1170</v>
      </c>
      <c r="K25" s="115" t="s">
        <v>1174</v>
      </c>
      <c r="L25" s="114">
        <v>70</v>
      </c>
      <c r="Q25" s="117" t="s">
        <v>6</v>
      </c>
      <c r="R25" s="118" t="s">
        <v>149</v>
      </c>
      <c r="S25" s="114">
        <v>2</v>
      </c>
      <c r="AC25" s="107" t="s">
        <v>1218</v>
      </c>
      <c r="AD25" s="107" t="s">
        <v>1154</v>
      </c>
      <c r="AE25" s="108">
        <v>2</v>
      </c>
      <c r="AI25" s="107" t="s">
        <v>6</v>
      </c>
      <c r="AJ25" s="108" t="s">
        <v>7</v>
      </c>
      <c r="AK25" s="108">
        <v>1</v>
      </c>
      <c r="CH25" s="72"/>
    </row>
    <row r="26" spans="2:89" ht="15" x14ac:dyDescent="0.4">
      <c r="B26" s="40" t="s">
        <v>1305</v>
      </c>
      <c r="C26" s="37">
        <f>SUMIFS(IDPs[Total Number Of Households],IDPs[Date of Event],"&gt;=" &amp; from,IDPs[Date of Event],"&lt;=" &amp; to,IDPs[Governorate],"="&amp;B26)</f>
        <v>0</v>
      </c>
      <c r="D26" s="37">
        <f>SUMIFS(WhoLeft[Total Number of Households],WhoLeft[Date of Event],"&gt;=" &amp; from,WhoLeft[Date of Event],"&lt;=" &amp; to,WhoLeft[Governorate],"="&amp;B26)</f>
        <v>0</v>
      </c>
      <c r="E26" s="37">
        <f>SUMIFS(IDPs[Total Number Of Households],IDPs[Date of Event],"&gt;=" &amp; DATE(year,1,1),IDPs[Date of Event],"&lt;=" &amp; to,IDPs[Governorate],"="&amp;B26)</f>
        <v>5</v>
      </c>
      <c r="Q26" s="117" t="s">
        <v>6</v>
      </c>
      <c r="R26" s="118" t="s">
        <v>163</v>
      </c>
      <c r="S26" s="114">
        <v>1</v>
      </c>
      <c r="AC26" s="107" t="s">
        <v>1218</v>
      </c>
      <c r="AD26" s="107" t="s">
        <v>69</v>
      </c>
      <c r="AE26" s="108">
        <v>1</v>
      </c>
      <c r="AI26" s="107" t="s">
        <v>6</v>
      </c>
      <c r="AJ26" s="107" t="s">
        <v>1218</v>
      </c>
      <c r="AK26" s="108">
        <v>1</v>
      </c>
      <c r="CH26" s="72"/>
    </row>
    <row r="27" spans="2:89" ht="15" x14ac:dyDescent="0.4">
      <c r="B27" s="40" t="s">
        <v>17</v>
      </c>
      <c r="C27" s="37">
        <f>SUMIFS(IDPs[Total Number Of Households],IDPs[Date of Event],"&gt;=" &amp; from,IDPs[Date of Event],"&lt;=" &amp; to,IDPs[Governorate],"="&amp;B27)</f>
        <v>0</v>
      </c>
      <c r="D27" s="37">
        <f>SUMIFS(WhoLeft[Total Number of Households],WhoLeft[Date of Event],"&gt;=" &amp; from,WhoLeft[Date of Event],"&lt;=" &amp; to,WhoLeft[Governorate],"="&amp;B27)</f>
        <v>0</v>
      </c>
      <c r="E27" s="37">
        <f>SUMIFS(IDPs[Total Number Of Households],IDPs[Date of Event],"&gt;=" &amp; DATE(year,1,1),IDPs[Date of Event],"&lt;=" &amp; to,IDPs[Governorate],"="&amp;B27)</f>
        <v>0</v>
      </c>
      <c r="Q27" s="117" t="s">
        <v>1</v>
      </c>
      <c r="R27" s="118" t="s">
        <v>1</v>
      </c>
      <c r="S27" s="114">
        <v>3</v>
      </c>
      <c r="AC27" s="107" t="s">
        <v>1</v>
      </c>
      <c r="AD27" s="107" t="s">
        <v>1</v>
      </c>
      <c r="AE27" s="108">
        <v>3</v>
      </c>
      <c r="AI27" s="107" t="s">
        <v>1203</v>
      </c>
      <c r="AJ27" s="107" t="s">
        <v>1207</v>
      </c>
      <c r="AK27" s="108">
        <v>1</v>
      </c>
      <c r="CH27" s="72"/>
      <c r="CI27" s="71"/>
    </row>
    <row r="28" spans="2:89" ht="15" x14ac:dyDescent="0.4">
      <c r="B28" s="40" t="s">
        <v>19</v>
      </c>
      <c r="C28" s="37">
        <f>SUMIFS(IDPs[Total Number Of Households],IDPs[Date of Event],"&gt;=" &amp; from,IDPs[Date of Event],"&lt;=" &amp; to,IDPs[Governorate],"="&amp;B28)</f>
        <v>0</v>
      </c>
      <c r="D28" s="37">
        <f>SUMIFS(WhoLeft[Total Number of Households],WhoLeft[Date of Event],"&gt;=" &amp; from,WhoLeft[Date of Event],"&lt;=" &amp; to,WhoLeft[Governorate],"="&amp;B28)</f>
        <v>0</v>
      </c>
      <c r="E28" s="37">
        <f>SUMIFS(IDPs[Total Number Of Households],IDPs[Date of Event],"&gt;=" &amp; DATE(year,1,1),IDPs[Date of Event],"&lt;=" &amp; to,IDPs[Governorate],"="&amp;B28)</f>
        <v>0</v>
      </c>
      <c r="Q28" s="117" t="s">
        <v>1218</v>
      </c>
      <c r="R28" s="118" t="s">
        <v>1154</v>
      </c>
      <c r="S28" s="114">
        <v>2</v>
      </c>
      <c r="AC28" s="107" t="s">
        <v>6</v>
      </c>
      <c r="AD28" s="107" t="s">
        <v>149</v>
      </c>
      <c r="AE28" s="108">
        <v>2</v>
      </c>
      <c r="AI28" s="107" t="s">
        <v>1203</v>
      </c>
      <c r="AJ28" s="108" t="s">
        <v>1203</v>
      </c>
      <c r="AK28" s="108">
        <v>1</v>
      </c>
      <c r="CH28" s="72"/>
      <c r="CI28" s="71"/>
    </row>
    <row r="29" spans="2:89" ht="15" x14ac:dyDescent="0.4">
      <c r="B29" s="40" t="s">
        <v>18</v>
      </c>
      <c r="C29" s="41" t="s">
        <v>1170</v>
      </c>
      <c r="D29" s="41" t="s">
        <v>1170</v>
      </c>
      <c r="E29" s="41" t="s">
        <v>1170</v>
      </c>
      <c r="Q29" s="117" t="s">
        <v>1218</v>
      </c>
      <c r="R29" s="118" t="s">
        <v>69</v>
      </c>
      <c r="S29" s="114">
        <v>1</v>
      </c>
      <c r="AC29" s="107" t="s">
        <v>6</v>
      </c>
      <c r="AD29" s="107" t="s">
        <v>163</v>
      </c>
      <c r="AE29" s="108">
        <v>1</v>
      </c>
      <c r="AI29" s="107" t="s">
        <v>1218</v>
      </c>
      <c r="AJ29" s="107" t="s">
        <v>1218</v>
      </c>
      <c r="AK29" s="108">
        <v>2</v>
      </c>
    </row>
    <row r="30" spans="2:89" ht="15" x14ac:dyDescent="0.4">
      <c r="B30" s="40" t="s">
        <v>21</v>
      </c>
      <c r="C30" s="41" t="s">
        <v>1170</v>
      </c>
      <c r="D30" s="41" t="s">
        <v>1170</v>
      </c>
      <c r="E30" s="41" t="s">
        <v>1170</v>
      </c>
      <c r="Q30" s="117" t="s">
        <v>13</v>
      </c>
      <c r="R30" s="118" t="s">
        <v>1210</v>
      </c>
      <c r="S30" s="114">
        <v>1</v>
      </c>
      <c r="AC30" s="107" t="s">
        <v>1155</v>
      </c>
      <c r="AD30" s="107" t="s">
        <v>123</v>
      </c>
      <c r="AE30" s="108">
        <v>2</v>
      </c>
      <c r="AI30" s="108" t="s">
        <v>1174</v>
      </c>
      <c r="AJ30" s="108"/>
      <c r="AK30" s="108">
        <v>70</v>
      </c>
      <c r="CI30" s="73"/>
      <c r="CJ30" s="74"/>
      <c r="CK30" s="74"/>
    </row>
    <row r="31" spans="2:89" ht="15" x14ac:dyDescent="0.4">
      <c r="B31" s="40" t="s">
        <v>20</v>
      </c>
      <c r="C31" s="37">
        <f>SUMIFS(IDPs[Total Number Of Households],IDPs[Date of Event],"&gt;=" &amp; from,IDPs[Date of Event],"&lt;=" &amp; to,IDPs[Governorate],"="&amp;B31)</f>
        <v>0</v>
      </c>
      <c r="D31" s="37">
        <f>SUMIFS(WhoLeft[Total Number of Households],WhoLeft[Date of Event],"&gt;=" &amp; from,WhoLeft[Date of Event],"&lt;=" &amp; to,WhoLeft[Governorate],"="&amp;B31)</f>
        <v>0</v>
      </c>
      <c r="E31" s="37">
        <f>SUMIFS(IDPs[Total Number Of Households],IDPs[Date of Event],"&gt;=" &amp; DATE(year,1,1),IDPs[Date of Event],"&lt;=" &amp; to,IDPs[Governorate],"="&amp;B31)</f>
        <v>0</v>
      </c>
      <c r="Q31" s="117" t="s">
        <v>13</v>
      </c>
      <c r="R31" s="118" t="s">
        <v>1327</v>
      </c>
      <c r="S31" s="114">
        <v>1</v>
      </c>
      <c r="AC31" s="107" t="s">
        <v>19</v>
      </c>
      <c r="AD31" s="107" t="s">
        <v>1223</v>
      </c>
      <c r="AE31" s="108">
        <v>2</v>
      </c>
      <c r="CI31" s="72"/>
      <c r="CJ31" s="71"/>
      <c r="CK31" s="75"/>
    </row>
    <row r="32" spans="2:89" ht="15" x14ac:dyDescent="0.4">
      <c r="B32" s="40" t="s">
        <v>22</v>
      </c>
      <c r="C32" s="37">
        <f>SUMIFS(IDPs[Total Number Of Households],IDPs[Date of Event],"&gt;=" &amp; from,IDPs[Date of Event],"&lt;=" &amp; to,IDPs[Governorate],"="&amp;B32)</f>
        <v>0</v>
      </c>
      <c r="D32" s="37">
        <f>SUMIFS(WhoLeft[Total Number of Households],WhoLeft[Date of Event],"&gt;=" &amp; from,WhoLeft[Date of Event],"&lt;=" &amp; to,WhoLeft[Governorate],"="&amp;B32)</f>
        <v>0</v>
      </c>
      <c r="E32" s="37">
        <f>SUMIFS(IDPs[Total Number Of Households],IDPs[Date of Event],"&gt;=" &amp; DATE(year,1,1),IDPs[Date of Event],"&lt;=" &amp; to,IDPs[Governorate],"="&amp;B32)</f>
        <v>0</v>
      </c>
      <c r="Q32" s="117" t="s">
        <v>19</v>
      </c>
      <c r="R32" s="118" t="s">
        <v>1223</v>
      </c>
      <c r="S32" s="114">
        <v>2</v>
      </c>
      <c r="AC32" s="107" t="s">
        <v>13</v>
      </c>
      <c r="AD32" s="107" t="s">
        <v>1327</v>
      </c>
      <c r="AE32" s="108">
        <v>1</v>
      </c>
      <c r="CI32" s="76"/>
      <c r="CJ32" s="77"/>
      <c r="CK32" s="78"/>
    </row>
    <row r="33" spans="2:89" ht="15" x14ac:dyDescent="0.4">
      <c r="B33" s="39" t="s">
        <v>1171</v>
      </c>
      <c r="C33" s="38">
        <f>SUM(C11:C32)</f>
        <v>70</v>
      </c>
      <c r="D33" s="39">
        <f>SUM(D11:D32)</f>
        <v>0</v>
      </c>
      <c r="E33" s="38">
        <f>SUM(E11:E32)</f>
        <v>1981</v>
      </c>
      <c r="Q33" s="117" t="s">
        <v>1155</v>
      </c>
      <c r="R33" s="118" t="s">
        <v>123</v>
      </c>
      <c r="S33" s="114">
        <v>2</v>
      </c>
      <c r="AC33" s="107" t="s">
        <v>13</v>
      </c>
      <c r="AD33" s="107" t="s">
        <v>1210</v>
      </c>
      <c r="AE33" s="108">
        <v>1</v>
      </c>
      <c r="CI33" s="70"/>
      <c r="CJ33" s="79"/>
      <c r="CK33" s="80"/>
    </row>
    <row r="34" spans="2:89" ht="15" x14ac:dyDescent="0.4">
      <c r="Q34" s="117" t="s">
        <v>1412</v>
      </c>
      <c r="R34" s="118" t="s">
        <v>1253</v>
      </c>
      <c r="S34" s="114">
        <v>1</v>
      </c>
      <c r="AC34" s="107" t="s">
        <v>1206</v>
      </c>
      <c r="AD34" s="107" t="s">
        <v>212</v>
      </c>
      <c r="AE34" s="108">
        <v>1</v>
      </c>
      <c r="CI34" s="70"/>
      <c r="CJ34" s="79"/>
      <c r="CK34" s="80"/>
    </row>
    <row r="35" spans="2:89" ht="15" x14ac:dyDescent="0.4">
      <c r="Q35" s="117" t="s">
        <v>1206</v>
      </c>
      <c r="R35" s="118" t="s">
        <v>212</v>
      </c>
      <c r="S35" s="114">
        <v>1</v>
      </c>
      <c r="AC35" s="107" t="s">
        <v>7</v>
      </c>
      <c r="AD35" s="107" t="s">
        <v>1205</v>
      </c>
      <c r="AE35" s="108">
        <v>1</v>
      </c>
      <c r="CI35" s="81"/>
      <c r="CJ35" s="82"/>
      <c r="CK35" s="83"/>
    </row>
    <row r="36" spans="2:89" ht="15" x14ac:dyDescent="0.4">
      <c r="Q36" s="117" t="s">
        <v>7</v>
      </c>
      <c r="R36" s="118" t="s">
        <v>1205</v>
      </c>
      <c r="S36" s="114">
        <v>1</v>
      </c>
      <c r="AC36" s="107" t="s">
        <v>1412</v>
      </c>
      <c r="AD36" s="107" t="s">
        <v>1253</v>
      </c>
      <c r="AE36" s="108">
        <v>1</v>
      </c>
    </row>
    <row r="37" spans="2:89" ht="15" x14ac:dyDescent="0.4">
      <c r="Q37" s="118" t="s">
        <v>1174</v>
      </c>
      <c r="R37" s="118"/>
      <c r="S37" s="114">
        <v>70</v>
      </c>
      <c r="AC37" s="108" t="s">
        <v>1174</v>
      </c>
      <c r="AD37" s="108"/>
      <c r="AE37" s="108">
        <v>70</v>
      </c>
    </row>
    <row r="52" spans="2:15" ht="15" x14ac:dyDescent="0.4">
      <c r="B52" s="16" t="s">
        <v>1452</v>
      </c>
    </row>
    <row r="54" spans="2:15" ht="15" x14ac:dyDescent="0.4">
      <c r="B54" s="16" t="s">
        <v>1419</v>
      </c>
    </row>
    <row r="56" spans="2:15" ht="15" x14ac:dyDescent="0.4">
      <c r="B56" s="16" t="str">
        <f>"From 1 January to "&amp;dayTo&amp;" "&amp;TEXT(DATE(year,monthTo,1),"mmmm")&amp;" "&amp;yearTo&amp;", IOM Yemen DTM tracked "&amp;TEXT(E33,"#,000")&amp;" households (HH) ("&amp;TEXT(E33*6,"#,000")&amp;" Individuals) who experienced displacement at least once."</f>
        <v>From 1 January to 3 August 2024, IOM Yemen DTM tracked 1,981 households (HH) (11,886 Individuals) who experienced displacement at least once.</v>
      </c>
    </row>
    <row r="58" spans="2:15" ht="15" x14ac:dyDescent="0.4">
      <c r="B58" s="16" t="str">
        <f>"Between "&amp;dayFrom&amp;""&amp;IF(monthFrom&lt;&gt;monthTo," "&amp;TEXT(DATE(year,monthFrom,1),"mmmm"),"")&amp;IF(yearFrom&lt;&gt;yearTo," "&amp;yearFrom,"")&amp;" and "&amp;dayTo&amp;" "&amp;TEXT(DATE(year,monthTo,1),"mmmm")&amp;" "&amp;yearTo&amp;""&amp;", IOM Yemen DTM tracked "&amp;C33&amp;" households ("&amp;C33*6&amp;" individuals) displaced at least once. The majority of people moved into/within the following governorates and districts:"</f>
        <v>Between 28 July and 3 August 2024, IOM Yemen DTM tracked 70 households (420 individuals) displaced at least once. The majority of people moved into/within the following governorates and districts:</v>
      </c>
    </row>
    <row r="60" spans="2:15" ht="15" x14ac:dyDescent="0.4">
      <c r="B60" s="30" t="str">
        <f>H13</f>
        <v>Taiz</v>
      </c>
      <c r="C60" s="16" t="str">
        <f>"("&amp;I13&amp;" HHs) – "</f>
        <v xml:space="preserve">(37 HHs) – </v>
      </c>
      <c r="D60" s="16" t="str">
        <f>J60&amp;" ("&amp;K60&amp;" HHs)"&amp;IF(L60&lt;&gt;"",", "&amp;L60&amp;" ("&amp;M60&amp;" HHs)","")&amp;IF(N60&lt;&gt;"",", "&amp;N60&amp;" ("&amp;O60&amp;" HHs)","")&amp;IF(AND(L60="",N60="")," district."," districts.")</f>
        <v>Mawza (32 HHs), Al Misrakh (3 HHs), Jabal Habashi (2 HHs) districts.</v>
      </c>
      <c r="E60" s="16" t="str">
        <f>IF(AND(K99=I13,J99=H13),"All displacements in the governorate were internal.",IF(AND(K99=I13,J99&lt;&gt;H13),"All displacements in the governorate originated from "&amp;J99&amp;".",IF(AND(K99/I13&gt;=0.8,J99=H13),"Most displacements in the governorate were internal.",IF(AND(K99/I13&gt;=0.8,J99&lt;&gt;H13),"Most displacements in the governorate originated from "&amp;J99&amp;".",IF(K99/I13&lt;0.8,"Most displacements in the governorate originated from "&amp;J99&amp;" and "&amp;L99&amp;".","")))))</f>
        <v>Most displacements in the governorate originated from Lahj.</v>
      </c>
      <c r="J60" s="44" t="str" cm="1">
        <f t="array" ref="J60">INDEX(Z:Z,MATCH(B60,Y:Y,0)+0,1)</f>
        <v>Mawza</v>
      </c>
      <c r="K60" s="85">
        <f>GETPIVOTDATA("Total Number Of Households",$Y$12,"Governorate",$B60,"District",J60)</f>
        <v>32</v>
      </c>
      <c r="L60" s="44" t="str" cm="1">
        <f t="array" ref="L60">IF(INDEX(Y:Y,MATCH(B60,Y:Y,0)+1,1)=B60,INDEX(Z:Z,MATCH(B60,Y:Y,0)+1,1),"")</f>
        <v>Al Misrakh</v>
      </c>
      <c r="M60" s="85">
        <f>IF(L60="","",GETPIVOTDATA("Total Number Of Households",$Y$12,"Governorate",$B60,"District",L60))</f>
        <v>3</v>
      </c>
      <c r="N60" s="45" t="str" cm="1">
        <f t="array" ref="N60">IF(INDEX(Y:Y,MATCH(B60,Y:Y,0)+2,1)=B60,INDEX(Z:Z,MATCH(B60,Y:Y,0)+2,1),"")</f>
        <v>Jabal Habashi</v>
      </c>
      <c r="O60" s="86">
        <f>IF(N60="","",GETPIVOTDATA("Total Number Of Households",$Y$12,"Governorate",$B60,"District",N60))</f>
        <v>2</v>
      </c>
    </row>
    <row r="61" spans="2:15" ht="15" x14ac:dyDescent="0.4">
      <c r="B61" s="30" t="str">
        <f>H14</f>
        <v>Marib</v>
      </c>
      <c r="C61" s="16" t="str">
        <f>"("&amp;I14&amp;" HHs) – "</f>
        <v xml:space="preserve">(29 HHs) – </v>
      </c>
      <c r="D61" s="16" t="str">
        <f t="shared" ref="D61:D62" si="0">J61&amp;" ("&amp;K61&amp;" HHs)"&amp;IF(L61&lt;&gt;"",", "&amp;L61&amp;" ("&amp;M61&amp;" HHs)","")&amp;IF(N61&lt;&gt;"",", "&amp;N61&amp;" ("&amp;O61&amp;" HHs)","")&amp;IF(AND(L61="",N61="")," district."," districts.")</f>
        <v>Marib City (15 HHs), Marib (11 HHs), Harib (3 HHs) districts.</v>
      </c>
      <c r="E61" s="16" t="str">
        <f>IF(AND(K100=I14,J100=H14),"All displacements in the governorate were internal.",IF(AND(K100=I14,J100&lt;&gt;H14),"All displacements in the governorate originated from "&amp;J100&amp;".",IF(AND(K100/I14&gt;=0.8,J100=H14),"Most displacements in the governorate were internal.",IF(AND(K100/I14&gt;=0.8,J100&lt;&gt;H14),"Most displacements in the governorate originated from "&amp;J100&amp;".",IF(K100/I14&lt;0.8,"Most displacements in the governorate originated from "&amp;J100&amp;" and "&amp;L100&amp;".","")))))</f>
        <v>Most displacements in the governorate originated from Al Hodeidah and Taiz.</v>
      </c>
      <c r="J61" s="46" t="str" cm="1">
        <f t="array" ref="J61">INDEX(Z:Z,MATCH(B61,Y:Y,0)+0,1)</f>
        <v>Marib City</v>
      </c>
      <c r="K61" s="88">
        <f>GETPIVOTDATA("Total Number Of Households",$Z$14,"Governorate",$B61,"District",J61)</f>
        <v>15</v>
      </c>
      <c r="L61" s="46" t="str" cm="1">
        <f t="array" ref="L61">IF(INDEX(Y:Y,MATCH(B61,Y:Y,0)+1,1)=B61,INDEX(Z:Z,MATCH(B61,Y:Y,0)+1,1),"")</f>
        <v>Marib</v>
      </c>
      <c r="M61" s="88">
        <f>IF(L61="","",GETPIVOTDATA("Total Number Of Households",$Y$12,"Governorate",$B61,"District",L61))</f>
        <v>11</v>
      </c>
      <c r="N61" s="16" t="str" cm="1">
        <f t="array" ref="N61">IF(INDEX(Y:Y,MATCH(B61,Y:Y,0)+2,1)=B61,INDEX(Z:Z,MATCH(B61,Y:Y,0)+2,1),"")</f>
        <v>Harib</v>
      </c>
      <c r="O61" s="87">
        <f>IF(N61="","",GETPIVOTDATA("Total Number Of Households",$Y$12,"Governorate",$B61,"District",N61))</f>
        <v>3</v>
      </c>
    </row>
    <row r="62" spans="2:15" ht="15" x14ac:dyDescent="0.4">
      <c r="B62" s="30" t="str">
        <f>H15</f>
        <v>Al Hodeidah</v>
      </c>
      <c r="C62" s="16" t="str">
        <f>"("&amp;I15&amp;" HHs) – "</f>
        <v xml:space="preserve">(2 HHs) – </v>
      </c>
      <c r="D62" s="16" t="str">
        <f t="shared" si="0"/>
        <v>Hays (2 HHs) district.</v>
      </c>
      <c r="E62" s="16" t="str">
        <f>IF(AND(K101=I15,J101=H15),"All displacements in the governorate were internal.",IF(AND(K101=I15,J101&lt;&gt;H15),"All displacements in the governorate originated from "&amp;J101&amp;".",IF(AND(K101/I15&gt;=0.8,J101=H15),"Most displacements in the governorate were internal.",IF(AND(K101/I15&gt;=0.8,J101&lt;&gt;H15),"Most displacements in the governorate originated from "&amp;J101&amp;".",IF(K101/I15&lt;0.8,"Most displacements in the governorate originated from "&amp;J101&amp;" and "&amp;L101&amp;".","")))))</f>
        <v>Most displacements in the governorate originated from Taiz and Al Hodeidah.</v>
      </c>
      <c r="J62" s="47" t="str" cm="1">
        <f t="array" ref="J62">INDEX(Z:Z,MATCH(B62,Y:Y,0)+0,1)</f>
        <v>Hays</v>
      </c>
      <c r="K62" s="89">
        <f>GETPIVOTDATA("Total Number Of Households",$Z$14,"Governorate",$B62,"District",J62)</f>
        <v>2</v>
      </c>
      <c r="L62" s="47" t="str" cm="1">
        <f t="array" ref="L62">IF(INDEX(Y:Y,MATCH(B62,Y:Y,0)+1,1)=B62,INDEX(Z:Z,MATCH(B62,Y:Y,0)+1,1),"")</f>
        <v/>
      </c>
      <c r="M62" s="89" t="str">
        <f>IF(L62="","",GETPIVOTDATA("Total Number Of Households",$Y$12,"Governorate",$B62,"District",L62))</f>
        <v/>
      </c>
      <c r="N62" s="48" t="str" cm="1">
        <f t="array" ref="N62">IF(INDEX(Y:Y,MATCH(B62,Y:Y,0)+2,1)=B62,INDEX(Z:Z,MATCH(B62,Y:Y,0)+2,1),"")</f>
        <v/>
      </c>
      <c r="O62" s="90" t="str">
        <f>IF(N62="","",GETPIVOTDATA("Total Number Of Households",$Y$12,"Governorate",$B62,"District",N62))</f>
        <v/>
      </c>
    </row>
    <row r="63" spans="2:15" ht="15" x14ac:dyDescent="0.4">
      <c r="J63" s="16"/>
      <c r="K63" s="16"/>
      <c r="L63" s="16"/>
      <c r="M63" s="16"/>
      <c r="N63" s="16"/>
      <c r="O63" s="16"/>
    </row>
    <row r="64" spans="2:15" ht="15" x14ac:dyDescent="0.4">
      <c r="B64" s="17" t="s">
        <v>1420</v>
      </c>
      <c r="J64" s="16"/>
      <c r="K64" s="16"/>
      <c r="L64" s="16"/>
      <c r="M64" s="16"/>
      <c r="N64" s="16"/>
      <c r="O64" s="16"/>
    </row>
    <row r="65" spans="2:15" ht="15" x14ac:dyDescent="0.4">
      <c r="B65" s="30" t="str">
        <f>K13</f>
        <v>Lahj</v>
      </c>
      <c r="C65" s="16" t="str">
        <f>" ("&amp;L13&amp;" HHs) – "</f>
        <v xml:space="preserve"> (32 HHs) – </v>
      </c>
      <c r="D65" s="16" t="str">
        <f>J65&amp;" ("&amp;K65&amp;" HHs)"&amp;IF(L65&lt;&gt;"",", "&amp;L65&amp;" ("&amp;M65&amp;" HHs)","")&amp;IF(N65&lt;&gt;"",", "&amp;N65&amp;" ("&amp;O65&amp;" HHs)","")&amp;IF(AND(L65="",N65="")," district."," districts.")</f>
        <v>Tuban (32 HHs) district.</v>
      </c>
      <c r="J65" s="44" t="str" cm="1">
        <f t="array" ref="J65">INDEX(AD:AD,MATCH(B65,AC:AC,0)+0,1)</f>
        <v>Tuban</v>
      </c>
      <c r="K65" s="85">
        <f>GETPIVOTDATA("Total Number Of Households",$AC$14,"Governorate Coming From",$B65,"District Coming From",J65)</f>
        <v>32</v>
      </c>
      <c r="L65" s="45" t="str" cm="1">
        <f t="array" ref="L65">IF(INDEX(AC:AC,MATCH(B65,AC:AC,0)+1,1)=B65,INDEX(AD:AD,MATCH(B65,AC:AC,0)+1,1),"")</f>
        <v/>
      </c>
      <c r="M65" s="85" t="str">
        <f>IF(L65="","",GETPIVOTDATA("Total Number Of Households",$AC$14,"Governorate Coming From",$B65,"District Coming From",L65))</f>
        <v/>
      </c>
      <c r="N65" s="45" t="str" cm="1">
        <f t="array" ref="N65">IF(INDEX(AC:AC,MATCH(B65,AC:AC,0)+2,1)=B65,INDEX(AD:AD,MATCH(B65,AC:AC,0)+2,1),"")</f>
        <v/>
      </c>
      <c r="O65" s="86" t="str">
        <f>IF(N65="","",GETPIVOTDATA("Total Number Of Households",$AC$14,"Governorate Coming From",$B65,"District Coming From",N65))</f>
        <v/>
      </c>
    </row>
    <row r="66" spans="2:15" ht="15" x14ac:dyDescent="0.4">
      <c r="B66" s="30" t="str">
        <f>K14</f>
        <v>Al Hodeidah</v>
      </c>
      <c r="C66" s="16" t="str">
        <f>" ("&amp;L14&amp;" HHs) – "</f>
        <v xml:space="preserve"> (11 HHs) – </v>
      </c>
      <c r="D66" s="16" t="str">
        <f t="shared" ref="D66:D67" si="1">J66&amp;" ("&amp;K66&amp;" HHs)"&amp;IF(L66&lt;&gt;"",", "&amp;L66&amp;" ("&amp;M66&amp;" HHs)","")&amp;IF(N66&lt;&gt;"",", "&amp;N66&amp;" ("&amp;O66&amp;" HHs)","")&amp;IF(AND(L66="",N66="")," district."," districts.")</f>
        <v>Al Mina (5 HHs), Bajil (2 HHs), Al Marawiah (1 HHs) districts.</v>
      </c>
      <c r="J66" s="46" t="str" cm="1">
        <f t="array" ref="J66">INDEX(AD:AD,MATCH(B66,AC:AC,0)+0,1)</f>
        <v>Al Mina</v>
      </c>
      <c r="K66" s="88">
        <f>GETPIVOTDATA("Total Number Of Households",$AC$14,"Governorate Coming From",$B66,"District Coming From",J66)</f>
        <v>5</v>
      </c>
      <c r="L66" s="16" t="str" cm="1">
        <f t="array" ref="L66">IF(INDEX(AC:AC,MATCH(B66,AC:AC,0)+1,1)=B66,INDEX(AD:AD,MATCH(B66,AC:AC,0)+1,1),"")</f>
        <v>Bajil</v>
      </c>
      <c r="M66" s="88">
        <f>IF(L66="","",GETPIVOTDATA("Total Number Of Households",$AC$14,"Governorate Coming From",$B66,"District Coming From",L66))</f>
        <v>2</v>
      </c>
      <c r="N66" s="16" t="str" cm="1">
        <f t="array" ref="N66">IF(INDEX(AC:AC,MATCH(B66,AC:AC,0)+2,1)=B66,INDEX(AD:AD,MATCH(B66,AC:AC,0)+2,1),"")</f>
        <v>Al Marawiah</v>
      </c>
      <c r="O66" s="87">
        <f>IF(N66="","",GETPIVOTDATA("Total Number Of Households",$AC$14,"Governorate Coming From",$B66,"District Coming From",N66))</f>
        <v>1</v>
      </c>
    </row>
    <row r="67" spans="2:15" ht="15" x14ac:dyDescent="0.4">
      <c r="B67" s="30" t="str">
        <f>K15</f>
        <v>Taiz</v>
      </c>
      <c r="C67" s="16" t="str">
        <f>" ("&amp;L15&amp;" HHs) – "</f>
        <v xml:space="preserve"> (9 HHs) – </v>
      </c>
      <c r="D67" s="16" t="str">
        <f t="shared" si="1"/>
        <v>Maqbanah (3 HHs), Sami (3 HHs), Sharab As Salam (1 HHs) districts.</v>
      </c>
      <c r="J67" s="47" t="str" cm="1">
        <f t="array" ref="J67">INDEX(AD:AD,MATCH(B67,AC:AC,0)+0,1)</f>
        <v>Maqbanah</v>
      </c>
      <c r="K67" s="89">
        <f>GETPIVOTDATA("Total Number Of Households",$AC$14,"Governorate Coming From",$B67,"District Coming From",J67)</f>
        <v>3</v>
      </c>
      <c r="L67" s="48" t="str" cm="1">
        <f t="array" ref="L67">IF(INDEX(AC:AC,MATCH(B67,AC:AC,0)+1,1)=B67,INDEX(AD:AD,MATCH(B67,AC:AC,0)+1,1),"")</f>
        <v>Sami</v>
      </c>
      <c r="M67" s="89">
        <f>IF(L67="","",GETPIVOTDATA("Total Number Of Households",$AC$14,"Governorate Coming From",$B67,"District Coming From",L67))</f>
        <v>3</v>
      </c>
      <c r="N67" s="48" t="str" cm="1">
        <f t="array" ref="N67">IF(INDEX(AC:AC,MATCH(B67,AC:AC,0)+2,1)=B67,INDEX(AD:AD,MATCH(B67,AC:AC,0)+2,1),"")</f>
        <v>Sharab As Salam</v>
      </c>
      <c r="O67" s="90">
        <f>IF(N67="","",GETPIVOTDATA("Total Number Of Households",$AC$14,"Governorate Coming From",$B67,"District Coming From",N67))</f>
        <v>1</v>
      </c>
    </row>
    <row r="69" spans="2:15" ht="15" x14ac:dyDescent="0.4">
      <c r="B69" s="16" t="e">
        <f>IF(M80&lt;=0,"","IOM identified "&amp;M80&amp;" additional households displaced in the previous reporting period, which covered "&amp;IF(TEXT(from-7,"mmmm")&lt;&gt;TEXT(from-1,"mmmm"),TEXT(from-7,"dd mmmm"),TEXT(from-7,"dd")) &amp; " - " &amp; TEXT(from-1,"dd mmmm yyyy") &amp; ", in the governorates of  . These figures have been added to the cumulative displacement total recorded since the beginning of the year.")</f>
        <v>#REF!</v>
      </c>
    </row>
    <row r="70" spans="2:15" ht="15" x14ac:dyDescent="0.4">
      <c r="B70" s="16"/>
    </row>
    <row r="71" spans="2:15" ht="15" x14ac:dyDescent="0.4">
      <c r="B71" s="16" t="s">
        <v>1175</v>
      </c>
    </row>
    <row r="72" spans="2:15" ht="15" x14ac:dyDescent="0.4">
      <c r="B72" s="16"/>
    </row>
    <row r="73" spans="2:15" ht="15" x14ac:dyDescent="0.4">
      <c r="B73" s="16" t="s">
        <v>1450</v>
      </c>
    </row>
    <row r="74" spans="2:15" ht="15" x14ac:dyDescent="0.4">
      <c r="B74" s="16"/>
    </row>
    <row r="75" spans="2:15" ht="15" x14ac:dyDescent="0.4">
      <c r="B75" s="16" t="s">
        <v>1176</v>
      </c>
    </row>
    <row r="76" spans="2:15" ht="15" x14ac:dyDescent="0.4">
      <c r="B76" s="16"/>
    </row>
    <row r="77" spans="2:15" ht="15" x14ac:dyDescent="0.4">
      <c r="B77" s="16" t="s">
        <v>1451</v>
      </c>
    </row>
    <row r="78" spans="2:15" ht="15" x14ac:dyDescent="0.4">
      <c r="B78" s="16"/>
    </row>
    <row r="79" spans="2:15" ht="15" x14ac:dyDescent="0.4">
      <c r="B79" s="16" t="s">
        <v>1177</v>
      </c>
    </row>
    <row r="80" spans="2:15" ht="15" x14ac:dyDescent="0.4">
      <c r="L80" s="16" t="s">
        <v>1178</v>
      </c>
      <c r="M80" s="43" t="e">
        <f>SUMIFS(IDPs[Total Number Of Households],#REF!,"=Off",#REF!,"&gt;" &amp; M81)</f>
        <v>#REF!</v>
      </c>
    </row>
    <row r="81" spans="2:15" ht="15" x14ac:dyDescent="0.4">
      <c r="L81" s="16" t="s">
        <v>1414</v>
      </c>
      <c r="M81">
        <v>12599074</v>
      </c>
    </row>
    <row r="82" spans="2:15" ht="15" x14ac:dyDescent="0.4">
      <c r="L82" s="16"/>
      <c r="M82" s="16"/>
    </row>
    <row r="83" spans="2:15" ht="15" x14ac:dyDescent="0.4">
      <c r="L83" s="16" t="s">
        <v>1418</v>
      </c>
      <c r="M83" s="16">
        <f>SUMIFS(Table6[TotalNumberOfHouseholds],Table6[Date of Event],"&gt;= "&amp;from,Table6[Date of Event],"&lt;= "&amp;to)</f>
        <v>0</v>
      </c>
    </row>
    <row r="84" spans="2:15" ht="15" x14ac:dyDescent="0.4">
      <c r="L84" s="16" t="s">
        <v>1193</v>
      </c>
      <c r="M84" s="16">
        <f>SUM(WhoLeft[Total Number of Households])</f>
        <v>137</v>
      </c>
    </row>
    <row r="87" spans="2:15" x14ac:dyDescent="0.35">
      <c r="J87" s="19" t="str">
        <f>VLOOKUP(J60,Table2[[#All],[admin2RefName_en]:[admin2RefName_ar]],2,FALSE)</f>
        <v>موزع</v>
      </c>
      <c r="K87" s="91">
        <f>K60</f>
        <v>32</v>
      </c>
      <c r="L87" s="20" t="str">
        <f>IF(L60&lt;&gt;"",VLOOKUP(L60,Table2[[#All],[admin2RefName_en]:[admin2RefName_ar]],2,FALSE),"")</f>
        <v>المسراخ</v>
      </c>
      <c r="M87" s="91">
        <f>M60</f>
        <v>3</v>
      </c>
      <c r="N87" s="20" t="str">
        <f>IF(N60&lt;&gt;"",VLOOKUP(N60,Table2[[#All],[admin2RefName_en]:[admin2RefName_ar]],2,FALSE),"")</f>
        <v>جبل حبشي</v>
      </c>
      <c r="O87" s="94">
        <f>O60</f>
        <v>2</v>
      </c>
    </row>
    <row r="88" spans="2:15" x14ac:dyDescent="0.35">
      <c r="J88" s="21" t="str">
        <f>VLOOKUP(J61,Table2[[#All],[admin2RefName_en]:[admin2RefName_ar]],2,FALSE)</f>
        <v>مدينة مأرب</v>
      </c>
      <c r="K88" s="92">
        <f>K61</f>
        <v>15</v>
      </c>
      <c r="L88" t="str">
        <f>IF(L61&lt;&gt;"",VLOOKUP(L61,Table2[[#All],[admin2RefName_en]:[admin2RefName_ar]],2,FALSE),"")</f>
        <v>مأرب</v>
      </c>
      <c r="M88" s="92">
        <f>M61</f>
        <v>11</v>
      </c>
      <c r="N88" t="str">
        <f>IF(N61&lt;&gt;"",VLOOKUP(N61,Table2[[#All],[admin2RefName_en]:[admin2RefName_ar]],2,FALSE),"")</f>
        <v>حريب</v>
      </c>
      <c r="O88" s="95">
        <f>O61</f>
        <v>3</v>
      </c>
    </row>
    <row r="89" spans="2:15" x14ac:dyDescent="0.35">
      <c r="J89" s="22" t="str">
        <f>VLOOKUP(J62,Table2[[#All],[admin2RefName_en]:[admin2RefName_ar]],2,FALSE)</f>
        <v>حيس</v>
      </c>
      <c r="K89" s="93">
        <f>K62</f>
        <v>2</v>
      </c>
      <c r="L89" s="23" t="str">
        <f>IF(L62&lt;&gt;"",VLOOKUP(L62,Table2[[#All],[admin2RefName_en]:[admin2RefName_ar]],2,FALSE),"")</f>
        <v/>
      </c>
      <c r="M89" s="93" t="str">
        <f>M62</f>
        <v/>
      </c>
      <c r="N89" s="23" t="str">
        <f>IF(N62&lt;&gt;"",VLOOKUP(N62,Table2[[#All],[admin2RefName_en]:[admin2RefName_ar]],2,FALSE),"")</f>
        <v/>
      </c>
      <c r="O89" s="96" t="str">
        <f>O62</f>
        <v/>
      </c>
    </row>
    <row r="92" spans="2:15" x14ac:dyDescent="0.35">
      <c r="J92" s="19" t="str">
        <f>VLOOKUP(J65,Table2[[#All],[admin2RefName_en]:[admin2RefName_ar]],2,FALSE)</f>
        <v>تبن</v>
      </c>
      <c r="K92" s="91">
        <f>K65</f>
        <v>32</v>
      </c>
      <c r="L92" s="20" t="str">
        <f>IF(L65&lt;&gt;"",VLOOKUP(L65,Table2[[#All],[admin2RefName_en]:[admin2RefName_ar]],2,FALSE),"")</f>
        <v/>
      </c>
      <c r="M92" s="91" t="str">
        <f>M65</f>
        <v/>
      </c>
      <c r="N92" s="20" t="str">
        <f>IF(N65&lt;&gt;"",VLOOKUP(N65,Table2[[#All],[admin2RefName_en]:[admin2RefName_ar]],2,FALSE),"")</f>
        <v/>
      </c>
      <c r="O92" s="94" t="str">
        <f>O65</f>
        <v/>
      </c>
    </row>
    <row r="93" spans="2:15" x14ac:dyDescent="0.35">
      <c r="J93" s="21" t="str">
        <f>VLOOKUP(J66,Table2[[#All],[admin2RefName_en]:[admin2RefName_ar]],2,FALSE)</f>
        <v>الميناء</v>
      </c>
      <c r="K93" s="92">
        <f>K66</f>
        <v>5</v>
      </c>
      <c r="L93" t="str">
        <f>IF(L66&lt;&gt;"",VLOOKUP(L66,Table2[[#All],[admin2RefName_en]:[admin2RefName_ar]],2,FALSE),"")</f>
        <v>باجل</v>
      </c>
      <c r="M93" s="92">
        <f>M66</f>
        <v>2</v>
      </c>
      <c r="N93" t="str">
        <f>IF(N66&lt;&gt;"",VLOOKUP(N66,Table2[[#All],[admin2RefName_en]:[admin2RefName_ar]],2,FALSE),"")</f>
        <v>المراوعة</v>
      </c>
      <c r="O93" s="95">
        <f>O66</f>
        <v>1</v>
      </c>
    </row>
    <row r="94" spans="2:15" x14ac:dyDescent="0.35">
      <c r="J94" s="22" t="str">
        <f>VLOOKUP(J67,Table2[[#All],[admin2RefName_en]:[admin2RefName_ar]],2,FALSE)</f>
        <v>مقبنة</v>
      </c>
      <c r="K94" s="93">
        <f>K67</f>
        <v>3</v>
      </c>
      <c r="L94" s="23" t="str">
        <f>IF(L67&lt;&gt;"",VLOOKUP(L67,Table2[[#All],[admin2RefName_en]:[admin2RefName_ar]],2,FALSE),"")</f>
        <v>سامع</v>
      </c>
      <c r="M94" s="93">
        <f>M67</f>
        <v>3</v>
      </c>
      <c r="N94" s="23" t="str">
        <f>IF(N67&lt;&gt;"",VLOOKUP(N67,Table2[[#All],[admin2RefName_en]:[admin2RefName_ar]],2,FALSE),"")</f>
        <v>شرعب السلام</v>
      </c>
      <c r="O94" s="96">
        <f>O67</f>
        <v>1</v>
      </c>
    </row>
    <row r="95" spans="2:15" ht="15" x14ac:dyDescent="0.35">
      <c r="B95" s="29"/>
    </row>
    <row r="98" spans="10:15" x14ac:dyDescent="0.35">
      <c r="J98" t="s">
        <v>1179</v>
      </c>
    </row>
    <row r="99" spans="10:15" x14ac:dyDescent="0.35">
      <c r="J99" s="19" t="str" cm="1">
        <f t="array" ref="J99">INDEX(AJ:AJ,MATCH(B60,AI:AI,0)+0,1)</f>
        <v>Lahj</v>
      </c>
      <c r="K99" s="91">
        <f>GETPIVOTDATA("Total Number Of Households",$AI$12,"Governorate",$B60,"Governorate Coming From",J99)</f>
        <v>32</v>
      </c>
      <c r="L99" s="20" t="str" cm="1">
        <f t="array" ref="L99">IF(INDEX(AI:AI,MATCH(B60,AI:AI,0)+1,1)=B60,INDEX(AJ:AJ,MATCH(B60,AI:AI,0)+1,1),"")</f>
        <v>Al Hodeidah</v>
      </c>
      <c r="M99" s="91">
        <f>IF(L99="","",GETPIVOTDATA("Total Number Of Households",$AI$12,"Governorate",$B60,"Governorate Coming From",L99))</f>
        <v>3</v>
      </c>
      <c r="N99" s="20" t="str" cm="1">
        <f t="array" ref="N99">IF(INDEX(AI:AI,MATCH(B60,AI:AI,0)+2,1)=B60,INDEX(AJ:AJ,MATCH(B60,AI:AI,0)+2,1),"")</f>
        <v>Taiz</v>
      </c>
      <c r="O99" s="94">
        <f>IF(N99="","",GETPIVOTDATA("Total Number Of Households",$AI$12,"Governorate",$B60,"Governorate Coming From",N99))</f>
        <v>2</v>
      </c>
    </row>
    <row r="100" spans="10:15" x14ac:dyDescent="0.35">
      <c r="J100" s="21" t="str" cm="1">
        <f t="array" ref="J100">INDEX(AJ:AJ,MATCH(B61,AI:AI,0)+0,1)</f>
        <v>Al Hodeidah</v>
      </c>
      <c r="K100" s="92">
        <f>GETPIVOTDATA("Total Number Of Households",$AI$12,"Governorate",$B61,"Governorate Coming From",J100)</f>
        <v>7</v>
      </c>
      <c r="L100" t="str" cm="1">
        <f t="array" ref="L100">IF(INDEX(AI:AI,MATCH(B61,AI:AI,0)+1,1)=B61,INDEX(AJ:AJ,MATCH(B61,AI:AI,0)+1,1),"")</f>
        <v>Taiz</v>
      </c>
      <c r="M100" s="92">
        <f>IF(L100="","",GETPIVOTDATA("Total Number Of Households",$AI$12,"Governorate",$B61,"Governorate Coming From",L100))</f>
        <v>6</v>
      </c>
      <c r="N100" t="str" cm="1">
        <f t="array" ref="N100">IF(INDEX(AI:AI,MATCH(B61,AI:AI,0)+2,1)=B61,INDEX(AJ:AJ,MATCH(B61,AI:AI,0)+2,1),"")</f>
        <v>Hajjah</v>
      </c>
      <c r="O100" s="95">
        <f>IF(N100="","",GETPIVOTDATA("Total Number Of Households",$AI$12,"Governorate",$B61,"Governorate Coming From",N100))</f>
        <v>3</v>
      </c>
    </row>
    <row r="101" spans="10:15" x14ac:dyDescent="0.35">
      <c r="J101" s="22" t="str" cm="1">
        <f t="array" ref="J101">INDEX(AJ:AJ,MATCH(B62,AI:AI,0)+0,1)</f>
        <v>Taiz</v>
      </c>
      <c r="K101" s="93">
        <f>GETPIVOTDATA("Total Number Of Households",$AI$12,"Governorate",$B62,"Governorate Coming From",J101)</f>
        <v>1</v>
      </c>
      <c r="L101" s="23" t="str" cm="1">
        <f t="array" ref="L101">IF(INDEX(AI:AI,MATCH(B62,AI:AI,0)+1,1)=B62,INDEX(AJ:AJ,MATCH(B62,AI:AI,0)+1,1),"")</f>
        <v>Al Hodeidah</v>
      </c>
      <c r="M101" s="93">
        <f>IF(L101="","",GETPIVOTDATA("Total Number Of Households",$AI$12,"Governorate",$B62,"Governorate Coming From",L101))</f>
        <v>1</v>
      </c>
      <c r="N101" s="23" t="str" cm="1">
        <f t="array" ref="N101">IF(INDEX(AI:AI,MATCH(B62,AI:AI,0)+2,1)=B62,INDEX(AJ:AJ,MATCH(B62,AI:AI,0)+2,1),"")</f>
        <v/>
      </c>
      <c r="O101" s="96" t="str">
        <f>IF(N101="","",GETPIVOTDATA("Total Number Of Households",$AI$12,"Governorate",$B62,"Governorate Coming From",N101))</f>
        <v/>
      </c>
    </row>
    <row r="104" spans="10:15" x14ac:dyDescent="0.35">
      <c r="J104" s="19" t="str">
        <f>VLOOKUP(J99,admin1[[#All],[admin1RefName_en]:[admin1Name_ar]],2,FALSE)</f>
        <v>لحج</v>
      </c>
      <c r="K104" s="91">
        <f>K99</f>
        <v>32</v>
      </c>
      <c r="L104" s="20" t="str">
        <f>IF(L99&lt;&gt;"",VLOOKUP(L99,admin1[[#All],[admin1RefName_en]:[admin1Name_ar]],2,FALSE),"")</f>
        <v>الحديدة</v>
      </c>
      <c r="M104" s="91">
        <f>M99</f>
        <v>3</v>
      </c>
      <c r="N104" s="20" t="str">
        <f>IF(N99&lt;&gt;"",VLOOKUP(N99,admin1[[#All],[admin1RefName_en]:[admin1Name_ar]],2,FALSE),"")</f>
        <v>تعز</v>
      </c>
      <c r="O104" s="94">
        <f>O99</f>
        <v>2</v>
      </c>
    </row>
    <row r="105" spans="10:15" x14ac:dyDescent="0.35">
      <c r="J105" s="21" t="str">
        <f>VLOOKUP(J100,admin1[[#All],[admin1RefName_en]:[admin1Name_ar]],2,FALSE)</f>
        <v>الحديدة</v>
      </c>
      <c r="K105" s="92">
        <f t="shared" ref="K105:K106" si="2">K100</f>
        <v>7</v>
      </c>
      <c r="L105" t="str">
        <f>IF(L100&lt;&gt;"",VLOOKUP(L100,admin1[[#All],[admin1RefName_en]:[admin1Name_ar]],2,FALSE),"")</f>
        <v>تعز</v>
      </c>
      <c r="M105" s="92">
        <f t="shared" ref="M105:O106" si="3">M100</f>
        <v>6</v>
      </c>
      <c r="N105" t="str">
        <f>IF(N100&lt;&gt;"",VLOOKUP(N100,admin1[[#All],[admin1RefName_en]:[admin1Name_ar]],2,FALSE),"")</f>
        <v>حجة</v>
      </c>
      <c r="O105" s="95">
        <f t="shared" si="3"/>
        <v>3</v>
      </c>
    </row>
    <row r="106" spans="10:15" x14ac:dyDescent="0.35">
      <c r="J106" s="22" t="str">
        <f>VLOOKUP(J101,admin1[[#All],[admin1RefName_en]:[admin1Name_ar]],2,FALSE)</f>
        <v>تعز</v>
      </c>
      <c r="K106" s="93">
        <f t="shared" si="2"/>
        <v>1</v>
      </c>
      <c r="L106" s="23" t="str">
        <f>IF(L101&lt;&gt;"",VLOOKUP(L101,admin1[[#All],[admin1RefName_en]:[admin1Name_ar]],2,FALSE),"")</f>
        <v>الحديدة</v>
      </c>
      <c r="M106" s="93">
        <f t="shared" si="3"/>
        <v>1</v>
      </c>
      <c r="N106" s="23" t="str">
        <f>IF(N101&lt;&gt;"",VLOOKUP(N101,admin1[[#All],[admin1RefName_en]:[admin1Name_ar]],2,FALSE),"")</f>
        <v/>
      </c>
      <c r="O106" s="96" t="str">
        <f t="shared" si="3"/>
        <v/>
      </c>
    </row>
  </sheetData>
  <mergeCells count="1">
    <mergeCell ref="B9:B10"/>
  </mergeCells>
  <conditionalFormatting sqref="E12:E14 E17 E20:E22 E24 E26:E28 E31:E32">
    <cfRule type="colorScale" priority="1">
      <colorScale>
        <cfvo type="num" val="0.1"/>
        <cfvo type="max"/>
        <color rgb="FFFCFCFF"/>
        <color rgb="FF8099D0"/>
      </colorScale>
    </cfRule>
  </conditionalFormatting>
  <conditionalFormatting sqref="D12:D14 D17 D20:D22 D24 D26:D28 D31:D32">
    <cfRule type="colorScale" priority="3">
      <colorScale>
        <cfvo type="num" val="0.1"/>
        <cfvo type="max"/>
        <color rgb="FFFCFCFF"/>
        <color rgb="FF8099D0"/>
      </colorScale>
    </cfRule>
  </conditionalFormatting>
  <conditionalFormatting sqref="C12:C14 C17 C20:C22 C24 C26:C28 C31:C32">
    <cfRule type="colorScale" priority="2">
      <colorScale>
        <cfvo type="num" val="0.1"/>
        <cfvo type="max"/>
        <color rgb="FFFCFCFF"/>
        <color rgb="FF8099D0"/>
      </colorScale>
    </cfRule>
  </conditionalFormatting>
  <pageMargins left="0.7" right="0.7" top="0.75" bottom="0.75" header="0.3" footer="0.3"/>
  <pageSetup orientation="portrait" r:id="rId12"/>
  <tableParts count="1">
    <tablePart r:id="rId1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DA568-8CCB-4D00-9167-B36E071C7EB6}">
  <sheetPr codeName="Sheet2"/>
  <dimension ref="A1:AJ1188"/>
  <sheetViews>
    <sheetView showGridLines="0" workbookViewId="0">
      <pane ySplit="1" topLeftCell="A1154" activePane="bottomLeft" state="frozen"/>
      <selection pane="bottomLeft" activeCell="A1182" sqref="A1182"/>
    </sheetView>
  </sheetViews>
  <sheetFormatPr defaultRowHeight="14.5" x14ac:dyDescent="0.35"/>
  <cols>
    <col min="1" max="1" width="10.1796875" bestFit="1" customWidth="1"/>
    <col min="2" max="2" width="11.81640625" bestFit="1" customWidth="1"/>
    <col min="3" max="3" width="11.81640625" customWidth="1"/>
    <col min="4" max="4" width="13.81640625" customWidth="1"/>
    <col min="5" max="5" width="14.453125" bestFit="1" customWidth="1"/>
    <col min="6" max="6" width="10.81640625" customWidth="1"/>
    <col min="7" max="7" width="13.81640625" bestFit="1" customWidth="1"/>
    <col min="8" max="8" width="12.54296875" customWidth="1"/>
    <col min="9" max="9" width="14.453125" customWidth="1"/>
    <col min="10" max="10" width="18.81640625" customWidth="1"/>
    <col min="11" max="11" width="20.81640625" customWidth="1"/>
    <col min="12" max="12" width="17.54296875" customWidth="1"/>
    <col min="13" max="13" width="17.1796875" customWidth="1"/>
    <col min="14" max="14" width="16.54296875" customWidth="1"/>
    <col min="15" max="26" width="15.54296875" customWidth="1"/>
    <col min="27" max="33" width="9.1796875" bestFit="1" customWidth="1"/>
  </cols>
  <sheetData>
    <row r="1" spans="1:36" s="10" customFormat="1" ht="36.65" customHeight="1" x14ac:dyDescent="0.35">
      <c r="A1" s="13" t="s">
        <v>1153</v>
      </c>
      <c r="B1" s="13" t="s">
        <v>1112</v>
      </c>
      <c r="C1" s="13" t="s">
        <v>1225</v>
      </c>
      <c r="D1" s="13" t="s">
        <v>0</v>
      </c>
      <c r="E1" s="13" t="s">
        <v>1453</v>
      </c>
      <c r="F1" s="13" t="s">
        <v>1224</v>
      </c>
      <c r="G1" s="13" t="s">
        <v>23</v>
      </c>
      <c r="H1" s="13" t="s">
        <v>1454</v>
      </c>
      <c r="I1" s="13" t="s">
        <v>1113</v>
      </c>
      <c r="J1" s="13" t="s">
        <v>1114</v>
      </c>
      <c r="K1" s="13" t="s">
        <v>1115</v>
      </c>
      <c r="L1" s="13" t="s">
        <v>1226</v>
      </c>
      <c r="M1" s="13" t="s">
        <v>1127</v>
      </c>
      <c r="N1" s="13" t="s">
        <v>1455</v>
      </c>
      <c r="O1" s="13" t="s">
        <v>1227</v>
      </c>
      <c r="P1" s="13" t="s">
        <v>1156</v>
      </c>
      <c r="Q1" s="13" t="s">
        <v>1456</v>
      </c>
      <c r="R1" s="13" t="s">
        <v>1157</v>
      </c>
      <c r="S1" s="13" t="s">
        <v>1128</v>
      </c>
      <c r="T1" s="13" t="s">
        <v>1129</v>
      </c>
      <c r="U1" s="13" t="s">
        <v>1130</v>
      </c>
      <c r="V1" s="13" t="s">
        <v>1131</v>
      </c>
      <c r="W1" s="13" t="s">
        <v>1158</v>
      </c>
      <c r="X1" s="13" t="s">
        <v>1117</v>
      </c>
      <c r="Y1" s="13" t="s">
        <v>1118</v>
      </c>
      <c r="Z1" s="13" t="s">
        <v>1119</v>
      </c>
      <c r="AA1" s="13" t="s">
        <v>1120</v>
      </c>
      <c r="AB1" s="13" t="s">
        <v>1159</v>
      </c>
      <c r="AC1" s="13" t="s">
        <v>1121</v>
      </c>
      <c r="AD1" s="13" t="s">
        <v>1122</v>
      </c>
      <c r="AE1" s="13" t="s">
        <v>1123</v>
      </c>
      <c r="AF1" s="13" t="s">
        <v>1124</v>
      </c>
      <c r="AG1" s="13" t="s">
        <v>1125</v>
      </c>
      <c r="AH1" s="13" t="s">
        <v>1441</v>
      </c>
      <c r="AI1" s="13" t="s">
        <v>1443</v>
      </c>
      <c r="AJ1" s="13" t="s">
        <v>1444</v>
      </c>
    </row>
    <row r="2" spans="1:36" x14ac:dyDescent="0.35">
      <c r="A2" s="50">
        <v>45295</v>
      </c>
      <c r="B2" s="50">
        <v>45295</v>
      </c>
      <c r="C2" s="50" t="s">
        <v>1046</v>
      </c>
      <c r="D2" s="51" t="s">
        <v>1207</v>
      </c>
      <c r="E2" s="52" t="s">
        <v>267</v>
      </c>
      <c r="F2" s="51" t="s">
        <v>1057</v>
      </c>
      <c r="G2" s="51" t="s">
        <v>86</v>
      </c>
      <c r="H2" s="52" t="s">
        <v>1056</v>
      </c>
      <c r="I2" s="51" t="s">
        <v>1126</v>
      </c>
      <c r="J2" s="51" t="s">
        <v>1184</v>
      </c>
      <c r="K2" s="50">
        <v>45292</v>
      </c>
      <c r="L2" s="50" t="s">
        <v>401</v>
      </c>
      <c r="M2" s="51" t="s">
        <v>1203</v>
      </c>
      <c r="N2" s="52" t="s">
        <v>266</v>
      </c>
      <c r="O2" s="51" t="s">
        <v>453</v>
      </c>
      <c r="P2" s="51" t="s">
        <v>25</v>
      </c>
      <c r="Q2" s="52" t="s">
        <v>452</v>
      </c>
      <c r="R2" s="51" t="s">
        <v>1180</v>
      </c>
      <c r="S2" s="51" t="s">
        <v>1185</v>
      </c>
      <c r="T2" s="51" t="s">
        <v>1160</v>
      </c>
      <c r="U2" s="51"/>
      <c r="V2" s="51"/>
      <c r="W2" s="51">
        <v>1</v>
      </c>
      <c r="X2" s="51">
        <v>0</v>
      </c>
      <c r="Y2" s="51">
        <v>1</v>
      </c>
      <c r="Z2" s="51">
        <v>0</v>
      </c>
      <c r="AA2" s="51">
        <v>0</v>
      </c>
      <c r="AB2" s="51">
        <v>0</v>
      </c>
      <c r="AC2" s="51">
        <v>0</v>
      </c>
      <c r="AD2" s="51">
        <v>0</v>
      </c>
      <c r="AE2" s="51">
        <v>0</v>
      </c>
      <c r="AF2" s="51">
        <v>0</v>
      </c>
      <c r="AG2" s="51">
        <v>0</v>
      </c>
      <c r="AH2" s="51" t="str">
        <f>IF(OR(COUNTIF(WestCoast[],IDPs[[#This Row],[Dis_Pcode]])&gt;=1,COUNTIF(WestCoast[],#REF!)&gt;=1),"Yes","No")</f>
        <v>No</v>
      </c>
      <c r="AI2" s="51" t="str">
        <f>IF(IDPs[[#This Row],[Gov_Pcode]]=IDPs[[#This Row],[Gov_Coming_Pcode]],"Yes","No")</f>
        <v>No</v>
      </c>
      <c r="AJ2" s="51" t="str">
        <f>IF(IDPs[[#This Row],[Dis_Pcode]]=IDPs[[#This Row],[Dis_Coming_Pcode]],"Yes","No")</f>
        <v>No</v>
      </c>
    </row>
    <row r="3" spans="1:36" x14ac:dyDescent="0.35">
      <c r="A3" s="50">
        <v>45297</v>
      </c>
      <c r="B3" s="50">
        <v>45292</v>
      </c>
      <c r="C3" s="50" t="s">
        <v>874</v>
      </c>
      <c r="D3" s="51" t="s">
        <v>6</v>
      </c>
      <c r="E3" s="52" t="s">
        <v>873</v>
      </c>
      <c r="F3" s="51" t="s">
        <v>882</v>
      </c>
      <c r="G3" s="51" t="s">
        <v>121</v>
      </c>
      <c r="H3" s="52" t="s">
        <v>881</v>
      </c>
      <c r="I3" s="51" t="s">
        <v>1126</v>
      </c>
      <c r="J3" s="51" t="s">
        <v>1184</v>
      </c>
      <c r="K3" s="50">
        <v>45292</v>
      </c>
      <c r="L3" s="50" t="s">
        <v>874</v>
      </c>
      <c r="M3" s="51" t="s">
        <v>6</v>
      </c>
      <c r="N3" s="52" t="s">
        <v>873</v>
      </c>
      <c r="O3" s="51" t="s">
        <v>887</v>
      </c>
      <c r="P3" s="51" t="s">
        <v>196</v>
      </c>
      <c r="Q3" s="52" t="s">
        <v>886</v>
      </c>
      <c r="R3" s="51" t="s">
        <v>1181</v>
      </c>
      <c r="S3" s="51" t="s">
        <v>1183</v>
      </c>
      <c r="T3" s="51" t="s">
        <v>1160</v>
      </c>
      <c r="U3" s="51"/>
      <c r="V3" s="51"/>
      <c r="W3" s="51">
        <v>2</v>
      </c>
      <c r="X3" s="51">
        <v>0</v>
      </c>
      <c r="Y3" s="51">
        <v>0</v>
      </c>
      <c r="Z3" s="51">
        <v>0</v>
      </c>
      <c r="AA3" s="51">
        <v>1</v>
      </c>
      <c r="AB3" s="51">
        <v>1</v>
      </c>
      <c r="AC3" s="51">
        <v>0</v>
      </c>
      <c r="AD3" s="51">
        <v>0</v>
      </c>
      <c r="AE3" s="51">
        <v>0</v>
      </c>
      <c r="AF3" s="51">
        <v>0</v>
      </c>
      <c r="AG3" s="51">
        <v>0</v>
      </c>
      <c r="AH3" s="51" t="str">
        <f>IF(OR(COUNTIF(WestCoast[],IDPs[[#This Row],[Dis_Pcode]])&gt;=1,COUNTIF(WestCoast[],#REF!)&gt;=1),"Yes","No")</f>
        <v>No</v>
      </c>
      <c r="AI3" s="51" t="str">
        <f>IF(IDPs[[#This Row],[Gov_Pcode]]=IDPs[[#This Row],[Gov_Coming_Pcode]],"Yes","No")</f>
        <v>Yes</v>
      </c>
      <c r="AJ3" s="51" t="str">
        <f>IF(IDPs[[#This Row],[Dis_Pcode]]=IDPs[[#This Row],[Dis_Coming_Pcode]],"Yes","No")</f>
        <v>No</v>
      </c>
    </row>
    <row r="4" spans="1:36" x14ac:dyDescent="0.35">
      <c r="A4" s="50">
        <v>45297</v>
      </c>
      <c r="B4" s="50">
        <v>45292</v>
      </c>
      <c r="C4" s="50" t="s">
        <v>874</v>
      </c>
      <c r="D4" s="51" t="s">
        <v>6</v>
      </c>
      <c r="E4" s="52" t="s">
        <v>873</v>
      </c>
      <c r="F4" s="51" t="s">
        <v>894</v>
      </c>
      <c r="G4" s="51" t="s">
        <v>87</v>
      </c>
      <c r="H4" s="52" t="s">
        <v>893</v>
      </c>
      <c r="I4" s="51" t="s">
        <v>1126</v>
      </c>
      <c r="J4" s="51" t="s">
        <v>1184</v>
      </c>
      <c r="K4" s="50">
        <v>45292</v>
      </c>
      <c r="L4" s="50" t="s">
        <v>717</v>
      </c>
      <c r="M4" s="51" t="s">
        <v>1</v>
      </c>
      <c r="N4" s="52" t="s">
        <v>264</v>
      </c>
      <c r="O4" s="51" t="s">
        <v>795</v>
      </c>
      <c r="P4" s="51" t="s">
        <v>793</v>
      </c>
      <c r="Q4" s="52" t="s">
        <v>794</v>
      </c>
      <c r="R4" s="51" t="s">
        <v>1180</v>
      </c>
      <c r="S4" s="51" t="s">
        <v>1185</v>
      </c>
      <c r="T4" s="51" t="s">
        <v>1160</v>
      </c>
      <c r="U4" s="51"/>
      <c r="V4" s="51"/>
      <c r="W4" s="51">
        <v>1</v>
      </c>
      <c r="X4" s="51">
        <v>0</v>
      </c>
      <c r="Y4" s="51">
        <v>1</v>
      </c>
      <c r="Z4" s="51">
        <v>0</v>
      </c>
      <c r="AA4" s="51">
        <v>0</v>
      </c>
      <c r="AB4" s="51">
        <v>0</v>
      </c>
      <c r="AC4" s="51">
        <v>0</v>
      </c>
      <c r="AD4" s="51">
        <v>0</v>
      </c>
      <c r="AE4" s="51">
        <v>0</v>
      </c>
      <c r="AF4" s="51">
        <v>0</v>
      </c>
      <c r="AG4" s="51">
        <v>0</v>
      </c>
      <c r="AH4" s="51" t="str">
        <f>IF(OR(COUNTIF(WestCoast[],IDPs[[#This Row],[Dis_Pcode]])&gt;=1,COUNTIF(WestCoast[],#REF!)&gt;=1),"Yes","No")</f>
        <v>No</v>
      </c>
      <c r="AI4" s="51" t="str">
        <f>IF(IDPs[[#This Row],[Gov_Pcode]]=IDPs[[#This Row],[Gov_Coming_Pcode]],"Yes","No")</f>
        <v>No</v>
      </c>
      <c r="AJ4" s="51" t="str">
        <f>IF(IDPs[[#This Row],[Dis_Pcode]]=IDPs[[#This Row],[Dis_Coming_Pcode]],"Yes","No")</f>
        <v>No</v>
      </c>
    </row>
    <row r="5" spans="1:36" x14ac:dyDescent="0.35">
      <c r="A5" s="50">
        <v>45297</v>
      </c>
      <c r="B5" s="50">
        <v>45293</v>
      </c>
      <c r="C5" s="50" t="s">
        <v>874</v>
      </c>
      <c r="D5" s="51" t="s">
        <v>6</v>
      </c>
      <c r="E5" s="52" t="s">
        <v>873</v>
      </c>
      <c r="F5" s="51" t="s">
        <v>892</v>
      </c>
      <c r="G5" s="51" t="s">
        <v>6</v>
      </c>
      <c r="H5" s="52" t="s">
        <v>873</v>
      </c>
      <c r="I5" s="51" t="s">
        <v>1126</v>
      </c>
      <c r="J5" s="51" t="s">
        <v>1184</v>
      </c>
      <c r="K5" s="50">
        <v>45292</v>
      </c>
      <c r="L5" s="50" t="s">
        <v>401</v>
      </c>
      <c r="M5" s="51" t="s">
        <v>1203</v>
      </c>
      <c r="N5" s="52" t="s">
        <v>266</v>
      </c>
      <c r="O5" s="51" t="s">
        <v>423</v>
      </c>
      <c r="P5" s="51" t="s">
        <v>422</v>
      </c>
      <c r="Q5" s="52" t="s">
        <v>421</v>
      </c>
      <c r="R5" s="51" t="s">
        <v>1181</v>
      </c>
      <c r="S5" s="51" t="s">
        <v>1413</v>
      </c>
      <c r="T5" s="51" t="s">
        <v>1160</v>
      </c>
      <c r="U5" s="51"/>
      <c r="V5" s="51"/>
      <c r="W5" s="51">
        <v>1</v>
      </c>
      <c r="X5" s="51">
        <v>0</v>
      </c>
      <c r="Y5" s="51">
        <v>0</v>
      </c>
      <c r="Z5" s="51">
        <v>0</v>
      </c>
      <c r="AA5" s="51">
        <v>0</v>
      </c>
      <c r="AB5" s="51">
        <v>0</v>
      </c>
      <c r="AC5" s="51">
        <v>0</v>
      </c>
      <c r="AD5" s="51">
        <v>1</v>
      </c>
      <c r="AE5" s="51">
        <v>0</v>
      </c>
      <c r="AF5" s="51">
        <v>0</v>
      </c>
      <c r="AG5" s="51">
        <v>0</v>
      </c>
      <c r="AH5" s="51" t="str">
        <f>IF(OR(COUNTIF(WestCoast[],IDPs[[#This Row],[Dis_Pcode]])&gt;=1,COUNTIF(WestCoast[],#REF!)&gt;=1),"Yes","No")</f>
        <v>No</v>
      </c>
      <c r="AI5" s="51" t="str">
        <f>IF(IDPs[[#This Row],[Gov_Pcode]]=IDPs[[#This Row],[Gov_Coming_Pcode]],"Yes","No")</f>
        <v>No</v>
      </c>
      <c r="AJ5" s="51" t="str">
        <f>IF(IDPs[[#This Row],[Dis_Pcode]]=IDPs[[#This Row],[Dis_Coming_Pcode]],"Yes","No")</f>
        <v>No</v>
      </c>
    </row>
    <row r="6" spans="1:36" x14ac:dyDescent="0.35">
      <c r="A6" s="50">
        <v>45297</v>
      </c>
      <c r="B6" s="50">
        <v>45293</v>
      </c>
      <c r="C6" s="50" t="s">
        <v>874</v>
      </c>
      <c r="D6" s="51" t="s">
        <v>6</v>
      </c>
      <c r="E6" s="52" t="s">
        <v>873</v>
      </c>
      <c r="F6" s="51" t="s">
        <v>892</v>
      </c>
      <c r="G6" s="51" t="s">
        <v>6</v>
      </c>
      <c r="H6" s="52" t="s">
        <v>873</v>
      </c>
      <c r="I6" s="51" t="s">
        <v>1126</v>
      </c>
      <c r="J6" s="51" t="s">
        <v>1184</v>
      </c>
      <c r="K6" s="50">
        <v>45292</v>
      </c>
      <c r="L6" s="50" t="s">
        <v>797</v>
      </c>
      <c r="M6" s="51" t="s">
        <v>7</v>
      </c>
      <c r="N6" s="52" t="s">
        <v>796</v>
      </c>
      <c r="O6" s="51" t="s">
        <v>807</v>
      </c>
      <c r="P6" s="51" t="s">
        <v>1205</v>
      </c>
      <c r="Q6" s="52" t="s">
        <v>806</v>
      </c>
      <c r="R6" s="51" t="s">
        <v>1181</v>
      </c>
      <c r="S6" s="51" t="s">
        <v>1413</v>
      </c>
      <c r="T6" s="51" t="s">
        <v>1160</v>
      </c>
      <c r="U6" s="51"/>
      <c r="V6" s="51"/>
      <c r="W6" s="51">
        <v>1</v>
      </c>
      <c r="X6" s="51">
        <v>0</v>
      </c>
      <c r="Y6" s="51">
        <v>0</v>
      </c>
      <c r="Z6" s="51">
        <v>0</v>
      </c>
      <c r="AA6" s="51">
        <v>0</v>
      </c>
      <c r="AB6" s="51">
        <v>0</v>
      </c>
      <c r="AC6" s="51">
        <v>0</v>
      </c>
      <c r="AD6" s="51">
        <v>1</v>
      </c>
      <c r="AE6" s="51">
        <v>0</v>
      </c>
      <c r="AF6" s="51">
        <v>0</v>
      </c>
      <c r="AG6" s="51">
        <v>0</v>
      </c>
      <c r="AH6" s="51" t="str">
        <f>IF(OR(COUNTIF(WestCoast[],IDPs[[#This Row],[Dis_Pcode]])&gt;=1,COUNTIF(WestCoast[],#REF!)&gt;=1),"Yes","No")</f>
        <v>No</v>
      </c>
      <c r="AI6" s="51" t="str">
        <f>IF(IDPs[[#This Row],[Gov_Pcode]]=IDPs[[#This Row],[Gov_Coming_Pcode]],"Yes","No")</f>
        <v>No</v>
      </c>
      <c r="AJ6" s="51" t="str">
        <f>IF(IDPs[[#This Row],[Dis_Pcode]]=IDPs[[#This Row],[Dis_Coming_Pcode]],"Yes","No")</f>
        <v>No</v>
      </c>
    </row>
    <row r="7" spans="1:36" x14ac:dyDescent="0.35">
      <c r="A7" s="50">
        <v>45297</v>
      </c>
      <c r="B7" s="50">
        <v>45295</v>
      </c>
      <c r="C7" s="50" t="s">
        <v>874</v>
      </c>
      <c r="D7" s="51" t="s">
        <v>6</v>
      </c>
      <c r="E7" s="52" t="s">
        <v>873</v>
      </c>
      <c r="F7" s="51" t="s">
        <v>892</v>
      </c>
      <c r="G7" s="51" t="s">
        <v>6</v>
      </c>
      <c r="H7" s="52" t="s">
        <v>873</v>
      </c>
      <c r="I7" s="51" t="s">
        <v>1126</v>
      </c>
      <c r="J7" s="51" t="s">
        <v>1184</v>
      </c>
      <c r="K7" s="50">
        <v>45292</v>
      </c>
      <c r="L7" s="50" t="s">
        <v>874</v>
      </c>
      <c r="M7" s="51" t="s">
        <v>6</v>
      </c>
      <c r="N7" s="52" t="s">
        <v>873</v>
      </c>
      <c r="O7" s="51" t="s">
        <v>878</v>
      </c>
      <c r="P7" s="51" t="s">
        <v>136</v>
      </c>
      <c r="Q7" s="52" t="s">
        <v>877</v>
      </c>
      <c r="R7" s="51" t="s">
        <v>1181</v>
      </c>
      <c r="S7" s="51" t="s">
        <v>1413</v>
      </c>
      <c r="T7" s="51" t="s">
        <v>1160</v>
      </c>
      <c r="U7" s="51"/>
      <c r="V7" s="51"/>
      <c r="W7" s="51">
        <v>1</v>
      </c>
      <c r="X7" s="51">
        <v>0</v>
      </c>
      <c r="Y7" s="51">
        <v>0</v>
      </c>
      <c r="Z7" s="51">
        <v>0</v>
      </c>
      <c r="AA7" s="51">
        <v>0</v>
      </c>
      <c r="AB7" s="51">
        <v>0</v>
      </c>
      <c r="AC7" s="51">
        <v>0</v>
      </c>
      <c r="AD7" s="51">
        <v>1</v>
      </c>
      <c r="AE7" s="51">
        <v>0</v>
      </c>
      <c r="AF7" s="51">
        <v>0</v>
      </c>
      <c r="AG7" s="51">
        <v>0</v>
      </c>
      <c r="AH7" s="51" t="str">
        <f>IF(OR(COUNTIF(WestCoast[],IDPs[[#This Row],[Dis_Pcode]])&gt;=1,COUNTIF(WestCoast[],#REF!)&gt;=1),"Yes","No")</f>
        <v>No</v>
      </c>
      <c r="AI7" s="51" t="str">
        <f>IF(IDPs[[#This Row],[Gov_Pcode]]=IDPs[[#This Row],[Gov_Coming_Pcode]],"Yes","No")</f>
        <v>Yes</v>
      </c>
      <c r="AJ7" s="51" t="str">
        <f>IF(IDPs[[#This Row],[Dis_Pcode]]=IDPs[[#This Row],[Dis_Coming_Pcode]],"Yes","No")</f>
        <v>No</v>
      </c>
    </row>
    <row r="8" spans="1:36" x14ac:dyDescent="0.35">
      <c r="A8" s="50">
        <v>45295</v>
      </c>
      <c r="B8" s="50">
        <v>45295</v>
      </c>
      <c r="C8" s="50" t="s">
        <v>1046</v>
      </c>
      <c r="D8" s="51" t="s">
        <v>1207</v>
      </c>
      <c r="E8" s="52" t="s">
        <v>267</v>
      </c>
      <c r="F8" s="51" t="s">
        <v>1049</v>
      </c>
      <c r="G8" s="51" t="s">
        <v>1263</v>
      </c>
      <c r="H8" s="52" t="s">
        <v>1264</v>
      </c>
      <c r="I8" s="51" t="s">
        <v>1126</v>
      </c>
      <c r="J8" s="51" t="s">
        <v>1184</v>
      </c>
      <c r="K8" s="50">
        <v>45293</v>
      </c>
      <c r="L8" s="50" t="s">
        <v>401</v>
      </c>
      <c r="M8" s="51" t="s">
        <v>1203</v>
      </c>
      <c r="N8" s="52" t="s">
        <v>266</v>
      </c>
      <c r="O8" s="51" t="s">
        <v>453</v>
      </c>
      <c r="P8" s="51" t="s">
        <v>25</v>
      </c>
      <c r="Q8" s="52" t="s">
        <v>452</v>
      </c>
      <c r="R8" s="51" t="s">
        <v>1180</v>
      </c>
      <c r="S8" s="51" t="s">
        <v>1185</v>
      </c>
      <c r="T8" s="51" t="s">
        <v>1160</v>
      </c>
      <c r="U8" s="51"/>
      <c r="V8" s="51"/>
      <c r="W8" s="51">
        <v>3</v>
      </c>
      <c r="X8" s="51">
        <v>0</v>
      </c>
      <c r="Y8" s="51">
        <v>0</v>
      </c>
      <c r="Z8" s="51">
        <v>0</v>
      </c>
      <c r="AA8" s="51">
        <v>3</v>
      </c>
      <c r="AB8" s="51">
        <v>0</v>
      </c>
      <c r="AC8" s="51">
        <v>0</v>
      </c>
      <c r="AD8" s="51">
        <v>0</v>
      </c>
      <c r="AE8" s="51">
        <v>0</v>
      </c>
      <c r="AF8" s="51">
        <v>0</v>
      </c>
      <c r="AG8" s="51">
        <v>0</v>
      </c>
      <c r="AH8" s="51" t="str">
        <f>IF(OR(COUNTIF(WestCoast[],IDPs[[#This Row],[Dis_Pcode]])&gt;=1,COUNTIF(WestCoast[],#REF!)&gt;=1),"Yes","No")</f>
        <v>Yes</v>
      </c>
      <c r="AI8" s="51" t="str">
        <f>IF(IDPs[[#This Row],[Gov_Pcode]]=IDPs[[#This Row],[Gov_Coming_Pcode]],"Yes","No")</f>
        <v>No</v>
      </c>
      <c r="AJ8" s="51" t="str">
        <f>IF(IDPs[[#This Row],[Dis_Pcode]]=IDPs[[#This Row],[Dis_Coming_Pcode]],"Yes","No")</f>
        <v>No</v>
      </c>
    </row>
    <row r="9" spans="1:36" x14ac:dyDescent="0.35">
      <c r="A9" s="50">
        <v>45297</v>
      </c>
      <c r="B9" s="50">
        <v>45297</v>
      </c>
      <c r="C9" s="50" t="s">
        <v>401</v>
      </c>
      <c r="D9" s="51" t="s">
        <v>1203</v>
      </c>
      <c r="E9" s="52" t="s">
        <v>266</v>
      </c>
      <c r="F9" s="51" t="s">
        <v>453</v>
      </c>
      <c r="G9" s="51" t="s">
        <v>25</v>
      </c>
      <c r="H9" s="52" t="s">
        <v>452</v>
      </c>
      <c r="I9" s="51" t="s">
        <v>1126</v>
      </c>
      <c r="J9" s="51" t="s">
        <v>1184</v>
      </c>
      <c r="K9" s="50">
        <v>45293</v>
      </c>
      <c r="L9" s="50" t="s">
        <v>401</v>
      </c>
      <c r="M9" s="51" t="s">
        <v>1203</v>
      </c>
      <c r="N9" s="52" t="s">
        <v>266</v>
      </c>
      <c r="O9" s="51" t="s">
        <v>408</v>
      </c>
      <c r="P9" s="51" t="s">
        <v>1204</v>
      </c>
      <c r="Q9" s="52" t="s">
        <v>407</v>
      </c>
      <c r="R9" s="51" t="s">
        <v>1180</v>
      </c>
      <c r="S9" s="51" t="s">
        <v>1186</v>
      </c>
      <c r="T9" s="51" t="s">
        <v>1160</v>
      </c>
      <c r="U9" s="51"/>
      <c r="V9" s="51"/>
      <c r="W9" s="51">
        <v>2</v>
      </c>
      <c r="X9" s="51">
        <v>0</v>
      </c>
      <c r="Y9" s="51">
        <v>1</v>
      </c>
      <c r="Z9" s="51">
        <v>0</v>
      </c>
      <c r="AA9" s="51">
        <v>0</v>
      </c>
      <c r="AB9" s="51">
        <v>0</v>
      </c>
      <c r="AC9" s="51">
        <v>0</v>
      </c>
      <c r="AD9" s="51">
        <v>1</v>
      </c>
      <c r="AE9" s="51">
        <v>0</v>
      </c>
      <c r="AF9" s="51">
        <v>0</v>
      </c>
      <c r="AG9" s="51">
        <v>0</v>
      </c>
      <c r="AH9" s="51" t="str">
        <f>IF(OR(COUNTIF(WestCoast[],IDPs[[#This Row],[Dis_Pcode]])&gt;=1,COUNTIF(WestCoast[],#REF!)&gt;=1),"Yes","No")</f>
        <v>Yes</v>
      </c>
      <c r="AI9" s="51" t="str">
        <f>IF(IDPs[[#This Row],[Gov_Pcode]]=IDPs[[#This Row],[Gov_Coming_Pcode]],"Yes","No")</f>
        <v>Yes</v>
      </c>
      <c r="AJ9" s="51" t="str">
        <f>IF(IDPs[[#This Row],[Dis_Pcode]]=IDPs[[#This Row],[Dis_Coming_Pcode]],"Yes","No")</f>
        <v>No</v>
      </c>
    </row>
    <row r="10" spans="1:36" x14ac:dyDescent="0.35">
      <c r="A10" s="50">
        <v>45297</v>
      </c>
      <c r="B10" s="50">
        <v>45293</v>
      </c>
      <c r="C10" s="50" t="s">
        <v>874</v>
      </c>
      <c r="D10" s="51" t="s">
        <v>6</v>
      </c>
      <c r="E10" s="52" t="s">
        <v>873</v>
      </c>
      <c r="F10" s="51" t="s">
        <v>892</v>
      </c>
      <c r="G10" s="51" t="s">
        <v>6</v>
      </c>
      <c r="H10" s="52" t="s">
        <v>873</v>
      </c>
      <c r="I10" s="51" t="s">
        <v>1126</v>
      </c>
      <c r="J10" s="51" t="s">
        <v>1184</v>
      </c>
      <c r="K10" s="50">
        <v>45293</v>
      </c>
      <c r="L10" s="50" t="s">
        <v>401</v>
      </c>
      <c r="M10" s="51" t="s">
        <v>1203</v>
      </c>
      <c r="N10" s="52" t="s">
        <v>266</v>
      </c>
      <c r="O10" s="51" t="s">
        <v>406</v>
      </c>
      <c r="P10" s="51" t="s">
        <v>38</v>
      </c>
      <c r="Q10" s="52" t="s">
        <v>405</v>
      </c>
      <c r="R10" s="51" t="s">
        <v>1181</v>
      </c>
      <c r="S10" s="51" t="s">
        <v>1413</v>
      </c>
      <c r="T10" s="51" t="s">
        <v>1160</v>
      </c>
      <c r="U10" s="51"/>
      <c r="V10" s="51"/>
      <c r="W10" s="51">
        <v>1</v>
      </c>
      <c r="X10" s="51">
        <v>0</v>
      </c>
      <c r="Y10" s="51">
        <v>0</v>
      </c>
      <c r="Z10" s="51">
        <v>0</v>
      </c>
      <c r="AA10" s="51">
        <v>0</v>
      </c>
      <c r="AB10" s="51">
        <v>0</v>
      </c>
      <c r="AC10" s="51">
        <v>0</v>
      </c>
      <c r="AD10" s="51">
        <v>1</v>
      </c>
      <c r="AE10" s="51">
        <v>0</v>
      </c>
      <c r="AF10" s="51">
        <v>0</v>
      </c>
      <c r="AG10" s="51">
        <v>0</v>
      </c>
      <c r="AH10" s="51" t="str">
        <f>IF(OR(COUNTIF(WestCoast[],IDPs[[#This Row],[Dis_Pcode]])&gt;=1,COUNTIF(WestCoast[],#REF!)&gt;=1),"Yes","No")</f>
        <v>No</v>
      </c>
      <c r="AI10" s="51" t="str">
        <f>IF(IDPs[[#This Row],[Gov_Pcode]]=IDPs[[#This Row],[Gov_Coming_Pcode]],"Yes","No")</f>
        <v>No</v>
      </c>
      <c r="AJ10" s="51" t="str">
        <f>IF(IDPs[[#This Row],[Dis_Pcode]]=IDPs[[#This Row],[Dis_Coming_Pcode]],"Yes","No")</f>
        <v>No</v>
      </c>
    </row>
    <row r="11" spans="1:36" x14ac:dyDescent="0.35">
      <c r="A11" s="50">
        <v>45297</v>
      </c>
      <c r="B11" s="50">
        <v>45295</v>
      </c>
      <c r="C11" s="50" t="s">
        <v>874</v>
      </c>
      <c r="D11" s="51" t="s">
        <v>6</v>
      </c>
      <c r="E11" s="52" t="s">
        <v>873</v>
      </c>
      <c r="F11" s="51" t="s">
        <v>894</v>
      </c>
      <c r="G11" s="51" t="s">
        <v>87</v>
      </c>
      <c r="H11" s="52" t="s">
        <v>893</v>
      </c>
      <c r="I11" s="51" t="s">
        <v>1126</v>
      </c>
      <c r="J11" s="51" t="s">
        <v>1184</v>
      </c>
      <c r="K11" s="50">
        <v>45293</v>
      </c>
      <c r="L11" s="50" t="s">
        <v>563</v>
      </c>
      <c r="M11" s="51" t="s">
        <v>8</v>
      </c>
      <c r="N11" s="52" t="s">
        <v>269</v>
      </c>
      <c r="O11" s="51" t="s">
        <v>605</v>
      </c>
      <c r="P11" s="51" t="s">
        <v>603</v>
      </c>
      <c r="Q11" s="52" t="s">
        <v>604</v>
      </c>
      <c r="R11" s="51" t="s">
        <v>1181</v>
      </c>
      <c r="S11" s="51" t="s">
        <v>1183</v>
      </c>
      <c r="T11" s="51" t="s">
        <v>1160</v>
      </c>
      <c r="U11" s="51"/>
      <c r="V11" s="51"/>
      <c r="W11" s="51">
        <v>1</v>
      </c>
      <c r="X11" s="51">
        <v>0</v>
      </c>
      <c r="Y11" s="51">
        <v>1</v>
      </c>
      <c r="Z11" s="51">
        <v>0</v>
      </c>
      <c r="AA11" s="51">
        <v>0</v>
      </c>
      <c r="AB11" s="51">
        <v>0</v>
      </c>
      <c r="AC11" s="51">
        <v>0</v>
      </c>
      <c r="AD11" s="51">
        <v>0</v>
      </c>
      <c r="AE11" s="51">
        <v>0</v>
      </c>
      <c r="AF11" s="51">
        <v>0</v>
      </c>
      <c r="AG11" s="51">
        <v>0</v>
      </c>
      <c r="AH11" s="51" t="str">
        <f>IF(OR(COUNTIF(WestCoast[],IDPs[[#This Row],[Dis_Pcode]])&gt;=1,COUNTIF(WestCoast[],#REF!)&gt;=1),"Yes","No")</f>
        <v>No</v>
      </c>
      <c r="AI11" s="51" t="str">
        <f>IF(IDPs[[#This Row],[Gov_Pcode]]=IDPs[[#This Row],[Gov_Coming_Pcode]],"Yes","No")</f>
        <v>No</v>
      </c>
      <c r="AJ11" s="51" t="str">
        <f>IF(IDPs[[#This Row],[Dis_Pcode]]=IDPs[[#This Row],[Dis_Coming_Pcode]],"Yes","No")</f>
        <v>No</v>
      </c>
    </row>
    <row r="12" spans="1:36" x14ac:dyDescent="0.35">
      <c r="A12" s="50">
        <v>45295</v>
      </c>
      <c r="B12" s="50">
        <v>45295</v>
      </c>
      <c r="C12" s="50" t="s">
        <v>1046</v>
      </c>
      <c r="D12" s="51" t="s">
        <v>1207</v>
      </c>
      <c r="E12" s="52" t="s">
        <v>267</v>
      </c>
      <c r="F12" s="51" t="s">
        <v>1049</v>
      </c>
      <c r="G12" s="51" t="s">
        <v>1263</v>
      </c>
      <c r="H12" s="52" t="s">
        <v>1264</v>
      </c>
      <c r="I12" s="51" t="s">
        <v>1126</v>
      </c>
      <c r="J12" s="51" t="s">
        <v>1184</v>
      </c>
      <c r="K12" s="50">
        <v>45294</v>
      </c>
      <c r="L12" s="50" t="s">
        <v>1046</v>
      </c>
      <c r="M12" s="51" t="s">
        <v>1207</v>
      </c>
      <c r="N12" s="52" t="s">
        <v>267</v>
      </c>
      <c r="O12" s="51" t="s">
        <v>1057</v>
      </c>
      <c r="P12" s="51" t="s">
        <v>86</v>
      </c>
      <c r="Q12" s="52" t="s">
        <v>1056</v>
      </c>
      <c r="R12" s="51" t="s">
        <v>1180</v>
      </c>
      <c r="S12" s="51" t="s">
        <v>1185</v>
      </c>
      <c r="T12" s="51" t="s">
        <v>1160</v>
      </c>
      <c r="U12" s="51"/>
      <c r="V12" s="51"/>
      <c r="W12" s="51">
        <v>4</v>
      </c>
      <c r="X12" s="51">
        <v>0</v>
      </c>
      <c r="Y12" s="51">
        <v>0</v>
      </c>
      <c r="Z12" s="51">
        <v>0</v>
      </c>
      <c r="AA12" s="51">
        <v>4</v>
      </c>
      <c r="AB12" s="51">
        <v>0</v>
      </c>
      <c r="AC12" s="51">
        <v>0</v>
      </c>
      <c r="AD12" s="51">
        <v>0</v>
      </c>
      <c r="AE12" s="51">
        <v>0</v>
      </c>
      <c r="AF12" s="51">
        <v>0</v>
      </c>
      <c r="AG12" s="51">
        <v>0</v>
      </c>
      <c r="AH12" s="51" t="str">
        <f>IF(OR(COUNTIF(WestCoast[],IDPs[[#This Row],[Dis_Pcode]])&gt;=1,COUNTIF(WestCoast[],#REF!)&gt;=1),"Yes","No")</f>
        <v>Yes</v>
      </c>
      <c r="AI12" s="51" t="str">
        <f>IF(IDPs[[#This Row],[Gov_Pcode]]=IDPs[[#This Row],[Gov_Coming_Pcode]],"Yes","No")</f>
        <v>Yes</v>
      </c>
      <c r="AJ12" s="51" t="str">
        <f>IF(IDPs[[#This Row],[Dis_Pcode]]=IDPs[[#This Row],[Dis_Coming_Pcode]],"Yes","No")</f>
        <v>No</v>
      </c>
    </row>
    <row r="13" spans="1:36" x14ac:dyDescent="0.35">
      <c r="A13" s="50">
        <v>45297</v>
      </c>
      <c r="B13" s="50">
        <v>45293</v>
      </c>
      <c r="C13" s="50" t="s">
        <v>874</v>
      </c>
      <c r="D13" s="51" t="s">
        <v>6</v>
      </c>
      <c r="E13" s="52" t="s">
        <v>873</v>
      </c>
      <c r="F13" s="51" t="s">
        <v>892</v>
      </c>
      <c r="G13" s="51" t="s">
        <v>6</v>
      </c>
      <c r="H13" s="52" t="s">
        <v>873</v>
      </c>
      <c r="I13" s="51" t="s">
        <v>1126</v>
      </c>
      <c r="J13" s="51" t="s">
        <v>1184</v>
      </c>
      <c r="K13" s="50">
        <v>45294</v>
      </c>
      <c r="L13" s="50" t="s">
        <v>874</v>
      </c>
      <c r="M13" s="51" t="s">
        <v>6</v>
      </c>
      <c r="N13" s="52" t="s">
        <v>873</v>
      </c>
      <c r="O13" s="51" t="s">
        <v>882</v>
      </c>
      <c r="P13" s="51" t="s">
        <v>121</v>
      </c>
      <c r="Q13" s="52" t="s">
        <v>881</v>
      </c>
      <c r="R13" s="51" t="s">
        <v>1180</v>
      </c>
      <c r="S13" s="51" t="s">
        <v>1185</v>
      </c>
      <c r="T13" s="51" t="s">
        <v>1160</v>
      </c>
      <c r="U13" s="51"/>
      <c r="V13" s="51"/>
      <c r="W13" s="51">
        <v>1</v>
      </c>
      <c r="X13" s="51">
        <v>0</v>
      </c>
      <c r="Y13" s="51">
        <v>0</v>
      </c>
      <c r="Z13" s="51">
        <v>0</v>
      </c>
      <c r="AA13" s="51">
        <v>0</v>
      </c>
      <c r="AB13" s="51">
        <v>0</v>
      </c>
      <c r="AC13" s="51">
        <v>0</v>
      </c>
      <c r="AD13" s="51">
        <v>1</v>
      </c>
      <c r="AE13" s="51">
        <v>0</v>
      </c>
      <c r="AF13" s="51">
        <v>0</v>
      </c>
      <c r="AG13" s="51">
        <v>0</v>
      </c>
      <c r="AH13" s="51" t="str">
        <f>IF(OR(COUNTIF(WestCoast[],IDPs[[#This Row],[Dis_Pcode]])&gt;=1,COUNTIF(WestCoast[],#REF!)&gt;=1),"Yes","No")</f>
        <v>No</v>
      </c>
      <c r="AI13" s="51" t="str">
        <f>IF(IDPs[[#This Row],[Gov_Pcode]]=IDPs[[#This Row],[Gov_Coming_Pcode]],"Yes","No")</f>
        <v>Yes</v>
      </c>
      <c r="AJ13" s="51" t="str">
        <f>IF(IDPs[[#This Row],[Dis_Pcode]]=IDPs[[#This Row],[Dis_Coming_Pcode]],"Yes","No")</f>
        <v>No</v>
      </c>
    </row>
    <row r="14" spans="1:36" x14ac:dyDescent="0.35">
      <c r="A14" s="50">
        <v>45300</v>
      </c>
      <c r="B14" s="50">
        <v>45300</v>
      </c>
      <c r="C14" s="50" t="s">
        <v>401</v>
      </c>
      <c r="D14" s="51" t="s">
        <v>1203</v>
      </c>
      <c r="E14" s="52" t="s">
        <v>266</v>
      </c>
      <c r="F14" s="51" t="s">
        <v>453</v>
      </c>
      <c r="G14" s="51" t="s">
        <v>25</v>
      </c>
      <c r="H14" s="52" t="s">
        <v>452</v>
      </c>
      <c r="I14" s="51" t="s">
        <v>1126</v>
      </c>
      <c r="J14" s="51" t="s">
        <v>1184</v>
      </c>
      <c r="K14" s="50">
        <v>45293</v>
      </c>
      <c r="L14" s="50" t="s">
        <v>401</v>
      </c>
      <c r="M14" s="51" t="s">
        <v>1203</v>
      </c>
      <c r="N14" s="52" t="s">
        <v>266</v>
      </c>
      <c r="O14" s="51" t="s">
        <v>453</v>
      </c>
      <c r="P14" s="51" t="s">
        <v>25</v>
      </c>
      <c r="Q14" s="52" t="s">
        <v>452</v>
      </c>
      <c r="R14" s="51" t="s">
        <v>1180</v>
      </c>
      <c r="S14" s="51" t="s">
        <v>1186</v>
      </c>
      <c r="T14" s="51" t="s">
        <v>1160</v>
      </c>
      <c r="U14" s="51"/>
      <c r="V14" s="51"/>
      <c r="W14" s="51">
        <v>1</v>
      </c>
      <c r="X14" s="51">
        <v>0</v>
      </c>
      <c r="Y14" s="51">
        <v>0</v>
      </c>
      <c r="Z14" s="51">
        <v>0</v>
      </c>
      <c r="AA14" s="51">
        <v>0</v>
      </c>
      <c r="AB14" s="51">
        <v>0</v>
      </c>
      <c r="AC14" s="51">
        <v>0</v>
      </c>
      <c r="AD14" s="51">
        <v>1</v>
      </c>
      <c r="AE14" s="51">
        <v>0</v>
      </c>
      <c r="AF14" s="51">
        <v>0</v>
      </c>
      <c r="AG14" s="51">
        <v>0</v>
      </c>
      <c r="AH14" s="51" t="str">
        <f>IF(OR(COUNTIF(WestCoast[],IDPs[[#This Row],[Dis_Pcode]])&gt;=1,COUNTIF(WestCoast[],#REF!)&gt;=1),"Yes","No")</f>
        <v>Yes</v>
      </c>
      <c r="AI14" s="51" t="str">
        <f>IF(IDPs[[#This Row],[Gov_Pcode]]=IDPs[[#This Row],[Gov_Coming_Pcode]],"Yes","No")</f>
        <v>Yes</v>
      </c>
      <c r="AJ14" s="51" t="str">
        <f>IF(IDPs[[#This Row],[Dis_Pcode]]=IDPs[[#This Row],[Dis_Coming_Pcode]],"Yes","No")</f>
        <v>Yes</v>
      </c>
    </row>
    <row r="15" spans="1:36" x14ac:dyDescent="0.35">
      <c r="A15" s="50">
        <v>45300</v>
      </c>
      <c r="B15" s="50">
        <v>45299</v>
      </c>
      <c r="C15" s="50" t="s">
        <v>401</v>
      </c>
      <c r="D15" s="51" t="s">
        <v>1203</v>
      </c>
      <c r="E15" s="52" t="s">
        <v>266</v>
      </c>
      <c r="F15" s="51" t="s">
        <v>453</v>
      </c>
      <c r="G15" s="51" t="s">
        <v>25</v>
      </c>
      <c r="H15" s="52" t="s">
        <v>452</v>
      </c>
      <c r="I15" s="51" t="s">
        <v>1126</v>
      </c>
      <c r="J15" s="51" t="s">
        <v>1184</v>
      </c>
      <c r="K15" s="50">
        <v>45293</v>
      </c>
      <c r="L15" s="50" t="s">
        <v>1046</v>
      </c>
      <c r="M15" s="51" t="s">
        <v>1207</v>
      </c>
      <c r="N15" s="52" t="s">
        <v>267</v>
      </c>
      <c r="O15" s="51" t="s">
        <v>1084</v>
      </c>
      <c r="P15" s="51" t="s">
        <v>35</v>
      </c>
      <c r="Q15" s="52" t="s">
        <v>1083</v>
      </c>
      <c r="R15" s="51" t="s">
        <v>1180</v>
      </c>
      <c r="S15" s="51" t="s">
        <v>1186</v>
      </c>
      <c r="T15" s="51" t="s">
        <v>1160</v>
      </c>
      <c r="U15" s="51"/>
      <c r="V15" s="51"/>
      <c r="W15" s="51">
        <v>2</v>
      </c>
      <c r="X15" s="51">
        <v>0</v>
      </c>
      <c r="Y15" s="51">
        <v>1</v>
      </c>
      <c r="Z15" s="51">
        <v>0</v>
      </c>
      <c r="AA15" s="51">
        <v>0</v>
      </c>
      <c r="AB15" s="51">
        <v>0</v>
      </c>
      <c r="AC15" s="51">
        <v>0</v>
      </c>
      <c r="AD15" s="51">
        <v>1</v>
      </c>
      <c r="AE15" s="51">
        <v>0</v>
      </c>
      <c r="AF15" s="51">
        <v>0</v>
      </c>
      <c r="AG15" s="51">
        <v>0</v>
      </c>
      <c r="AH15" s="51" t="str">
        <f>IF(OR(COUNTIF(WestCoast[],IDPs[[#This Row],[Dis_Pcode]])&gt;=1,COUNTIF(WestCoast[],#REF!)&gt;=1),"Yes","No")</f>
        <v>Yes</v>
      </c>
      <c r="AI15" s="51" t="str">
        <f>IF(IDPs[[#This Row],[Gov_Pcode]]=IDPs[[#This Row],[Gov_Coming_Pcode]],"Yes","No")</f>
        <v>No</v>
      </c>
      <c r="AJ15" s="51" t="str">
        <f>IF(IDPs[[#This Row],[Dis_Pcode]]=IDPs[[#This Row],[Dis_Coming_Pcode]],"Yes","No")</f>
        <v>No</v>
      </c>
    </row>
    <row r="16" spans="1:36" x14ac:dyDescent="0.35">
      <c r="A16" s="50">
        <v>45300</v>
      </c>
      <c r="B16" s="50">
        <v>45299</v>
      </c>
      <c r="C16" s="50" t="s">
        <v>401</v>
      </c>
      <c r="D16" s="51" t="s">
        <v>1203</v>
      </c>
      <c r="E16" s="52" t="s">
        <v>266</v>
      </c>
      <c r="F16" s="51" t="s">
        <v>453</v>
      </c>
      <c r="G16" s="51" t="s">
        <v>25</v>
      </c>
      <c r="H16" s="52" t="s">
        <v>452</v>
      </c>
      <c r="I16" s="51" t="s">
        <v>1126</v>
      </c>
      <c r="J16" s="51" t="s">
        <v>1184</v>
      </c>
      <c r="K16" s="50">
        <v>45293</v>
      </c>
      <c r="L16" s="50" t="s">
        <v>401</v>
      </c>
      <c r="M16" s="51" t="s">
        <v>1203</v>
      </c>
      <c r="N16" s="52" t="s">
        <v>266</v>
      </c>
      <c r="O16" s="51" t="s">
        <v>453</v>
      </c>
      <c r="P16" s="51" t="s">
        <v>25</v>
      </c>
      <c r="Q16" s="52" t="s">
        <v>452</v>
      </c>
      <c r="R16" s="51" t="s">
        <v>1180</v>
      </c>
      <c r="S16" s="51" t="s">
        <v>1186</v>
      </c>
      <c r="T16" s="51" t="s">
        <v>1160</v>
      </c>
      <c r="U16" s="51"/>
      <c r="V16" s="51"/>
      <c r="W16" s="51">
        <v>1</v>
      </c>
      <c r="X16" s="51">
        <v>0</v>
      </c>
      <c r="Y16" s="51">
        <v>0</v>
      </c>
      <c r="Z16" s="51">
        <v>0</v>
      </c>
      <c r="AA16" s="51">
        <v>0</v>
      </c>
      <c r="AB16" s="51">
        <v>0</v>
      </c>
      <c r="AC16" s="51">
        <v>0</v>
      </c>
      <c r="AD16" s="51">
        <v>1</v>
      </c>
      <c r="AE16" s="51">
        <v>0</v>
      </c>
      <c r="AF16" s="51">
        <v>0</v>
      </c>
      <c r="AG16" s="51">
        <v>0</v>
      </c>
      <c r="AH16" s="51" t="str">
        <f>IF(OR(COUNTIF(WestCoast[],IDPs[[#This Row],[Dis_Pcode]])&gt;=1,COUNTIF(WestCoast[],#REF!)&gt;=1),"Yes","No")</f>
        <v>Yes</v>
      </c>
      <c r="AI16" s="51" t="str">
        <f>IF(IDPs[[#This Row],[Gov_Pcode]]=IDPs[[#This Row],[Gov_Coming_Pcode]],"Yes","No")</f>
        <v>Yes</v>
      </c>
      <c r="AJ16" s="51" t="str">
        <f>IF(IDPs[[#This Row],[Dis_Pcode]]=IDPs[[#This Row],[Dis_Coming_Pcode]],"Yes","No")</f>
        <v>Yes</v>
      </c>
    </row>
    <row r="17" spans="1:36" x14ac:dyDescent="0.35">
      <c r="A17" s="50">
        <v>45300</v>
      </c>
      <c r="B17" s="50">
        <v>45299</v>
      </c>
      <c r="C17" s="50" t="s">
        <v>401</v>
      </c>
      <c r="D17" s="51" t="s">
        <v>1203</v>
      </c>
      <c r="E17" s="52" t="s">
        <v>266</v>
      </c>
      <c r="F17" s="51" t="s">
        <v>417</v>
      </c>
      <c r="G17" s="51" t="s">
        <v>1303</v>
      </c>
      <c r="H17" s="52" t="s">
        <v>1304</v>
      </c>
      <c r="I17" s="51" t="s">
        <v>1126</v>
      </c>
      <c r="J17" s="51" t="s">
        <v>1184</v>
      </c>
      <c r="K17" s="50">
        <v>45293</v>
      </c>
      <c r="L17" s="50" t="s">
        <v>401</v>
      </c>
      <c r="M17" s="51" t="s">
        <v>1203</v>
      </c>
      <c r="N17" s="52" t="s">
        <v>266</v>
      </c>
      <c r="O17" s="51" t="s">
        <v>441</v>
      </c>
      <c r="P17" s="51" t="s">
        <v>1209</v>
      </c>
      <c r="Q17" s="52" t="s">
        <v>440</v>
      </c>
      <c r="R17" s="51" t="s">
        <v>1180</v>
      </c>
      <c r="S17" s="51" t="s">
        <v>1186</v>
      </c>
      <c r="T17" s="51" t="s">
        <v>1435</v>
      </c>
      <c r="U17" s="51" t="s">
        <v>1435</v>
      </c>
      <c r="V17" s="51" t="s">
        <v>1435</v>
      </c>
      <c r="W17" s="51">
        <v>1</v>
      </c>
      <c r="X17" s="51">
        <v>0</v>
      </c>
      <c r="Y17" s="51">
        <v>1</v>
      </c>
      <c r="Z17" s="51">
        <v>0</v>
      </c>
      <c r="AA17" s="51">
        <v>0</v>
      </c>
      <c r="AB17" s="51">
        <v>0</v>
      </c>
      <c r="AC17" s="51">
        <v>0</v>
      </c>
      <c r="AD17" s="51">
        <v>0</v>
      </c>
      <c r="AE17" s="51">
        <v>0</v>
      </c>
      <c r="AF17" s="51">
        <v>0</v>
      </c>
      <c r="AG17" s="51">
        <v>0</v>
      </c>
      <c r="AH17" s="51" t="str">
        <f>IF(OR(COUNTIF(WestCoast[],IDPs[[#This Row],[Dis_Pcode]])&gt;=1,COUNTIF(WestCoast[],#REF!)&gt;=1),"Yes","No")</f>
        <v>Yes</v>
      </c>
      <c r="AI17" s="51" t="str">
        <f>IF(IDPs[[#This Row],[Gov_Pcode]]=IDPs[[#This Row],[Gov_Coming_Pcode]],"Yes","No")</f>
        <v>Yes</v>
      </c>
      <c r="AJ17" s="51" t="str">
        <f>IF(IDPs[[#This Row],[Dis_Pcode]]=IDPs[[#This Row],[Dis_Coming_Pcode]],"Yes","No")</f>
        <v>No</v>
      </c>
    </row>
    <row r="18" spans="1:36" x14ac:dyDescent="0.35">
      <c r="A18" s="50">
        <v>45300</v>
      </c>
      <c r="B18" s="50">
        <v>45299</v>
      </c>
      <c r="C18" s="50" t="s">
        <v>401</v>
      </c>
      <c r="D18" s="51" t="s">
        <v>1203</v>
      </c>
      <c r="E18" s="52" t="s">
        <v>266</v>
      </c>
      <c r="F18" s="51" t="s">
        <v>453</v>
      </c>
      <c r="G18" s="51" t="s">
        <v>25</v>
      </c>
      <c r="H18" s="52" t="s">
        <v>452</v>
      </c>
      <c r="I18" s="51" t="s">
        <v>1126</v>
      </c>
      <c r="J18" s="51" t="s">
        <v>1184</v>
      </c>
      <c r="K18" s="50">
        <v>45294</v>
      </c>
      <c r="L18" s="50" t="s">
        <v>1046</v>
      </c>
      <c r="M18" s="51" t="s">
        <v>1207</v>
      </c>
      <c r="N18" s="52" t="s">
        <v>267</v>
      </c>
      <c r="O18" s="51" t="s">
        <v>1084</v>
      </c>
      <c r="P18" s="51" t="s">
        <v>35</v>
      </c>
      <c r="Q18" s="52" t="s">
        <v>1083</v>
      </c>
      <c r="R18" s="51" t="s">
        <v>1180</v>
      </c>
      <c r="S18" s="51" t="s">
        <v>1186</v>
      </c>
      <c r="T18" s="51" t="s">
        <v>1160</v>
      </c>
      <c r="U18" s="51"/>
      <c r="V18" s="51"/>
      <c r="W18" s="51">
        <v>2</v>
      </c>
      <c r="X18" s="51">
        <v>0</v>
      </c>
      <c r="Y18" s="51">
        <v>0</v>
      </c>
      <c r="Z18" s="51">
        <v>0</v>
      </c>
      <c r="AA18" s="51">
        <v>0</v>
      </c>
      <c r="AB18" s="51">
        <v>0</v>
      </c>
      <c r="AC18" s="51">
        <v>0</v>
      </c>
      <c r="AD18" s="51">
        <v>2</v>
      </c>
      <c r="AE18" s="51">
        <v>0</v>
      </c>
      <c r="AF18" s="51">
        <v>0</v>
      </c>
      <c r="AG18" s="51">
        <v>0</v>
      </c>
      <c r="AH18" s="51" t="str">
        <f>IF(OR(COUNTIF(WestCoast[],IDPs[[#This Row],[Dis_Pcode]])&gt;=1,COUNTIF(WestCoast[],#REF!)&gt;=1),"Yes","No")</f>
        <v>Yes</v>
      </c>
      <c r="AI18" s="51" t="str">
        <f>IF(IDPs[[#This Row],[Gov_Pcode]]=IDPs[[#This Row],[Gov_Coming_Pcode]],"Yes","No")</f>
        <v>No</v>
      </c>
      <c r="AJ18" s="51" t="str">
        <f>IF(IDPs[[#This Row],[Dis_Pcode]]=IDPs[[#This Row],[Dis_Coming_Pcode]],"Yes","No")</f>
        <v>No</v>
      </c>
    </row>
    <row r="19" spans="1:36" x14ac:dyDescent="0.35">
      <c r="A19" s="50">
        <v>45300</v>
      </c>
      <c r="B19" s="50">
        <v>45299</v>
      </c>
      <c r="C19" s="50" t="s">
        <v>401</v>
      </c>
      <c r="D19" s="51" t="s">
        <v>1203</v>
      </c>
      <c r="E19" s="52" t="s">
        <v>266</v>
      </c>
      <c r="F19" s="51" t="s">
        <v>417</v>
      </c>
      <c r="G19" s="51" t="s">
        <v>1303</v>
      </c>
      <c r="H19" s="52" t="s">
        <v>1304</v>
      </c>
      <c r="I19" s="51" t="s">
        <v>1126</v>
      </c>
      <c r="J19" s="51" t="s">
        <v>1184</v>
      </c>
      <c r="K19" s="50">
        <v>45295</v>
      </c>
      <c r="L19" s="50" t="s">
        <v>617</v>
      </c>
      <c r="M19" s="51" t="s">
        <v>13</v>
      </c>
      <c r="N19" s="52" t="s">
        <v>275</v>
      </c>
      <c r="O19" s="51" t="s">
        <v>626</v>
      </c>
      <c r="P19" s="51" t="s">
        <v>1221</v>
      </c>
      <c r="Q19" s="52" t="s">
        <v>1331</v>
      </c>
      <c r="R19" s="51" t="s">
        <v>1181</v>
      </c>
      <c r="S19" s="51" t="s">
        <v>1182</v>
      </c>
      <c r="T19" s="51" t="s">
        <v>1160</v>
      </c>
      <c r="U19" s="51"/>
      <c r="V19" s="51"/>
      <c r="W19" s="51">
        <v>1</v>
      </c>
      <c r="X19" s="51">
        <v>0</v>
      </c>
      <c r="Y19" s="51">
        <v>1</v>
      </c>
      <c r="Z19" s="51">
        <v>0</v>
      </c>
      <c r="AA19" s="51">
        <v>0</v>
      </c>
      <c r="AB19" s="51">
        <v>0</v>
      </c>
      <c r="AC19" s="51">
        <v>0</v>
      </c>
      <c r="AD19" s="51">
        <v>0</v>
      </c>
      <c r="AE19" s="51">
        <v>0</v>
      </c>
      <c r="AF19" s="51">
        <v>0</v>
      </c>
      <c r="AG19" s="51">
        <v>0</v>
      </c>
      <c r="AH19" s="51" t="str">
        <f>IF(OR(COUNTIF(WestCoast[],IDPs[[#This Row],[Dis_Pcode]])&gt;=1,COUNTIF(WestCoast[],#REF!)&gt;=1),"Yes","No")</f>
        <v>Yes</v>
      </c>
      <c r="AI19" s="51" t="str">
        <f>IF(IDPs[[#This Row],[Gov_Pcode]]=IDPs[[#This Row],[Gov_Coming_Pcode]],"Yes","No")</f>
        <v>No</v>
      </c>
      <c r="AJ19" s="51" t="str">
        <f>IF(IDPs[[#This Row],[Dis_Pcode]]=IDPs[[#This Row],[Dis_Coming_Pcode]],"Yes","No")</f>
        <v>No</v>
      </c>
    </row>
    <row r="20" spans="1:36" x14ac:dyDescent="0.35">
      <c r="A20" s="50">
        <v>45300</v>
      </c>
      <c r="B20" s="50">
        <v>45299</v>
      </c>
      <c r="C20" s="50" t="s">
        <v>401</v>
      </c>
      <c r="D20" s="51" t="s">
        <v>1203</v>
      </c>
      <c r="E20" s="52" t="s">
        <v>266</v>
      </c>
      <c r="F20" s="51" t="s">
        <v>417</v>
      </c>
      <c r="G20" s="51" t="s">
        <v>1303</v>
      </c>
      <c r="H20" s="52" t="s">
        <v>1304</v>
      </c>
      <c r="I20" s="51" t="s">
        <v>1126</v>
      </c>
      <c r="J20" s="51" t="s">
        <v>1184</v>
      </c>
      <c r="K20" s="50">
        <v>45295</v>
      </c>
      <c r="L20" s="50" t="s">
        <v>797</v>
      </c>
      <c r="M20" s="51" t="s">
        <v>7</v>
      </c>
      <c r="N20" s="52" t="s">
        <v>796</v>
      </c>
      <c r="O20" s="51" t="s">
        <v>805</v>
      </c>
      <c r="P20" s="51" t="s">
        <v>134</v>
      </c>
      <c r="Q20" s="52" t="s">
        <v>804</v>
      </c>
      <c r="R20" s="51" t="s">
        <v>1181</v>
      </c>
      <c r="S20" s="51" t="s">
        <v>1182</v>
      </c>
      <c r="T20" s="51" t="s">
        <v>1160</v>
      </c>
      <c r="U20" s="51"/>
      <c r="V20" s="51"/>
      <c r="W20" s="51">
        <v>1</v>
      </c>
      <c r="X20" s="51">
        <v>0</v>
      </c>
      <c r="Y20" s="51">
        <v>0</v>
      </c>
      <c r="Z20" s="51">
        <v>0</v>
      </c>
      <c r="AA20" s="51">
        <v>0</v>
      </c>
      <c r="AB20" s="51">
        <v>0</v>
      </c>
      <c r="AC20" s="51">
        <v>0</v>
      </c>
      <c r="AD20" s="51">
        <v>1</v>
      </c>
      <c r="AE20" s="51">
        <v>0</v>
      </c>
      <c r="AF20" s="51">
        <v>0</v>
      </c>
      <c r="AG20" s="51">
        <v>0</v>
      </c>
      <c r="AH20" s="51" t="str">
        <f>IF(OR(COUNTIF(WestCoast[],IDPs[[#This Row],[Dis_Pcode]])&gt;=1,COUNTIF(WestCoast[],#REF!)&gt;=1),"Yes","No")</f>
        <v>Yes</v>
      </c>
      <c r="AI20" s="51" t="str">
        <f>IF(IDPs[[#This Row],[Gov_Pcode]]=IDPs[[#This Row],[Gov_Coming_Pcode]],"Yes","No")</f>
        <v>No</v>
      </c>
      <c r="AJ20" s="51" t="str">
        <f>IF(IDPs[[#This Row],[Dis_Pcode]]=IDPs[[#This Row],[Dis_Coming_Pcode]],"Yes","No")</f>
        <v>No</v>
      </c>
    </row>
    <row r="21" spans="1:36" x14ac:dyDescent="0.35">
      <c r="A21" s="50">
        <v>45301</v>
      </c>
      <c r="B21" s="50">
        <v>45300</v>
      </c>
      <c r="C21" s="50" t="s">
        <v>401</v>
      </c>
      <c r="D21" s="51" t="s">
        <v>1203</v>
      </c>
      <c r="E21" s="52" t="s">
        <v>266</v>
      </c>
      <c r="F21" s="51" t="s">
        <v>417</v>
      </c>
      <c r="G21" s="51" t="s">
        <v>1303</v>
      </c>
      <c r="H21" s="52" t="s">
        <v>1304</v>
      </c>
      <c r="I21" s="51" t="s">
        <v>1126</v>
      </c>
      <c r="J21" s="51" t="s">
        <v>1184</v>
      </c>
      <c r="K21" s="50">
        <v>45295</v>
      </c>
      <c r="L21" s="50" t="s">
        <v>797</v>
      </c>
      <c r="M21" s="51" t="s">
        <v>7</v>
      </c>
      <c r="N21" s="52" t="s">
        <v>796</v>
      </c>
      <c r="O21" s="51" t="s">
        <v>826</v>
      </c>
      <c r="P21" s="51" t="s">
        <v>130</v>
      </c>
      <c r="Q21" s="52" t="s">
        <v>825</v>
      </c>
      <c r="R21" s="51" t="s">
        <v>1181</v>
      </c>
      <c r="S21" s="51" t="s">
        <v>1182</v>
      </c>
      <c r="T21" s="51" t="s">
        <v>1160</v>
      </c>
      <c r="U21" s="51"/>
      <c r="V21" s="51"/>
      <c r="W21" s="51">
        <v>1</v>
      </c>
      <c r="X21" s="51">
        <v>0</v>
      </c>
      <c r="Y21" s="51">
        <v>0</v>
      </c>
      <c r="Z21" s="51">
        <v>0</v>
      </c>
      <c r="AA21" s="51">
        <v>0</v>
      </c>
      <c r="AB21" s="51">
        <v>0</v>
      </c>
      <c r="AC21" s="51">
        <v>0</v>
      </c>
      <c r="AD21" s="51">
        <v>0</v>
      </c>
      <c r="AE21" s="51">
        <v>0</v>
      </c>
      <c r="AF21" s="51">
        <v>1</v>
      </c>
      <c r="AG21" s="51">
        <v>0</v>
      </c>
      <c r="AH21" s="51" t="str">
        <f>IF(OR(COUNTIF(WestCoast[],IDPs[[#This Row],[Dis_Pcode]])&gt;=1,COUNTIF(WestCoast[],#REF!)&gt;=1),"Yes","No")</f>
        <v>Yes</v>
      </c>
      <c r="AI21" s="51" t="str">
        <f>IF(IDPs[[#This Row],[Gov_Pcode]]=IDPs[[#This Row],[Gov_Coming_Pcode]],"Yes","No")</f>
        <v>No</v>
      </c>
      <c r="AJ21" s="51" t="str">
        <f>IF(IDPs[[#This Row],[Dis_Pcode]]=IDPs[[#This Row],[Dis_Coming_Pcode]],"Yes","No")</f>
        <v>No</v>
      </c>
    </row>
    <row r="22" spans="1:36" x14ac:dyDescent="0.35">
      <c r="A22" s="50">
        <v>45304</v>
      </c>
      <c r="B22" s="50">
        <v>45299</v>
      </c>
      <c r="C22" s="50" t="s">
        <v>874</v>
      </c>
      <c r="D22" s="51" t="s">
        <v>6</v>
      </c>
      <c r="E22" s="52" t="s">
        <v>873</v>
      </c>
      <c r="F22" s="51" t="s">
        <v>892</v>
      </c>
      <c r="G22" s="51" t="s">
        <v>6</v>
      </c>
      <c r="H22" s="52" t="s">
        <v>873</v>
      </c>
      <c r="I22" s="51" t="s">
        <v>1126</v>
      </c>
      <c r="J22" s="51" t="s">
        <v>1184</v>
      </c>
      <c r="K22" s="50">
        <v>45295</v>
      </c>
      <c r="L22" s="50" t="s">
        <v>1046</v>
      </c>
      <c r="M22" s="51" t="s">
        <v>1207</v>
      </c>
      <c r="N22" s="52" t="s">
        <v>267</v>
      </c>
      <c r="O22" s="51" t="s">
        <v>1097</v>
      </c>
      <c r="P22" s="51" t="s">
        <v>1096</v>
      </c>
      <c r="Q22" s="52" t="s">
        <v>1095</v>
      </c>
      <c r="R22" s="51" t="s">
        <v>1181</v>
      </c>
      <c r="S22" s="51" t="s">
        <v>1183</v>
      </c>
      <c r="T22" s="51" t="s">
        <v>1439</v>
      </c>
      <c r="U22" s="51"/>
      <c r="V22" s="51"/>
      <c r="W22" s="51">
        <v>1</v>
      </c>
      <c r="X22" s="51">
        <v>0</v>
      </c>
      <c r="Y22" s="51">
        <v>0</v>
      </c>
      <c r="Z22" s="51">
        <v>0</v>
      </c>
      <c r="AA22" s="51">
        <v>0</v>
      </c>
      <c r="AB22" s="51">
        <v>0</v>
      </c>
      <c r="AC22" s="51">
        <v>0</v>
      </c>
      <c r="AD22" s="51">
        <v>1</v>
      </c>
      <c r="AE22" s="51">
        <v>0</v>
      </c>
      <c r="AF22" s="51">
        <v>0</v>
      </c>
      <c r="AG22" s="51">
        <v>0</v>
      </c>
      <c r="AH22" s="51" t="str">
        <f>IF(OR(COUNTIF(WestCoast[],IDPs[[#This Row],[Dis_Pcode]])&gt;=1,COUNTIF(WestCoast[],#REF!)&gt;=1),"Yes","No")</f>
        <v>No</v>
      </c>
      <c r="AI22" s="51" t="str">
        <f>IF(IDPs[[#This Row],[Gov_Pcode]]=IDPs[[#This Row],[Gov_Coming_Pcode]],"Yes","No")</f>
        <v>No</v>
      </c>
      <c r="AJ22" s="51" t="str">
        <f>IF(IDPs[[#This Row],[Dis_Pcode]]=IDPs[[#This Row],[Dis_Coming_Pcode]],"Yes","No")</f>
        <v>No</v>
      </c>
    </row>
    <row r="23" spans="1:36" x14ac:dyDescent="0.35">
      <c r="A23" s="50">
        <v>45304</v>
      </c>
      <c r="B23" s="50">
        <v>45299</v>
      </c>
      <c r="C23" s="50" t="s">
        <v>874</v>
      </c>
      <c r="D23" s="51" t="s">
        <v>6</v>
      </c>
      <c r="E23" s="52" t="s">
        <v>873</v>
      </c>
      <c r="F23" s="51" t="s">
        <v>892</v>
      </c>
      <c r="G23" s="51" t="s">
        <v>6</v>
      </c>
      <c r="H23" s="52" t="s">
        <v>873</v>
      </c>
      <c r="I23" s="51" t="s">
        <v>1126</v>
      </c>
      <c r="J23" s="51" t="s">
        <v>1184</v>
      </c>
      <c r="K23" s="50">
        <v>45295</v>
      </c>
      <c r="L23" s="50" t="s">
        <v>874</v>
      </c>
      <c r="M23" s="51" t="s">
        <v>6</v>
      </c>
      <c r="N23" s="52" t="s">
        <v>873</v>
      </c>
      <c r="O23" s="51" t="s">
        <v>891</v>
      </c>
      <c r="P23" s="51" t="s">
        <v>95</v>
      </c>
      <c r="Q23" s="52" t="s">
        <v>890</v>
      </c>
      <c r="R23" s="51" t="s">
        <v>1180</v>
      </c>
      <c r="S23" s="51" t="s">
        <v>1185</v>
      </c>
      <c r="T23" s="51" t="s">
        <v>1435</v>
      </c>
      <c r="U23" s="51" t="s">
        <v>1160</v>
      </c>
      <c r="V23" s="51"/>
      <c r="W23" s="51">
        <v>1</v>
      </c>
      <c r="X23" s="51">
        <v>0</v>
      </c>
      <c r="Y23" s="51">
        <v>0</v>
      </c>
      <c r="Z23" s="51">
        <v>0</v>
      </c>
      <c r="AA23" s="51">
        <v>0</v>
      </c>
      <c r="AB23" s="51">
        <v>0</v>
      </c>
      <c r="AC23" s="51">
        <v>0</v>
      </c>
      <c r="AD23" s="51">
        <v>1</v>
      </c>
      <c r="AE23" s="51">
        <v>0</v>
      </c>
      <c r="AF23" s="51">
        <v>0</v>
      </c>
      <c r="AG23" s="51">
        <v>0</v>
      </c>
      <c r="AH23" s="51" t="str">
        <f>IF(OR(COUNTIF(WestCoast[],IDPs[[#This Row],[Dis_Pcode]])&gt;=1,COUNTIF(WestCoast[],#REF!)&gt;=1),"Yes","No")</f>
        <v>No</v>
      </c>
      <c r="AI23" s="51" t="str">
        <f>IF(IDPs[[#This Row],[Gov_Pcode]]=IDPs[[#This Row],[Gov_Coming_Pcode]],"Yes","No")</f>
        <v>Yes</v>
      </c>
      <c r="AJ23" s="51" t="str">
        <f>IF(IDPs[[#This Row],[Dis_Pcode]]=IDPs[[#This Row],[Dis_Coming_Pcode]],"Yes","No")</f>
        <v>No</v>
      </c>
    </row>
    <row r="24" spans="1:36" x14ac:dyDescent="0.35">
      <c r="A24" s="50">
        <v>45300</v>
      </c>
      <c r="B24" s="50">
        <v>45300</v>
      </c>
      <c r="C24" s="50" t="s">
        <v>401</v>
      </c>
      <c r="D24" s="51" t="s">
        <v>1203</v>
      </c>
      <c r="E24" s="52" t="s">
        <v>266</v>
      </c>
      <c r="F24" s="51" t="s">
        <v>453</v>
      </c>
      <c r="G24" s="51" t="s">
        <v>25</v>
      </c>
      <c r="H24" s="52" t="s">
        <v>452</v>
      </c>
      <c r="I24" s="51" t="s">
        <v>1126</v>
      </c>
      <c r="J24" s="51" t="s">
        <v>1184</v>
      </c>
      <c r="K24" s="50">
        <v>45296</v>
      </c>
      <c r="L24" s="50" t="s">
        <v>1046</v>
      </c>
      <c r="M24" s="51" t="s">
        <v>1207</v>
      </c>
      <c r="N24" s="52" t="s">
        <v>267</v>
      </c>
      <c r="O24" s="51" t="s">
        <v>1084</v>
      </c>
      <c r="P24" s="51" t="s">
        <v>35</v>
      </c>
      <c r="Q24" s="52" t="s">
        <v>1083</v>
      </c>
      <c r="R24" s="51" t="s">
        <v>1180</v>
      </c>
      <c r="S24" s="51" t="s">
        <v>1186</v>
      </c>
      <c r="T24" s="51" t="s">
        <v>1160</v>
      </c>
      <c r="U24" s="51"/>
      <c r="V24" s="51"/>
      <c r="W24" s="51">
        <v>2</v>
      </c>
      <c r="X24" s="51">
        <v>0</v>
      </c>
      <c r="Y24" s="51">
        <v>1</v>
      </c>
      <c r="Z24" s="51">
        <v>0</v>
      </c>
      <c r="AA24" s="51">
        <v>0</v>
      </c>
      <c r="AB24" s="51">
        <v>0</v>
      </c>
      <c r="AC24" s="51">
        <v>0</v>
      </c>
      <c r="AD24" s="51">
        <v>1</v>
      </c>
      <c r="AE24" s="51">
        <v>0</v>
      </c>
      <c r="AF24" s="51">
        <v>0</v>
      </c>
      <c r="AG24" s="51">
        <v>0</v>
      </c>
      <c r="AH24" s="51" t="str">
        <f>IF(OR(COUNTIF(WestCoast[],IDPs[[#This Row],[Dis_Pcode]])&gt;=1,COUNTIF(WestCoast[],#REF!)&gt;=1),"Yes","No")</f>
        <v>Yes</v>
      </c>
      <c r="AI24" s="51" t="str">
        <f>IF(IDPs[[#This Row],[Gov_Pcode]]=IDPs[[#This Row],[Gov_Coming_Pcode]],"Yes","No")</f>
        <v>No</v>
      </c>
      <c r="AJ24" s="51" t="str">
        <f>IF(IDPs[[#This Row],[Dis_Pcode]]=IDPs[[#This Row],[Dis_Coming_Pcode]],"Yes","No")</f>
        <v>No</v>
      </c>
    </row>
    <row r="25" spans="1:36" x14ac:dyDescent="0.35">
      <c r="A25" s="50">
        <v>45300</v>
      </c>
      <c r="B25" s="50">
        <v>45299</v>
      </c>
      <c r="C25" s="50" t="s">
        <v>401</v>
      </c>
      <c r="D25" s="51" t="s">
        <v>1203</v>
      </c>
      <c r="E25" s="52" t="s">
        <v>266</v>
      </c>
      <c r="F25" s="51" t="s">
        <v>417</v>
      </c>
      <c r="G25" s="51" t="s">
        <v>1303</v>
      </c>
      <c r="H25" s="52" t="s">
        <v>1304</v>
      </c>
      <c r="I25" s="51" t="s">
        <v>1126</v>
      </c>
      <c r="J25" s="51" t="s">
        <v>1184</v>
      </c>
      <c r="K25" s="50">
        <v>45296</v>
      </c>
      <c r="L25" s="50" t="s">
        <v>1046</v>
      </c>
      <c r="M25" s="51" t="s">
        <v>1207</v>
      </c>
      <c r="N25" s="52" t="s">
        <v>267</v>
      </c>
      <c r="O25" s="51" t="s">
        <v>1057</v>
      </c>
      <c r="P25" s="51" t="s">
        <v>86</v>
      </c>
      <c r="Q25" s="52" t="s">
        <v>1056</v>
      </c>
      <c r="R25" s="51" t="s">
        <v>1181</v>
      </c>
      <c r="S25" s="51" t="s">
        <v>1183</v>
      </c>
      <c r="T25" s="51" t="s">
        <v>1160</v>
      </c>
      <c r="U25" s="51"/>
      <c r="V25" s="51"/>
      <c r="W25" s="51">
        <v>1</v>
      </c>
      <c r="X25" s="51">
        <v>0</v>
      </c>
      <c r="Y25" s="51">
        <v>1</v>
      </c>
      <c r="Z25" s="51">
        <v>0</v>
      </c>
      <c r="AA25" s="51">
        <v>0</v>
      </c>
      <c r="AB25" s="51">
        <v>0</v>
      </c>
      <c r="AC25" s="51">
        <v>0</v>
      </c>
      <c r="AD25" s="51">
        <v>0</v>
      </c>
      <c r="AE25" s="51">
        <v>0</v>
      </c>
      <c r="AF25" s="51">
        <v>0</v>
      </c>
      <c r="AG25" s="51">
        <v>0</v>
      </c>
      <c r="AH25" s="51" t="str">
        <f>IF(OR(COUNTIF(WestCoast[],IDPs[[#This Row],[Dis_Pcode]])&gt;=1,COUNTIF(WestCoast[],#REF!)&gt;=1),"Yes","No")</f>
        <v>Yes</v>
      </c>
      <c r="AI25" s="51" t="str">
        <f>IF(IDPs[[#This Row],[Gov_Pcode]]=IDPs[[#This Row],[Gov_Coming_Pcode]],"Yes","No")</f>
        <v>No</v>
      </c>
      <c r="AJ25" s="51" t="str">
        <f>IF(IDPs[[#This Row],[Dis_Pcode]]=IDPs[[#This Row],[Dis_Coming_Pcode]],"Yes","No")</f>
        <v>No</v>
      </c>
    </row>
    <row r="26" spans="1:36" x14ac:dyDescent="0.35">
      <c r="A26" s="50">
        <v>45304</v>
      </c>
      <c r="B26" s="50">
        <v>45298</v>
      </c>
      <c r="C26" s="50" t="s">
        <v>874</v>
      </c>
      <c r="D26" s="51" t="s">
        <v>6</v>
      </c>
      <c r="E26" s="52" t="s">
        <v>873</v>
      </c>
      <c r="F26" s="51" t="s">
        <v>894</v>
      </c>
      <c r="G26" s="51" t="s">
        <v>87</v>
      </c>
      <c r="H26" s="52" t="s">
        <v>893</v>
      </c>
      <c r="I26" s="51" t="s">
        <v>1126</v>
      </c>
      <c r="J26" s="51" t="s">
        <v>1184</v>
      </c>
      <c r="K26" s="50">
        <v>45296</v>
      </c>
      <c r="L26" s="50" t="s">
        <v>717</v>
      </c>
      <c r="M26" s="51" t="s">
        <v>1</v>
      </c>
      <c r="N26" s="52" t="s">
        <v>264</v>
      </c>
      <c r="O26" s="51" t="s">
        <v>757</v>
      </c>
      <c r="P26" s="51" t="s">
        <v>77</v>
      </c>
      <c r="Q26" s="52" t="s">
        <v>756</v>
      </c>
      <c r="R26" s="51" t="s">
        <v>1180</v>
      </c>
      <c r="S26" s="51" t="s">
        <v>1185</v>
      </c>
      <c r="T26" s="51" t="s">
        <v>1160</v>
      </c>
      <c r="U26" s="51"/>
      <c r="V26" s="51"/>
      <c r="W26" s="51">
        <v>1</v>
      </c>
      <c r="X26" s="51">
        <v>0</v>
      </c>
      <c r="Y26" s="51">
        <v>0</v>
      </c>
      <c r="Z26" s="51">
        <v>0</v>
      </c>
      <c r="AA26" s="51">
        <v>0</v>
      </c>
      <c r="AB26" s="51">
        <v>0</v>
      </c>
      <c r="AC26" s="51">
        <v>0</v>
      </c>
      <c r="AD26" s="51">
        <v>1</v>
      </c>
      <c r="AE26" s="51">
        <v>0</v>
      </c>
      <c r="AF26" s="51">
        <v>0</v>
      </c>
      <c r="AG26" s="51">
        <v>0</v>
      </c>
      <c r="AH26" s="51" t="str">
        <f>IF(OR(COUNTIF(WestCoast[],IDPs[[#This Row],[Dis_Pcode]])&gt;=1,COUNTIF(WestCoast[],#REF!)&gt;=1),"Yes","No")</f>
        <v>No</v>
      </c>
      <c r="AI26" s="51" t="str">
        <f>IF(IDPs[[#This Row],[Gov_Pcode]]=IDPs[[#This Row],[Gov_Coming_Pcode]],"Yes","No")</f>
        <v>No</v>
      </c>
      <c r="AJ26" s="51" t="str">
        <f>IF(IDPs[[#This Row],[Dis_Pcode]]=IDPs[[#This Row],[Dis_Coming_Pcode]],"Yes","No")</f>
        <v>No</v>
      </c>
    </row>
    <row r="27" spans="1:36" x14ac:dyDescent="0.35">
      <c r="A27" s="50">
        <v>45304</v>
      </c>
      <c r="B27" s="50">
        <v>45299</v>
      </c>
      <c r="C27" s="50" t="s">
        <v>874</v>
      </c>
      <c r="D27" s="51" t="s">
        <v>6</v>
      </c>
      <c r="E27" s="52" t="s">
        <v>873</v>
      </c>
      <c r="F27" s="51" t="s">
        <v>894</v>
      </c>
      <c r="G27" s="51" t="s">
        <v>87</v>
      </c>
      <c r="H27" s="52" t="s">
        <v>893</v>
      </c>
      <c r="I27" s="51" t="s">
        <v>1126</v>
      </c>
      <c r="J27" s="51" t="s">
        <v>1184</v>
      </c>
      <c r="K27" s="50">
        <v>45296</v>
      </c>
      <c r="L27" s="50" t="s">
        <v>959</v>
      </c>
      <c r="M27" s="51" t="s">
        <v>1206</v>
      </c>
      <c r="N27" s="52" t="s">
        <v>270</v>
      </c>
      <c r="O27" s="51" t="s">
        <v>981</v>
      </c>
      <c r="P27" s="51" t="s">
        <v>247</v>
      </c>
      <c r="Q27" s="52" t="s">
        <v>980</v>
      </c>
      <c r="R27" s="51" t="s">
        <v>1180</v>
      </c>
      <c r="S27" s="51" t="s">
        <v>1185</v>
      </c>
      <c r="T27" s="51" t="s">
        <v>1160</v>
      </c>
      <c r="U27" s="51"/>
      <c r="V27" s="51"/>
      <c r="W27" s="51">
        <v>1</v>
      </c>
      <c r="X27" s="51">
        <v>0</v>
      </c>
      <c r="Y27" s="51">
        <v>0</v>
      </c>
      <c r="Z27" s="51">
        <v>0</v>
      </c>
      <c r="AA27" s="51">
        <v>0</v>
      </c>
      <c r="AB27" s="51">
        <v>1</v>
      </c>
      <c r="AC27" s="51">
        <v>0</v>
      </c>
      <c r="AD27" s="51">
        <v>0</v>
      </c>
      <c r="AE27" s="51">
        <v>0</v>
      </c>
      <c r="AF27" s="51">
        <v>0</v>
      </c>
      <c r="AG27" s="51">
        <v>0</v>
      </c>
      <c r="AH27" s="51" t="str">
        <f>IF(OR(COUNTIF(WestCoast[],IDPs[[#This Row],[Dis_Pcode]])&gt;=1,COUNTIF(WestCoast[],#REF!)&gt;=1),"Yes","No")</f>
        <v>No</v>
      </c>
      <c r="AI27" s="51" t="str">
        <f>IF(IDPs[[#This Row],[Gov_Pcode]]=IDPs[[#This Row],[Gov_Coming_Pcode]],"Yes","No")</f>
        <v>No</v>
      </c>
      <c r="AJ27" s="51" t="str">
        <f>IF(IDPs[[#This Row],[Dis_Pcode]]=IDPs[[#This Row],[Dis_Coming_Pcode]],"Yes","No")</f>
        <v>No</v>
      </c>
    </row>
    <row r="28" spans="1:36" x14ac:dyDescent="0.35">
      <c r="A28" s="50">
        <v>45304</v>
      </c>
      <c r="B28" s="50">
        <v>45299</v>
      </c>
      <c r="C28" s="50" t="s">
        <v>874</v>
      </c>
      <c r="D28" s="51" t="s">
        <v>6</v>
      </c>
      <c r="E28" s="52" t="s">
        <v>873</v>
      </c>
      <c r="F28" s="51" t="s">
        <v>892</v>
      </c>
      <c r="G28" s="51" t="s">
        <v>6</v>
      </c>
      <c r="H28" s="52" t="s">
        <v>873</v>
      </c>
      <c r="I28" s="51" t="s">
        <v>1126</v>
      </c>
      <c r="J28" s="51" t="s">
        <v>1184</v>
      </c>
      <c r="K28" s="50">
        <v>45296</v>
      </c>
      <c r="L28" s="50" t="s">
        <v>401</v>
      </c>
      <c r="M28" s="51" t="s">
        <v>1203</v>
      </c>
      <c r="N28" s="52" t="s">
        <v>266</v>
      </c>
      <c r="O28" s="51" t="s">
        <v>443</v>
      </c>
      <c r="P28" s="51" t="s">
        <v>1297</v>
      </c>
      <c r="Q28" s="52" t="s">
        <v>442</v>
      </c>
      <c r="R28" s="51" t="s">
        <v>1181</v>
      </c>
      <c r="S28" s="51" t="s">
        <v>1182</v>
      </c>
      <c r="T28" s="51" t="s">
        <v>1160</v>
      </c>
      <c r="U28" s="51"/>
      <c r="V28" s="51"/>
      <c r="W28" s="51">
        <v>1</v>
      </c>
      <c r="X28" s="51">
        <v>0</v>
      </c>
      <c r="Y28" s="51">
        <v>0</v>
      </c>
      <c r="Z28" s="51">
        <v>0</v>
      </c>
      <c r="AA28" s="51">
        <v>0</v>
      </c>
      <c r="AB28" s="51">
        <v>0</v>
      </c>
      <c r="AC28" s="51">
        <v>0</v>
      </c>
      <c r="AD28" s="51">
        <v>1</v>
      </c>
      <c r="AE28" s="51">
        <v>0</v>
      </c>
      <c r="AF28" s="51">
        <v>0</v>
      </c>
      <c r="AG28" s="51">
        <v>0</v>
      </c>
      <c r="AH28" s="51" t="str">
        <f>IF(OR(COUNTIF(WestCoast[],IDPs[[#This Row],[Dis_Pcode]])&gt;=1,COUNTIF(WestCoast[],#REF!)&gt;=1),"Yes","No")</f>
        <v>No</v>
      </c>
      <c r="AI28" s="51" t="str">
        <f>IF(IDPs[[#This Row],[Gov_Pcode]]=IDPs[[#This Row],[Gov_Coming_Pcode]],"Yes","No")</f>
        <v>No</v>
      </c>
      <c r="AJ28" s="51" t="str">
        <f>IF(IDPs[[#This Row],[Dis_Pcode]]=IDPs[[#This Row],[Dis_Coming_Pcode]],"Yes","No")</f>
        <v>No</v>
      </c>
    </row>
    <row r="29" spans="1:36" x14ac:dyDescent="0.35">
      <c r="A29" s="50">
        <v>45304</v>
      </c>
      <c r="B29" s="50">
        <v>45301</v>
      </c>
      <c r="C29" s="50" t="s">
        <v>874</v>
      </c>
      <c r="D29" s="51" t="s">
        <v>6</v>
      </c>
      <c r="E29" s="52" t="s">
        <v>873</v>
      </c>
      <c r="F29" s="51" t="s">
        <v>892</v>
      </c>
      <c r="G29" s="51" t="s">
        <v>6</v>
      </c>
      <c r="H29" s="52" t="s">
        <v>873</v>
      </c>
      <c r="I29" s="51" t="s">
        <v>1126</v>
      </c>
      <c r="J29" s="51" t="s">
        <v>1184</v>
      </c>
      <c r="K29" s="50">
        <v>45296</v>
      </c>
      <c r="L29" s="50" t="s">
        <v>797</v>
      </c>
      <c r="M29" s="51" t="s">
        <v>7</v>
      </c>
      <c r="N29" s="52" t="s">
        <v>796</v>
      </c>
      <c r="O29" s="51" t="s">
        <v>807</v>
      </c>
      <c r="P29" s="51" t="s">
        <v>1205</v>
      </c>
      <c r="Q29" s="52" t="s">
        <v>806</v>
      </c>
      <c r="R29" s="51" t="s">
        <v>1180</v>
      </c>
      <c r="S29" s="51" t="s">
        <v>1185</v>
      </c>
      <c r="T29" s="51" t="s">
        <v>1160</v>
      </c>
      <c r="U29" s="51"/>
      <c r="V29" s="51"/>
      <c r="W29" s="51">
        <v>1</v>
      </c>
      <c r="X29" s="51">
        <v>0</v>
      </c>
      <c r="Y29" s="51">
        <v>0</v>
      </c>
      <c r="Z29" s="51">
        <v>0</v>
      </c>
      <c r="AA29" s="51">
        <v>0</v>
      </c>
      <c r="AB29" s="51">
        <v>0</v>
      </c>
      <c r="AC29" s="51">
        <v>0</v>
      </c>
      <c r="AD29" s="51">
        <v>1</v>
      </c>
      <c r="AE29" s="51">
        <v>0</v>
      </c>
      <c r="AF29" s="51">
        <v>0</v>
      </c>
      <c r="AG29" s="51">
        <v>0</v>
      </c>
      <c r="AH29" s="51" t="str">
        <f>IF(OR(COUNTIF(WestCoast[],IDPs[[#This Row],[Dis_Pcode]])&gt;=1,COUNTIF(WestCoast[],#REF!)&gt;=1),"Yes","No")</f>
        <v>No</v>
      </c>
      <c r="AI29" s="51" t="str">
        <f>IF(IDPs[[#This Row],[Gov_Pcode]]=IDPs[[#This Row],[Gov_Coming_Pcode]],"Yes","No")</f>
        <v>No</v>
      </c>
      <c r="AJ29" s="51" t="str">
        <f>IF(IDPs[[#This Row],[Dis_Pcode]]=IDPs[[#This Row],[Dis_Coming_Pcode]],"Yes","No")</f>
        <v>No</v>
      </c>
    </row>
    <row r="30" spans="1:36" x14ac:dyDescent="0.35">
      <c r="A30" s="50">
        <v>45304</v>
      </c>
      <c r="B30" s="50">
        <v>45302</v>
      </c>
      <c r="C30" s="50" t="s">
        <v>874</v>
      </c>
      <c r="D30" s="51" t="s">
        <v>6</v>
      </c>
      <c r="E30" s="52" t="s">
        <v>873</v>
      </c>
      <c r="F30" s="51" t="s">
        <v>892</v>
      </c>
      <c r="G30" s="51" t="s">
        <v>6</v>
      </c>
      <c r="H30" s="52" t="s">
        <v>873</v>
      </c>
      <c r="I30" s="51" t="s">
        <v>1126</v>
      </c>
      <c r="J30" s="51" t="s">
        <v>1184</v>
      </c>
      <c r="K30" s="50">
        <v>45296</v>
      </c>
      <c r="L30" s="50" t="s">
        <v>401</v>
      </c>
      <c r="M30" s="51" t="s">
        <v>1203</v>
      </c>
      <c r="N30" s="52" t="s">
        <v>266</v>
      </c>
      <c r="O30" s="51" t="s">
        <v>453</v>
      </c>
      <c r="P30" s="51" t="s">
        <v>25</v>
      </c>
      <c r="Q30" s="52" t="s">
        <v>452</v>
      </c>
      <c r="R30" s="51" t="s">
        <v>1180</v>
      </c>
      <c r="S30" s="51" t="s">
        <v>1185</v>
      </c>
      <c r="T30" s="51" t="s">
        <v>1160</v>
      </c>
      <c r="U30" s="51"/>
      <c r="V30" s="51"/>
      <c r="W30" s="51">
        <v>1</v>
      </c>
      <c r="X30" s="51">
        <v>0</v>
      </c>
      <c r="Y30" s="51">
        <v>0</v>
      </c>
      <c r="Z30" s="51">
        <v>0</v>
      </c>
      <c r="AA30" s="51">
        <v>0</v>
      </c>
      <c r="AB30" s="51">
        <v>0</v>
      </c>
      <c r="AC30" s="51">
        <v>0</v>
      </c>
      <c r="AD30" s="51">
        <v>1</v>
      </c>
      <c r="AE30" s="51">
        <v>0</v>
      </c>
      <c r="AF30" s="51">
        <v>0</v>
      </c>
      <c r="AG30" s="51">
        <v>0</v>
      </c>
      <c r="AH30" s="51" t="str">
        <f>IF(OR(COUNTIF(WestCoast[],IDPs[[#This Row],[Dis_Pcode]])&gt;=1,COUNTIF(WestCoast[],#REF!)&gt;=1),"Yes","No")</f>
        <v>No</v>
      </c>
      <c r="AI30" s="51" t="str">
        <f>IF(IDPs[[#This Row],[Gov_Pcode]]=IDPs[[#This Row],[Gov_Coming_Pcode]],"Yes","No")</f>
        <v>No</v>
      </c>
      <c r="AJ30" s="51" t="str">
        <f>IF(IDPs[[#This Row],[Dis_Pcode]]=IDPs[[#This Row],[Dis_Coming_Pcode]],"Yes","No")</f>
        <v>No</v>
      </c>
    </row>
    <row r="31" spans="1:36" x14ac:dyDescent="0.35">
      <c r="A31" s="50">
        <v>45304</v>
      </c>
      <c r="B31" s="50">
        <v>45302</v>
      </c>
      <c r="C31" s="50" t="s">
        <v>874</v>
      </c>
      <c r="D31" s="51" t="s">
        <v>6</v>
      </c>
      <c r="E31" s="52" t="s">
        <v>873</v>
      </c>
      <c r="F31" s="51" t="s">
        <v>892</v>
      </c>
      <c r="G31" s="51" t="s">
        <v>6</v>
      </c>
      <c r="H31" s="52" t="s">
        <v>873</v>
      </c>
      <c r="I31" s="51" t="s">
        <v>1126</v>
      </c>
      <c r="J31" s="51" t="s">
        <v>1184</v>
      </c>
      <c r="K31" s="50">
        <v>45296</v>
      </c>
      <c r="L31" s="50" t="s">
        <v>797</v>
      </c>
      <c r="M31" s="51" t="s">
        <v>7</v>
      </c>
      <c r="N31" s="52" t="s">
        <v>796</v>
      </c>
      <c r="O31" s="51" t="s">
        <v>835</v>
      </c>
      <c r="P31" s="51" t="s">
        <v>135</v>
      </c>
      <c r="Q31" s="52" t="s">
        <v>834</v>
      </c>
      <c r="R31" s="51" t="s">
        <v>1180</v>
      </c>
      <c r="S31" s="51" t="s">
        <v>1185</v>
      </c>
      <c r="T31" s="51" t="s">
        <v>1160</v>
      </c>
      <c r="U31" s="51"/>
      <c r="V31" s="51"/>
      <c r="W31" s="51">
        <v>1</v>
      </c>
      <c r="X31" s="51">
        <v>0</v>
      </c>
      <c r="Y31" s="51">
        <v>0</v>
      </c>
      <c r="Z31" s="51">
        <v>0</v>
      </c>
      <c r="AA31" s="51">
        <v>0</v>
      </c>
      <c r="AB31" s="51">
        <v>0</v>
      </c>
      <c r="AC31" s="51">
        <v>0</v>
      </c>
      <c r="AD31" s="51">
        <v>1</v>
      </c>
      <c r="AE31" s="51">
        <v>0</v>
      </c>
      <c r="AF31" s="51">
        <v>0</v>
      </c>
      <c r="AG31" s="51">
        <v>0</v>
      </c>
      <c r="AH31" s="51" t="str">
        <f>IF(OR(COUNTIF(WestCoast[],IDPs[[#This Row],[Dis_Pcode]])&gt;=1,COUNTIF(WestCoast[],#REF!)&gt;=1),"Yes","No")</f>
        <v>No</v>
      </c>
      <c r="AI31" s="51" t="str">
        <f>IF(IDPs[[#This Row],[Gov_Pcode]]=IDPs[[#This Row],[Gov_Coming_Pcode]],"Yes","No")</f>
        <v>No</v>
      </c>
      <c r="AJ31" s="51" t="str">
        <f>IF(IDPs[[#This Row],[Dis_Pcode]]=IDPs[[#This Row],[Dis_Coming_Pcode]],"Yes","No")</f>
        <v>No</v>
      </c>
    </row>
    <row r="32" spans="1:36" x14ac:dyDescent="0.35">
      <c r="A32" s="50">
        <v>45304</v>
      </c>
      <c r="B32" s="50">
        <v>45302</v>
      </c>
      <c r="C32" s="50" t="s">
        <v>874</v>
      </c>
      <c r="D32" s="51" t="s">
        <v>6</v>
      </c>
      <c r="E32" s="52" t="s">
        <v>873</v>
      </c>
      <c r="F32" s="51" t="s">
        <v>892</v>
      </c>
      <c r="G32" s="51" t="s">
        <v>6</v>
      </c>
      <c r="H32" s="52" t="s">
        <v>873</v>
      </c>
      <c r="I32" s="51" t="s">
        <v>1126</v>
      </c>
      <c r="J32" s="51" t="s">
        <v>1184</v>
      </c>
      <c r="K32" s="50">
        <v>45296</v>
      </c>
      <c r="L32" s="50" t="s">
        <v>401</v>
      </c>
      <c r="M32" s="51" t="s">
        <v>1203</v>
      </c>
      <c r="N32" s="52" t="s">
        <v>266</v>
      </c>
      <c r="O32" s="51" t="s">
        <v>453</v>
      </c>
      <c r="P32" s="51" t="s">
        <v>25</v>
      </c>
      <c r="Q32" s="52" t="s">
        <v>452</v>
      </c>
      <c r="R32" s="51" t="s">
        <v>1181</v>
      </c>
      <c r="S32" s="51" t="s">
        <v>1413</v>
      </c>
      <c r="T32" s="51" t="s">
        <v>1160</v>
      </c>
      <c r="U32" s="51"/>
      <c r="V32" s="51"/>
      <c r="W32" s="51">
        <v>1</v>
      </c>
      <c r="X32" s="51">
        <v>0</v>
      </c>
      <c r="Y32" s="51">
        <v>0</v>
      </c>
      <c r="Z32" s="51">
        <v>0</v>
      </c>
      <c r="AA32" s="51">
        <v>0</v>
      </c>
      <c r="AB32" s="51">
        <v>0</v>
      </c>
      <c r="AC32" s="51">
        <v>0</v>
      </c>
      <c r="AD32" s="51">
        <v>1</v>
      </c>
      <c r="AE32" s="51">
        <v>0</v>
      </c>
      <c r="AF32" s="51">
        <v>0</v>
      </c>
      <c r="AG32" s="51">
        <v>0</v>
      </c>
      <c r="AH32" s="51" t="str">
        <f>IF(OR(COUNTIF(WestCoast[],IDPs[[#This Row],[Dis_Pcode]])&gt;=1,COUNTIF(WestCoast[],#REF!)&gt;=1),"Yes","No")</f>
        <v>No</v>
      </c>
      <c r="AI32" s="51" t="str">
        <f>IF(IDPs[[#This Row],[Gov_Pcode]]=IDPs[[#This Row],[Gov_Coming_Pcode]],"Yes","No")</f>
        <v>No</v>
      </c>
      <c r="AJ32" s="51" t="str">
        <f>IF(IDPs[[#This Row],[Dis_Pcode]]=IDPs[[#This Row],[Dis_Coming_Pcode]],"Yes","No")</f>
        <v>No</v>
      </c>
    </row>
    <row r="33" spans="1:36" x14ac:dyDescent="0.35">
      <c r="A33" s="50">
        <v>45302</v>
      </c>
      <c r="B33" s="50">
        <v>45302</v>
      </c>
      <c r="C33" s="50" t="s">
        <v>841</v>
      </c>
      <c r="D33" s="51" t="s">
        <v>10</v>
      </c>
      <c r="E33" s="52" t="s">
        <v>272</v>
      </c>
      <c r="F33" s="51" t="s">
        <v>865</v>
      </c>
      <c r="G33" s="51" t="s">
        <v>167</v>
      </c>
      <c r="H33" s="52" t="s">
        <v>864</v>
      </c>
      <c r="I33" s="51" t="s">
        <v>1126</v>
      </c>
      <c r="J33" s="51" t="s">
        <v>1184</v>
      </c>
      <c r="K33" s="50">
        <v>45297</v>
      </c>
      <c r="L33" s="50" t="s">
        <v>1046</v>
      </c>
      <c r="M33" s="51" t="s">
        <v>1207</v>
      </c>
      <c r="N33" s="52" t="s">
        <v>267</v>
      </c>
      <c r="O33" s="51" t="s">
        <v>1084</v>
      </c>
      <c r="P33" s="51" t="s">
        <v>35</v>
      </c>
      <c r="Q33" s="52" t="s">
        <v>1083</v>
      </c>
      <c r="R33" s="51" t="s">
        <v>1180</v>
      </c>
      <c r="S33" s="51" t="s">
        <v>1185</v>
      </c>
      <c r="T33" s="51" t="s">
        <v>1160</v>
      </c>
      <c r="U33" s="51"/>
      <c r="V33" s="51"/>
      <c r="W33" s="51">
        <v>1</v>
      </c>
      <c r="X33" s="51">
        <v>0</v>
      </c>
      <c r="Y33" s="51">
        <v>1</v>
      </c>
      <c r="Z33" s="51">
        <v>0</v>
      </c>
      <c r="AA33" s="51">
        <v>0</v>
      </c>
      <c r="AB33" s="51">
        <v>0</v>
      </c>
      <c r="AC33" s="51">
        <v>0</v>
      </c>
      <c r="AD33" s="51">
        <v>0</v>
      </c>
      <c r="AE33" s="51">
        <v>0</v>
      </c>
      <c r="AF33" s="51">
        <v>0</v>
      </c>
      <c r="AG33" s="51">
        <v>0</v>
      </c>
      <c r="AH33" s="51" t="str">
        <f>IF(OR(COUNTIF(WestCoast[],IDPs[[#This Row],[Dis_Pcode]])&gt;=1,COUNTIF(WestCoast[],#REF!)&gt;=1),"Yes","No")</f>
        <v>No</v>
      </c>
      <c r="AI33" s="51" t="str">
        <f>IF(IDPs[[#This Row],[Gov_Pcode]]=IDPs[[#This Row],[Gov_Coming_Pcode]],"Yes","No")</f>
        <v>No</v>
      </c>
      <c r="AJ33" s="51" t="str">
        <f>IF(IDPs[[#This Row],[Dis_Pcode]]=IDPs[[#This Row],[Dis_Coming_Pcode]],"Yes","No")</f>
        <v>No</v>
      </c>
    </row>
    <row r="34" spans="1:36" x14ac:dyDescent="0.35">
      <c r="A34" s="50">
        <v>45302</v>
      </c>
      <c r="B34" s="50">
        <v>45302</v>
      </c>
      <c r="C34" s="50" t="s">
        <v>841</v>
      </c>
      <c r="D34" s="51" t="s">
        <v>10</v>
      </c>
      <c r="E34" s="52" t="s">
        <v>272</v>
      </c>
      <c r="F34" s="51" t="s">
        <v>865</v>
      </c>
      <c r="G34" s="51" t="s">
        <v>167</v>
      </c>
      <c r="H34" s="52" t="s">
        <v>864</v>
      </c>
      <c r="I34" s="51" t="s">
        <v>1126</v>
      </c>
      <c r="J34" s="51" t="s">
        <v>1184</v>
      </c>
      <c r="K34" s="50">
        <v>45297</v>
      </c>
      <c r="L34" s="50" t="s">
        <v>1046</v>
      </c>
      <c r="M34" s="51" t="s">
        <v>1207</v>
      </c>
      <c r="N34" s="52" t="s">
        <v>267</v>
      </c>
      <c r="O34" s="51" t="s">
        <v>1084</v>
      </c>
      <c r="P34" s="51" t="s">
        <v>35</v>
      </c>
      <c r="Q34" s="52" t="s">
        <v>1083</v>
      </c>
      <c r="R34" s="51" t="s">
        <v>1180</v>
      </c>
      <c r="S34" s="51" t="s">
        <v>1185</v>
      </c>
      <c r="T34" s="51" t="s">
        <v>1160</v>
      </c>
      <c r="U34" s="51"/>
      <c r="V34" s="51"/>
      <c r="W34" s="51">
        <v>1</v>
      </c>
      <c r="X34" s="51">
        <v>0</v>
      </c>
      <c r="Y34" s="51">
        <v>1</v>
      </c>
      <c r="Z34" s="51">
        <v>0</v>
      </c>
      <c r="AA34" s="51">
        <v>0</v>
      </c>
      <c r="AB34" s="51">
        <v>0</v>
      </c>
      <c r="AC34" s="51">
        <v>0</v>
      </c>
      <c r="AD34" s="51">
        <v>0</v>
      </c>
      <c r="AE34" s="51">
        <v>0</v>
      </c>
      <c r="AF34" s="51">
        <v>0</v>
      </c>
      <c r="AG34" s="51">
        <v>0</v>
      </c>
      <c r="AH34" s="51" t="str">
        <f>IF(OR(COUNTIF(WestCoast[],IDPs[[#This Row],[Dis_Pcode]])&gt;=1,COUNTIF(WestCoast[],#REF!)&gt;=1),"Yes","No")</f>
        <v>No</v>
      </c>
      <c r="AI34" s="51" t="str">
        <f>IF(IDPs[[#This Row],[Gov_Pcode]]=IDPs[[#This Row],[Gov_Coming_Pcode]],"Yes","No")</f>
        <v>No</v>
      </c>
      <c r="AJ34" s="51" t="str">
        <f>IF(IDPs[[#This Row],[Dis_Pcode]]=IDPs[[#This Row],[Dis_Coming_Pcode]],"Yes","No")</f>
        <v>No</v>
      </c>
    </row>
    <row r="35" spans="1:36" x14ac:dyDescent="0.35">
      <c r="A35" s="50">
        <v>45304</v>
      </c>
      <c r="B35" s="50">
        <v>45299</v>
      </c>
      <c r="C35" s="50" t="s">
        <v>874</v>
      </c>
      <c r="D35" s="51" t="s">
        <v>6</v>
      </c>
      <c r="E35" s="52" t="s">
        <v>873</v>
      </c>
      <c r="F35" s="51" t="s">
        <v>892</v>
      </c>
      <c r="G35" s="51" t="s">
        <v>6</v>
      </c>
      <c r="H35" s="52" t="s">
        <v>873</v>
      </c>
      <c r="I35" s="51" t="s">
        <v>1126</v>
      </c>
      <c r="J35" s="51" t="s">
        <v>1184</v>
      </c>
      <c r="K35" s="50">
        <v>45297</v>
      </c>
      <c r="L35" s="50" t="s">
        <v>797</v>
      </c>
      <c r="M35" s="51" t="s">
        <v>7</v>
      </c>
      <c r="N35" s="52" t="s">
        <v>796</v>
      </c>
      <c r="O35" s="51" t="s">
        <v>805</v>
      </c>
      <c r="P35" s="51" t="s">
        <v>134</v>
      </c>
      <c r="Q35" s="52" t="s">
        <v>804</v>
      </c>
      <c r="R35" s="51" t="s">
        <v>1181</v>
      </c>
      <c r="S35" s="51" t="s">
        <v>1183</v>
      </c>
      <c r="T35" s="51" t="s">
        <v>1160</v>
      </c>
      <c r="U35" s="51"/>
      <c r="V35" s="51"/>
      <c r="W35" s="51">
        <v>1</v>
      </c>
      <c r="X35" s="51">
        <v>0</v>
      </c>
      <c r="Y35" s="51">
        <v>0</v>
      </c>
      <c r="Z35" s="51">
        <v>0</v>
      </c>
      <c r="AA35" s="51">
        <v>0</v>
      </c>
      <c r="AB35" s="51">
        <v>0</v>
      </c>
      <c r="AC35" s="51">
        <v>0</v>
      </c>
      <c r="AD35" s="51">
        <v>1</v>
      </c>
      <c r="AE35" s="51">
        <v>0</v>
      </c>
      <c r="AF35" s="51">
        <v>0</v>
      </c>
      <c r="AG35" s="51">
        <v>0</v>
      </c>
      <c r="AH35" s="51" t="str">
        <f>IF(OR(COUNTIF(WestCoast[],IDPs[[#This Row],[Dis_Pcode]])&gt;=1,COUNTIF(WestCoast[],#REF!)&gt;=1),"Yes","No")</f>
        <v>No</v>
      </c>
      <c r="AI35" s="51" t="str">
        <f>IF(IDPs[[#This Row],[Gov_Pcode]]=IDPs[[#This Row],[Gov_Coming_Pcode]],"Yes","No")</f>
        <v>No</v>
      </c>
      <c r="AJ35" s="51" t="str">
        <f>IF(IDPs[[#This Row],[Dis_Pcode]]=IDPs[[#This Row],[Dis_Coming_Pcode]],"Yes","No")</f>
        <v>No</v>
      </c>
    </row>
    <row r="36" spans="1:36" x14ac:dyDescent="0.35">
      <c r="A36" s="50">
        <v>45304</v>
      </c>
      <c r="B36" s="50">
        <v>45301</v>
      </c>
      <c r="C36" s="50" t="s">
        <v>874</v>
      </c>
      <c r="D36" s="51" t="s">
        <v>6</v>
      </c>
      <c r="E36" s="52" t="s">
        <v>873</v>
      </c>
      <c r="F36" s="51" t="s">
        <v>892</v>
      </c>
      <c r="G36" s="51" t="s">
        <v>6</v>
      </c>
      <c r="H36" s="52" t="s">
        <v>873</v>
      </c>
      <c r="I36" s="51" t="s">
        <v>1126</v>
      </c>
      <c r="J36" s="51" t="s">
        <v>1184</v>
      </c>
      <c r="K36" s="50">
        <v>45297</v>
      </c>
      <c r="L36" s="50" t="s">
        <v>874</v>
      </c>
      <c r="M36" s="51" t="s">
        <v>6</v>
      </c>
      <c r="N36" s="52" t="s">
        <v>873</v>
      </c>
      <c r="O36" s="51" t="s">
        <v>898</v>
      </c>
      <c r="P36" s="51" t="s">
        <v>149</v>
      </c>
      <c r="Q36" s="52" t="s">
        <v>897</v>
      </c>
      <c r="R36" s="51" t="s">
        <v>1181</v>
      </c>
      <c r="S36" s="51" t="s">
        <v>1183</v>
      </c>
      <c r="T36" s="51" t="s">
        <v>1160</v>
      </c>
      <c r="U36" s="51"/>
      <c r="V36" s="51"/>
      <c r="W36" s="51">
        <v>2</v>
      </c>
      <c r="X36" s="51">
        <v>0</v>
      </c>
      <c r="Y36" s="51">
        <v>0</v>
      </c>
      <c r="Z36" s="51">
        <v>0</v>
      </c>
      <c r="AA36" s="51">
        <v>0</v>
      </c>
      <c r="AB36" s="51">
        <v>0</v>
      </c>
      <c r="AC36" s="51">
        <v>0</v>
      </c>
      <c r="AD36" s="51">
        <v>1</v>
      </c>
      <c r="AE36" s="51">
        <v>0</v>
      </c>
      <c r="AF36" s="51">
        <v>1</v>
      </c>
      <c r="AG36" s="51">
        <v>0</v>
      </c>
      <c r="AH36" s="51" t="str">
        <f>IF(OR(COUNTIF(WestCoast[],IDPs[[#This Row],[Dis_Pcode]])&gt;=1,COUNTIF(WestCoast[],#REF!)&gt;=1),"Yes","No")</f>
        <v>No</v>
      </c>
      <c r="AI36" s="51" t="str">
        <f>IF(IDPs[[#This Row],[Gov_Pcode]]=IDPs[[#This Row],[Gov_Coming_Pcode]],"Yes","No")</f>
        <v>Yes</v>
      </c>
      <c r="AJ36" s="51" t="str">
        <f>IF(IDPs[[#This Row],[Dis_Pcode]]=IDPs[[#This Row],[Dis_Coming_Pcode]],"Yes","No")</f>
        <v>No</v>
      </c>
    </row>
    <row r="37" spans="1:36" x14ac:dyDescent="0.35">
      <c r="A37" s="50">
        <v>45304</v>
      </c>
      <c r="B37" s="50">
        <v>45301</v>
      </c>
      <c r="C37" s="50" t="s">
        <v>874</v>
      </c>
      <c r="D37" s="51" t="s">
        <v>6</v>
      </c>
      <c r="E37" s="52" t="s">
        <v>873</v>
      </c>
      <c r="F37" s="51" t="s">
        <v>892</v>
      </c>
      <c r="G37" s="51" t="s">
        <v>6</v>
      </c>
      <c r="H37" s="52" t="s">
        <v>873</v>
      </c>
      <c r="I37" s="51" t="s">
        <v>1126</v>
      </c>
      <c r="J37" s="51" t="s">
        <v>1184</v>
      </c>
      <c r="K37" s="50">
        <v>45297</v>
      </c>
      <c r="L37" s="50" t="s">
        <v>401</v>
      </c>
      <c r="M37" s="51" t="s">
        <v>1203</v>
      </c>
      <c r="N37" s="52" t="s">
        <v>266</v>
      </c>
      <c r="O37" s="51" t="s">
        <v>406</v>
      </c>
      <c r="P37" s="51" t="s">
        <v>38</v>
      </c>
      <c r="Q37" s="52" t="s">
        <v>405</v>
      </c>
      <c r="R37" s="51" t="s">
        <v>1181</v>
      </c>
      <c r="S37" s="51" t="s">
        <v>1413</v>
      </c>
      <c r="T37" s="51" t="s">
        <v>1439</v>
      </c>
      <c r="U37" s="51"/>
      <c r="V37" s="51"/>
      <c r="W37" s="51">
        <v>1</v>
      </c>
      <c r="X37" s="51">
        <v>0</v>
      </c>
      <c r="Y37" s="51">
        <v>0</v>
      </c>
      <c r="Z37" s="51">
        <v>0</v>
      </c>
      <c r="AA37" s="51">
        <v>0</v>
      </c>
      <c r="AB37" s="51">
        <v>0</v>
      </c>
      <c r="AC37" s="51">
        <v>0</v>
      </c>
      <c r="AD37" s="51">
        <v>1</v>
      </c>
      <c r="AE37" s="51">
        <v>0</v>
      </c>
      <c r="AF37" s="51">
        <v>0</v>
      </c>
      <c r="AG37" s="51">
        <v>0</v>
      </c>
      <c r="AH37" s="51" t="str">
        <f>IF(OR(COUNTIF(WestCoast[],IDPs[[#This Row],[Dis_Pcode]])&gt;=1,COUNTIF(WestCoast[],#REF!)&gt;=1),"Yes","No")</f>
        <v>No</v>
      </c>
      <c r="AI37" s="51" t="str">
        <f>IF(IDPs[[#This Row],[Gov_Pcode]]=IDPs[[#This Row],[Gov_Coming_Pcode]],"Yes","No")</f>
        <v>No</v>
      </c>
      <c r="AJ37" s="51" t="str">
        <f>IF(IDPs[[#This Row],[Dis_Pcode]]=IDPs[[#This Row],[Dis_Coming_Pcode]],"Yes","No")</f>
        <v>No</v>
      </c>
    </row>
    <row r="38" spans="1:36" x14ac:dyDescent="0.35">
      <c r="A38" s="50">
        <v>45300</v>
      </c>
      <c r="B38" s="50">
        <v>45299</v>
      </c>
      <c r="C38" s="50" t="s">
        <v>401</v>
      </c>
      <c r="D38" s="51" t="s">
        <v>1203</v>
      </c>
      <c r="E38" s="52" t="s">
        <v>266</v>
      </c>
      <c r="F38" s="51" t="s">
        <v>417</v>
      </c>
      <c r="G38" s="51" t="s">
        <v>1303</v>
      </c>
      <c r="H38" s="52" t="s">
        <v>1304</v>
      </c>
      <c r="I38" s="51" t="s">
        <v>1126</v>
      </c>
      <c r="J38" s="51" t="s">
        <v>1184</v>
      </c>
      <c r="K38" s="50">
        <v>45298</v>
      </c>
      <c r="L38" s="50" t="s">
        <v>401</v>
      </c>
      <c r="M38" s="51" t="s">
        <v>1203</v>
      </c>
      <c r="N38" s="52" t="s">
        <v>266</v>
      </c>
      <c r="O38" s="51" t="s">
        <v>441</v>
      </c>
      <c r="P38" s="51" t="s">
        <v>1209</v>
      </c>
      <c r="Q38" s="52" t="s">
        <v>440</v>
      </c>
      <c r="R38" s="51" t="s">
        <v>1180</v>
      </c>
      <c r="S38" s="51" t="s">
        <v>1186</v>
      </c>
      <c r="T38" s="51" t="s">
        <v>1160</v>
      </c>
      <c r="U38" s="51"/>
      <c r="V38" s="51"/>
      <c r="W38" s="51">
        <v>1</v>
      </c>
      <c r="X38" s="51">
        <v>0</v>
      </c>
      <c r="Y38" s="51">
        <v>0</v>
      </c>
      <c r="Z38" s="51">
        <v>0</v>
      </c>
      <c r="AA38" s="51">
        <v>0</v>
      </c>
      <c r="AB38" s="51">
        <v>0</v>
      </c>
      <c r="AC38" s="51">
        <v>0</v>
      </c>
      <c r="AD38" s="51">
        <v>1</v>
      </c>
      <c r="AE38" s="51">
        <v>0</v>
      </c>
      <c r="AF38" s="51">
        <v>0</v>
      </c>
      <c r="AG38" s="51">
        <v>0</v>
      </c>
      <c r="AH38" s="51" t="str">
        <f>IF(OR(COUNTIF(WestCoast[],IDPs[[#This Row],[Dis_Pcode]])&gt;=1,COUNTIF(WestCoast[],#REF!)&gt;=1),"Yes","No")</f>
        <v>Yes</v>
      </c>
      <c r="AI38" s="51" t="str">
        <f>IF(IDPs[[#This Row],[Gov_Pcode]]=IDPs[[#This Row],[Gov_Coming_Pcode]],"Yes","No")</f>
        <v>Yes</v>
      </c>
      <c r="AJ38" s="51" t="str">
        <f>IF(IDPs[[#This Row],[Dis_Pcode]]=IDPs[[#This Row],[Dis_Coming_Pcode]],"Yes","No")</f>
        <v>No</v>
      </c>
    </row>
    <row r="39" spans="1:36" x14ac:dyDescent="0.35">
      <c r="A39" s="50">
        <v>45301</v>
      </c>
      <c r="B39" s="50">
        <v>45300</v>
      </c>
      <c r="C39" s="50" t="s">
        <v>401</v>
      </c>
      <c r="D39" s="51" t="s">
        <v>1203</v>
      </c>
      <c r="E39" s="52" t="s">
        <v>266</v>
      </c>
      <c r="F39" s="51" t="s">
        <v>417</v>
      </c>
      <c r="G39" s="51" t="s">
        <v>1303</v>
      </c>
      <c r="H39" s="52" t="s">
        <v>1304</v>
      </c>
      <c r="I39" s="51" t="s">
        <v>1126</v>
      </c>
      <c r="J39" s="51" t="s">
        <v>1184</v>
      </c>
      <c r="K39" s="50">
        <v>45298</v>
      </c>
      <c r="L39" s="50" t="s">
        <v>797</v>
      </c>
      <c r="M39" s="51" t="s">
        <v>7</v>
      </c>
      <c r="N39" s="52" t="s">
        <v>796</v>
      </c>
      <c r="O39" s="51" t="s">
        <v>805</v>
      </c>
      <c r="P39" s="51" t="s">
        <v>134</v>
      </c>
      <c r="Q39" s="52" t="s">
        <v>804</v>
      </c>
      <c r="R39" s="51" t="s">
        <v>1181</v>
      </c>
      <c r="S39" s="51" t="s">
        <v>1182</v>
      </c>
      <c r="T39" s="51" t="s">
        <v>1160</v>
      </c>
      <c r="U39" s="51"/>
      <c r="V39" s="51"/>
      <c r="W39" s="51">
        <v>1</v>
      </c>
      <c r="X39" s="51">
        <v>0</v>
      </c>
      <c r="Y39" s="51">
        <v>0</v>
      </c>
      <c r="Z39" s="51">
        <v>0</v>
      </c>
      <c r="AA39" s="51">
        <v>0</v>
      </c>
      <c r="AB39" s="51">
        <v>0</v>
      </c>
      <c r="AC39" s="51">
        <v>0</v>
      </c>
      <c r="AD39" s="51">
        <v>0</v>
      </c>
      <c r="AE39" s="51">
        <v>0</v>
      </c>
      <c r="AF39" s="51">
        <v>1</v>
      </c>
      <c r="AG39" s="51">
        <v>0</v>
      </c>
      <c r="AH39" s="51" t="str">
        <f>IF(OR(COUNTIF(WestCoast[],IDPs[[#This Row],[Dis_Pcode]])&gt;=1,COUNTIF(WestCoast[],#REF!)&gt;=1),"Yes","No")</f>
        <v>Yes</v>
      </c>
      <c r="AI39" s="51" t="str">
        <f>IF(IDPs[[#This Row],[Gov_Pcode]]=IDPs[[#This Row],[Gov_Coming_Pcode]],"Yes","No")</f>
        <v>No</v>
      </c>
      <c r="AJ39" s="51" t="str">
        <f>IF(IDPs[[#This Row],[Dis_Pcode]]=IDPs[[#This Row],[Dis_Coming_Pcode]],"Yes","No")</f>
        <v>No</v>
      </c>
    </row>
    <row r="40" spans="1:36" x14ac:dyDescent="0.35">
      <c r="A40" s="50">
        <v>45303</v>
      </c>
      <c r="B40" s="50">
        <v>45303</v>
      </c>
      <c r="C40" s="50" t="s">
        <v>1046</v>
      </c>
      <c r="D40" s="51" t="s">
        <v>1207</v>
      </c>
      <c r="E40" s="52" t="s">
        <v>267</v>
      </c>
      <c r="F40" s="51" t="s">
        <v>1069</v>
      </c>
      <c r="G40" s="51" t="s">
        <v>85</v>
      </c>
      <c r="H40" s="52" t="s">
        <v>1068</v>
      </c>
      <c r="I40" s="51" t="s">
        <v>1126</v>
      </c>
      <c r="J40" s="51" t="s">
        <v>1184</v>
      </c>
      <c r="K40" s="50">
        <v>45298</v>
      </c>
      <c r="L40" s="50" t="s">
        <v>1046</v>
      </c>
      <c r="M40" s="51" t="s">
        <v>1207</v>
      </c>
      <c r="N40" s="52" t="s">
        <v>267</v>
      </c>
      <c r="O40" s="51" t="s">
        <v>1069</v>
      </c>
      <c r="P40" s="51" t="s">
        <v>85</v>
      </c>
      <c r="Q40" s="52" t="s">
        <v>1068</v>
      </c>
      <c r="R40" s="51" t="s">
        <v>1181</v>
      </c>
      <c r="S40" s="51" t="s">
        <v>1182</v>
      </c>
      <c r="T40" s="51" t="s">
        <v>1160</v>
      </c>
      <c r="U40" s="51"/>
      <c r="V40" s="51"/>
      <c r="W40" s="51">
        <v>1</v>
      </c>
      <c r="X40" s="51">
        <v>0</v>
      </c>
      <c r="Y40" s="51">
        <v>0</v>
      </c>
      <c r="Z40" s="51">
        <v>0</v>
      </c>
      <c r="AA40" s="51">
        <v>1</v>
      </c>
      <c r="AB40" s="51">
        <v>0</v>
      </c>
      <c r="AC40" s="51">
        <v>0</v>
      </c>
      <c r="AD40" s="51">
        <v>0</v>
      </c>
      <c r="AE40" s="51">
        <v>0</v>
      </c>
      <c r="AF40" s="51">
        <v>0</v>
      </c>
      <c r="AG40" s="51">
        <v>0</v>
      </c>
      <c r="AH40" s="51" t="str">
        <f>IF(OR(COUNTIF(WestCoast[],IDPs[[#This Row],[Dis_Pcode]])&gt;=1,COUNTIF(WestCoast[],#REF!)&gt;=1),"Yes","No")</f>
        <v>No</v>
      </c>
      <c r="AI40" s="51" t="str">
        <f>IF(IDPs[[#This Row],[Gov_Pcode]]=IDPs[[#This Row],[Gov_Coming_Pcode]],"Yes","No")</f>
        <v>Yes</v>
      </c>
      <c r="AJ40" s="51" t="str">
        <f>IF(IDPs[[#This Row],[Dis_Pcode]]=IDPs[[#This Row],[Dis_Coming_Pcode]],"Yes","No")</f>
        <v>Yes</v>
      </c>
    </row>
    <row r="41" spans="1:36" x14ac:dyDescent="0.35">
      <c r="A41" s="50">
        <v>45304</v>
      </c>
      <c r="B41" s="50">
        <v>45299</v>
      </c>
      <c r="C41" s="50" t="s">
        <v>874</v>
      </c>
      <c r="D41" s="51" t="s">
        <v>6</v>
      </c>
      <c r="E41" s="52" t="s">
        <v>873</v>
      </c>
      <c r="F41" s="51" t="s">
        <v>882</v>
      </c>
      <c r="G41" s="51" t="s">
        <v>121</v>
      </c>
      <c r="H41" s="52" t="s">
        <v>881</v>
      </c>
      <c r="I41" s="51" t="s">
        <v>1126</v>
      </c>
      <c r="J41" s="51" t="s">
        <v>1184</v>
      </c>
      <c r="K41" s="50">
        <v>45298</v>
      </c>
      <c r="L41" s="50" t="s">
        <v>462</v>
      </c>
      <c r="M41" s="51" t="s">
        <v>19</v>
      </c>
      <c r="N41" s="52" t="s">
        <v>278</v>
      </c>
      <c r="O41" s="51" t="s">
        <v>466</v>
      </c>
      <c r="P41" s="51" t="s">
        <v>140</v>
      </c>
      <c r="Q41" s="52" t="s">
        <v>465</v>
      </c>
      <c r="R41" s="51" t="s">
        <v>1181</v>
      </c>
      <c r="S41" s="51" t="s">
        <v>1183</v>
      </c>
      <c r="T41" s="51" t="s">
        <v>1439</v>
      </c>
      <c r="U41" s="51"/>
      <c r="V41" s="51"/>
      <c r="W41" s="51">
        <v>4</v>
      </c>
      <c r="X41" s="51">
        <v>0</v>
      </c>
      <c r="Y41" s="51">
        <v>0</v>
      </c>
      <c r="Z41" s="51">
        <v>0</v>
      </c>
      <c r="AA41" s="51">
        <v>2</v>
      </c>
      <c r="AB41" s="51">
        <v>1</v>
      </c>
      <c r="AC41" s="51">
        <v>0</v>
      </c>
      <c r="AD41" s="51">
        <v>1</v>
      </c>
      <c r="AE41" s="51">
        <v>0</v>
      </c>
      <c r="AF41" s="51">
        <v>0</v>
      </c>
      <c r="AG41" s="51">
        <v>0</v>
      </c>
      <c r="AH41" s="51" t="str">
        <f>IF(OR(COUNTIF(WestCoast[],IDPs[[#This Row],[Dis_Pcode]])&gt;=1,COUNTIF(WestCoast[],#REF!)&gt;=1),"Yes","No")</f>
        <v>No</v>
      </c>
      <c r="AI41" s="51" t="str">
        <f>IF(IDPs[[#This Row],[Gov_Pcode]]=IDPs[[#This Row],[Gov_Coming_Pcode]],"Yes","No")</f>
        <v>No</v>
      </c>
      <c r="AJ41" s="51" t="str">
        <f>IF(IDPs[[#This Row],[Dis_Pcode]]=IDPs[[#This Row],[Dis_Coming_Pcode]],"Yes","No")</f>
        <v>No</v>
      </c>
    </row>
    <row r="42" spans="1:36" x14ac:dyDescent="0.35">
      <c r="A42" s="50">
        <v>45304</v>
      </c>
      <c r="B42" s="50">
        <v>45301</v>
      </c>
      <c r="C42" s="50" t="s">
        <v>874</v>
      </c>
      <c r="D42" s="51" t="s">
        <v>6</v>
      </c>
      <c r="E42" s="52" t="s">
        <v>873</v>
      </c>
      <c r="F42" s="51" t="s">
        <v>894</v>
      </c>
      <c r="G42" s="51" t="s">
        <v>87</v>
      </c>
      <c r="H42" s="52" t="s">
        <v>893</v>
      </c>
      <c r="I42" s="51" t="s">
        <v>1126</v>
      </c>
      <c r="J42" s="51" t="s">
        <v>1184</v>
      </c>
      <c r="K42" s="50">
        <v>45298</v>
      </c>
      <c r="L42" s="50" t="s">
        <v>325</v>
      </c>
      <c r="M42" s="51" t="s">
        <v>17</v>
      </c>
      <c r="N42" s="52" t="s">
        <v>277</v>
      </c>
      <c r="O42" s="51" t="s">
        <v>340</v>
      </c>
      <c r="P42" s="51" t="s">
        <v>338</v>
      </c>
      <c r="Q42" s="52" t="s">
        <v>339</v>
      </c>
      <c r="R42" s="51" t="s">
        <v>1181</v>
      </c>
      <c r="S42" s="51" t="s">
        <v>1182</v>
      </c>
      <c r="T42" s="51" t="s">
        <v>1160</v>
      </c>
      <c r="U42" s="51"/>
      <c r="V42" s="51"/>
      <c r="W42" s="51">
        <v>1</v>
      </c>
      <c r="X42" s="51">
        <v>0</v>
      </c>
      <c r="Y42" s="51">
        <v>0</v>
      </c>
      <c r="Z42" s="51">
        <v>0</v>
      </c>
      <c r="AA42" s="51">
        <v>1</v>
      </c>
      <c r="AB42" s="51">
        <v>0</v>
      </c>
      <c r="AC42" s="51">
        <v>0</v>
      </c>
      <c r="AD42" s="51">
        <v>0</v>
      </c>
      <c r="AE42" s="51">
        <v>0</v>
      </c>
      <c r="AF42" s="51">
        <v>0</v>
      </c>
      <c r="AG42" s="51">
        <v>0</v>
      </c>
      <c r="AH42" s="51" t="str">
        <f>IF(OR(COUNTIF(WestCoast[],IDPs[[#This Row],[Dis_Pcode]])&gt;=1,COUNTIF(WestCoast[],#REF!)&gt;=1),"Yes","No")</f>
        <v>No</v>
      </c>
      <c r="AI42" s="51" t="str">
        <f>IF(IDPs[[#This Row],[Gov_Pcode]]=IDPs[[#This Row],[Gov_Coming_Pcode]],"Yes","No")</f>
        <v>No</v>
      </c>
      <c r="AJ42" s="51" t="str">
        <f>IF(IDPs[[#This Row],[Dis_Pcode]]=IDPs[[#This Row],[Dis_Coming_Pcode]],"Yes","No")</f>
        <v>No</v>
      </c>
    </row>
    <row r="43" spans="1:36" x14ac:dyDescent="0.35">
      <c r="A43" s="50">
        <v>45304</v>
      </c>
      <c r="B43" s="50">
        <v>45301</v>
      </c>
      <c r="C43" s="50" t="s">
        <v>874</v>
      </c>
      <c r="D43" s="51" t="s">
        <v>6</v>
      </c>
      <c r="E43" s="52" t="s">
        <v>873</v>
      </c>
      <c r="F43" s="51" t="s">
        <v>894</v>
      </c>
      <c r="G43" s="51" t="s">
        <v>87</v>
      </c>
      <c r="H43" s="52" t="s">
        <v>893</v>
      </c>
      <c r="I43" s="51" t="s">
        <v>1126</v>
      </c>
      <c r="J43" s="51" t="s">
        <v>1184</v>
      </c>
      <c r="K43" s="50">
        <v>45298</v>
      </c>
      <c r="L43" s="50" t="s">
        <v>401</v>
      </c>
      <c r="M43" s="51" t="s">
        <v>1203</v>
      </c>
      <c r="N43" s="52" t="s">
        <v>266</v>
      </c>
      <c r="O43" s="51" t="s">
        <v>447</v>
      </c>
      <c r="P43" s="51" t="s">
        <v>43</v>
      </c>
      <c r="Q43" s="52" t="s">
        <v>446</v>
      </c>
      <c r="R43" s="51" t="s">
        <v>1181</v>
      </c>
      <c r="S43" s="51" t="s">
        <v>1183</v>
      </c>
      <c r="T43" s="51" t="s">
        <v>1160</v>
      </c>
      <c r="U43" s="51"/>
      <c r="V43" s="51"/>
      <c r="W43" s="51">
        <v>1</v>
      </c>
      <c r="X43" s="51">
        <v>0</v>
      </c>
      <c r="Y43" s="51">
        <v>1</v>
      </c>
      <c r="Z43" s="51">
        <v>0</v>
      </c>
      <c r="AA43" s="51">
        <v>0</v>
      </c>
      <c r="AB43" s="51">
        <v>0</v>
      </c>
      <c r="AC43" s="51">
        <v>0</v>
      </c>
      <c r="AD43" s="51">
        <v>0</v>
      </c>
      <c r="AE43" s="51">
        <v>0</v>
      </c>
      <c r="AF43" s="51">
        <v>0</v>
      </c>
      <c r="AG43" s="51">
        <v>0</v>
      </c>
      <c r="AH43" s="51" t="str">
        <f>IF(OR(COUNTIF(WestCoast[],IDPs[[#This Row],[Dis_Pcode]])&gt;=1,COUNTIF(WestCoast[],#REF!)&gt;=1),"Yes","No")</f>
        <v>No</v>
      </c>
      <c r="AI43" s="51" t="str">
        <f>IF(IDPs[[#This Row],[Gov_Pcode]]=IDPs[[#This Row],[Gov_Coming_Pcode]],"Yes","No")</f>
        <v>No</v>
      </c>
      <c r="AJ43" s="51" t="str">
        <f>IF(IDPs[[#This Row],[Dis_Pcode]]=IDPs[[#This Row],[Dis_Coming_Pcode]],"Yes","No")</f>
        <v>No</v>
      </c>
    </row>
    <row r="44" spans="1:36" x14ac:dyDescent="0.35">
      <c r="A44" s="50">
        <v>45304</v>
      </c>
      <c r="B44" s="50">
        <v>45301</v>
      </c>
      <c r="C44" s="50" t="s">
        <v>874</v>
      </c>
      <c r="D44" s="51" t="s">
        <v>6</v>
      </c>
      <c r="E44" s="52" t="s">
        <v>873</v>
      </c>
      <c r="F44" s="51" t="s">
        <v>892</v>
      </c>
      <c r="G44" s="51" t="s">
        <v>6</v>
      </c>
      <c r="H44" s="52" t="s">
        <v>873</v>
      </c>
      <c r="I44" s="51" t="s">
        <v>1126</v>
      </c>
      <c r="J44" s="51" t="s">
        <v>1184</v>
      </c>
      <c r="K44" s="50">
        <v>45298</v>
      </c>
      <c r="L44" s="50" t="s">
        <v>1046</v>
      </c>
      <c r="M44" s="51" t="s">
        <v>1207</v>
      </c>
      <c r="N44" s="52" t="s">
        <v>267</v>
      </c>
      <c r="O44" s="51" t="s">
        <v>1063</v>
      </c>
      <c r="P44" s="51" t="s">
        <v>1272</v>
      </c>
      <c r="Q44" s="52" t="s">
        <v>1092</v>
      </c>
      <c r="R44" s="51" t="s">
        <v>1181</v>
      </c>
      <c r="S44" s="51" t="s">
        <v>1413</v>
      </c>
      <c r="T44" s="51" t="s">
        <v>1435</v>
      </c>
      <c r="U44" s="51" t="s">
        <v>1160</v>
      </c>
      <c r="V44" s="51"/>
      <c r="W44" s="51">
        <v>1</v>
      </c>
      <c r="X44" s="51">
        <v>0</v>
      </c>
      <c r="Y44" s="51">
        <v>0</v>
      </c>
      <c r="Z44" s="51">
        <v>0</v>
      </c>
      <c r="AA44" s="51">
        <v>0</v>
      </c>
      <c r="AB44" s="51">
        <v>0</v>
      </c>
      <c r="AC44" s="51">
        <v>0</v>
      </c>
      <c r="AD44" s="51">
        <v>1</v>
      </c>
      <c r="AE44" s="51">
        <v>0</v>
      </c>
      <c r="AF44" s="51">
        <v>0</v>
      </c>
      <c r="AG44" s="51">
        <v>0</v>
      </c>
      <c r="AH44" s="51" t="str">
        <f>IF(OR(COUNTIF(WestCoast[],IDPs[[#This Row],[Dis_Pcode]])&gt;=1,COUNTIF(WestCoast[],#REF!)&gt;=1),"Yes","No")</f>
        <v>No</v>
      </c>
      <c r="AI44" s="51" t="str">
        <f>IF(IDPs[[#This Row],[Gov_Pcode]]=IDPs[[#This Row],[Gov_Coming_Pcode]],"Yes","No")</f>
        <v>No</v>
      </c>
      <c r="AJ44" s="51" t="str">
        <f>IF(IDPs[[#This Row],[Dis_Pcode]]=IDPs[[#This Row],[Dis_Coming_Pcode]],"Yes","No")</f>
        <v>No</v>
      </c>
    </row>
    <row r="45" spans="1:36" x14ac:dyDescent="0.35">
      <c r="A45" s="50">
        <v>45304</v>
      </c>
      <c r="B45" s="50">
        <v>45301</v>
      </c>
      <c r="C45" s="50" t="s">
        <v>874</v>
      </c>
      <c r="D45" s="51" t="s">
        <v>6</v>
      </c>
      <c r="E45" s="52" t="s">
        <v>873</v>
      </c>
      <c r="F45" s="51" t="s">
        <v>894</v>
      </c>
      <c r="G45" s="51" t="s">
        <v>87</v>
      </c>
      <c r="H45" s="52" t="s">
        <v>893</v>
      </c>
      <c r="I45" s="51" t="s">
        <v>1126</v>
      </c>
      <c r="J45" s="51" t="s">
        <v>1184</v>
      </c>
      <c r="K45" s="50">
        <v>45299</v>
      </c>
      <c r="L45" s="50" t="s">
        <v>903</v>
      </c>
      <c r="M45" s="51" t="s">
        <v>18</v>
      </c>
      <c r="N45" s="52" t="s">
        <v>279</v>
      </c>
      <c r="O45" s="51" t="s">
        <v>915</v>
      </c>
      <c r="P45" s="51" t="s">
        <v>229</v>
      </c>
      <c r="Q45" s="52" t="s">
        <v>916</v>
      </c>
      <c r="R45" s="51" t="s">
        <v>1180</v>
      </c>
      <c r="S45" s="51" t="s">
        <v>1185</v>
      </c>
      <c r="T45" s="51" t="s">
        <v>1160</v>
      </c>
      <c r="U45" s="51"/>
      <c r="V45" s="51"/>
      <c r="W45" s="51">
        <v>1</v>
      </c>
      <c r="X45" s="51">
        <v>0</v>
      </c>
      <c r="Y45" s="51">
        <v>0</v>
      </c>
      <c r="Z45" s="51">
        <v>0</v>
      </c>
      <c r="AA45" s="51">
        <v>0</v>
      </c>
      <c r="AB45" s="51">
        <v>1</v>
      </c>
      <c r="AC45" s="51">
        <v>0</v>
      </c>
      <c r="AD45" s="51">
        <v>0</v>
      </c>
      <c r="AE45" s="51">
        <v>0</v>
      </c>
      <c r="AF45" s="51">
        <v>0</v>
      </c>
      <c r="AG45" s="51">
        <v>0</v>
      </c>
      <c r="AH45" s="51" t="str">
        <f>IF(OR(COUNTIF(WestCoast[],IDPs[[#This Row],[Dis_Pcode]])&gt;=1,COUNTIF(WestCoast[],#REF!)&gt;=1),"Yes","No")</f>
        <v>No</v>
      </c>
      <c r="AI45" s="51" t="str">
        <f>IF(IDPs[[#This Row],[Gov_Pcode]]=IDPs[[#This Row],[Gov_Coming_Pcode]],"Yes","No")</f>
        <v>No</v>
      </c>
      <c r="AJ45" s="51" t="str">
        <f>IF(IDPs[[#This Row],[Dis_Pcode]]=IDPs[[#This Row],[Dis_Coming_Pcode]],"Yes","No")</f>
        <v>No</v>
      </c>
    </row>
    <row r="46" spans="1:36" x14ac:dyDescent="0.35">
      <c r="A46" s="50">
        <v>45304</v>
      </c>
      <c r="B46" s="50">
        <v>45302</v>
      </c>
      <c r="C46" s="50" t="s">
        <v>874</v>
      </c>
      <c r="D46" s="51" t="s">
        <v>6</v>
      </c>
      <c r="E46" s="52" t="s">
        <v>873</v>
      </c>
      <c r="F46" s="51" t="s">
        <v>894</v>
      </c>
      <c r="G46" s="51" t="s">
        <v>87</v>
      </c>
      <c r="H46" s="52" t="s">
        <v>893</v>
      </c>
      <c r="I46" s="51" t="s">
        <v>1126</v>
      </c>
      <c r="J46" s="51" t="s">
        <v>1184</v>
      </c>
      <c r="K46" s="50">
        <v>45299</v>
      </c>
      <c r="L46" s="50" t="s">
        <v>874</v>
      </c>
      <c r="M46" s="51" t="s">
        <v>6</v>
      </c>
      <c r="N46" s="52" t="s">
        <v>873</v>
      </c>
      <c r="O46" s="51" t="s">
        <v>882</v>
      </c>
      <c r="P46" s="51" t="s">
        <v>121</v>
      </c>
      <c r="Q46" s="52" t="s">
        <v>881</v>
      </c>
      <c r="R46" s="51" t="s">
        <v>1180</v>
      </c>
      <c r="S46" s="51" t="s">
        <v>1186</v>
      </c>
      <c r="T46" s="51" t="s">
        <v>1160</v>
      </c>
      <c r="U46" s="51"/>
      <c r="V46" s="51"/>
      <c r="W46" s="51">
        <v>1</v>
      </c>
      <c r="X46" s="51">
        <v>0</v>
      </c>
      <c r="Y46" s="51">
        <v>1</v>
      </c>
      <c r="Z46" s="51">
        <v>0</v>
      </c>
      <c r="AA46" s="51">
        <v>0</v>
      </c>
      <c r="AB46" s="51">
        <v>0</v>
      </c>
      <c r="AC46" s="51">
        <v>0</v>
      </c>
      <c r="AD46" s="51">
        <v>0</v>
      </c>
      <c r="AE46" s="51">
        <v>0</v>
      </c>
      <c r="AF46" s="51">
        <v>0</v>
      </c>
      <c r="AG46" s="51">
        <v>0</v>
      </c>
      <c r="AH46" s="51" t="str">
        <f>IF(OR(COUNTIF(WestCoast[],IDPs[[#This Row],[Dis_Pcode]])&gt;=1,COUNTIF(WestCoast[],#REF!)&gt;=1),"Yes","No")</f>
        <v>No</v>
      </c>
      <c r="AI46" s="51" t="str">
        <f>IF(IDPs[[#This Row],[Gov_Pcode]]=IDPs[[#This Row],[Gov_Coming_Pcode]],"Yes","No")</f>
        <v>Yes</v>
      </c>
      <c r="AJ46" s="51" t="str">
        <f>IF(IDPs[[#This Row],[Dis_Pcode]]=IDPs[[#This Row],[Dis_Coming_Pcode]],"Yes","No")</f>
        <v>No</v>
      </c>
    </row>
    <row r="47" spans="1:36" x14ac:dyDescent="0.35">
      <c r="A47" s="50">
        <v>45304</v>
      </c>
      <c r="B47" s="50">
        <v>45302</v>
      </c>
      <c r="C47" s="50" t="s">
        <v>874</v>
      </c>
      <c r="D47" s="51" t="s">
        <v>6</v>
      </c>
      <c r="E47" s="52" t="s">
        <v>873</v>
      </c>
      <c r="F47" s="51" t="s">
        <v>892</v>
      </c>
      <c r="G47" s="51" t="s">
        <v>6</v>
      </c>
      <c r="H47" s="52" t="s">
        <v>873</v>
      </c>
      <c r="I47" s="51" t="s">
        <v>1126</v>
      </c>
      <c r="J47" s="51" t="s">
        <v>1184</v>
      </c>
      <c r="K47" s="50">
        <v>45299</v>
      </c>
      <c r="L47" s="50" t="s">
        <v>536</v>
      </c>
      <c r="M47" s="51" t="s">
        <v>1412</v>
      </c>
      <c r="N47" s="52" t="s">
        <v>268</v>
      </c>
      <c r="O47" s="51" t="s">
        <v>556</v>
      </c>
      <c r="P47" s="51" t="s">
        <v>1253</v>
      </c>
      <c r="Q47" s="52" t="s">
        <v>554</v>
      </c>
      <c r="R47" s="51" t="s">
        <v>1181</v>
      </c>
      <c r="S47" s="51" t="s">
        <v>1413</v>
      </c>
      <c r="T47" s="51" t="s">
        <v>1160</v>
      </c>
      <c r="U47" s="51"/>
      <c r="V47" s="51"/>
      <c r="W47" s="51">
        <v>1</v>
      </c>
      <c r="X47" s="51">
        <v>0</v>
      </c>
      <c r="Y47" s="51">
        <v>0</v>
      </c>
      <c r="Z47" s="51">
        <v>0</v>
      </c>
      <c r="AA47" s="51">
        <v>0</v>
      </c>
      <c r="AB47" s="51">
        <v>0</v>
      </c>
      <c r="AC47" s="51">
        <v>0</v>
      </c>
      <c r="AD47" s="51">
        <v>1</v>
      </c>
      <c r="AE47" s="51">
        <v>0</v>
      </c>
      <c r="AF47" s="51">
        <v>0</v>
      </c>
      <c r="AG47" s="51">
        <v>0</v>
      </c>
      <c r="AH47" s="51" t="str">
        <f>IF(OR(COUNTIF(WestCoast[],IDPs[[#This Row],[Dis_Pcode]])&gt;=1,COUNTIF(WestCoast[],#REF!)&gt;=1),"Yes","No")</f>
        <v>No</v>
      </c>
      <c r="AI47" s="51" t="str">
        <f>IF(IDPs[[#This Row],[Gov_Pcode]]=IDPs[[#This Row],[Gov_Coming_Pcode]],"Yes","No")</f>
        <v>No</v>
      </c>
      <c r="AJ47" s="51" t="str">
        <f>IF(IDPs[[#This Row],[Dis_Pcode]]=IDPs[[#This Row],[Dis_Coming_Pcode]],"Yes","No")</f>
        <v>No</v>
      </c>
    </row>
    <row r="48" spans="1:36" s="14" customFormat="1" x14ac:dyDescent="0.35">
      <c r="A48" s="50">
        <v>45304</v>
      </c>
      <c r="B48" s="50">
        <v>45303</v>
      </c>
      <c r="C48" s="50" t="s">
        <v>874</v>
      </c>
      <c r="D48" s="51" t="s">
        <v>6</v>
      </c>
      <c r="E48" s="52" t="s">
        <v>873</v>
      </c>
      <c r="F48" s="51" t="s">
        <v>894</v>
      </c>
      <c r="G48" s="51" t="s">
        <v>87</v>
      </c>
      <c r="H48" s="52" t="s">
        <v>893</v>
      </c>
      <c r="I48" s="51" t="s">
        <v>1126</v>
      </c>
      <c r="J48" s="51" t="s">
        <v>1184</v>
      </c>
      <c r="K48" s="50">
        <v>45299</v>
      </c>
      <c r="L48" s="50" t="s">
        <v>959</v>
      </c>
      <c r="M48" s="51" t="s">
        <v>1206</v>
      </c>
      <c r="N48" s="52" t="s">
        <v>270</v>
      </c>
      <c r="O48" s="51" t="s">
        <v>969</v>
      </c>
      <c r="P48" s="51" t="s">
        <v>207</v>
      </c>
      <c r="Q48" s="52" t="s">
        <v>1351</v>
      </c>
      <c r="R48" s="51" t="s">
        <v>1180</v>
      </c>
      <c r="S48" s="51" t="s">
        <v>1185</v>
      </c>
      <c r="T48" s="51" t="s">
        <v>1160</v>
      </c>
      <c r="U48" s="51"/>
      <c r="V48" s="51"/>
      <c r="W48" s="51">
        <v>2</v>
      </c>
      <c r="X48" s="51">
        <v>0</v>
      </c>
      <c r="Y48" s="51">
        <v>0</v>
      </c>
      <c r="Z48" s="51">
        <v>0</v>
      </c>
      <c r="AA48" s="51">
        <v>0</v>
      </c>
      <c r="AB48" s="51">
        <v>1</v>
      </c>
      <c r="AC48" s="51">
        <v>0</v>
      </c>
      <c r="AD48" s="51">
        <v>1</v>
      </c>
      <c r="AE48" s="51">
        <v>0</v>
      </c>
      <c r="AF48" s="51">
        <v>0</v>
      </c>
      <c r="AG48" s="51">
        <v>0</v>
      </c>
      <c r="AH48" s="51" t="str">
        <f>IF(OR(COUNTIF(WestCoast[],IDPs[[#This Row],[Dis_Pcode]])&gt;=1,COUNTIF(WestCoast[],#REF!)&gt;=1),"Yes","No")</f>
        <v>No</v>
      </c>
      <c r="AI48" s="51" t="str">
        <f>IF(IDPs[[#This Row],[Gov_Pcode]]=IDPs[[#This Row],[Gov_Coming_Pcode]],"Yes","No")</f>
        <v>No</v>
      </c>
      <c r="AJ48" s="51" t="str">
        <f>IF(IDPs[[#This Row],[Dis_Pcode]]=IDPs[[#This Row],[Dis_Coming_Pcode]],"Yes","No")</f>
        <v>No</v>
      </c>
    </row>
    <row r="49" spans="1:36" s="14" customFormat="1" x14ac:dyDescent="0.35">
      <c r="A49" s="50">
        <v>45304</v>
      </c>
      <c r="B49" s="50">
        <v>45302</v>
      </c>
      <c r="C49" s="50" t="s">
        <v>874</v>
      </c>
      <c r="D49" s="51" t="s">
        <v>6</v>
      </c>
      <c r="E49" s="52" t="s">
        <v>873</v>
      </c>
      <c r="F49" s="51" t="s">
        <v>894</v>
      </c>
      <c r="G49" s="51" t="s">
        <v>87</v>
      </c>
      <c r="H49" s="52" t="s">
        <v>893</v>
      </c>
      <c r="I49" s="51" t="s">
        <v>1126</v>
      </c>
      <c r="J49" s="51" t="s">
        <v>1184</v>
      </c>
      <c r="K49" s="50">
        <v>45300</v>
      </c>
      <c r="L49" s="50" t="s">
        <v>1046</v>
      </c>
      <c r="M49" s="51" t="s">
        <v>1207</v>
      </c>
      <c r="N49" s="52" t="s">
        <v>267</v>
      </c>
      <c r="O49" s="51" t="s">
        <v>1081</v>
      </c>
      <c r="P49" s="51" t="s">
        <v>1208</v>
      </c>
      <c r="Q49" s="52" t="s">
        <v>1080</v>
      </c>
      <c r="R49" s="51" t="s">
        <v>1181</v>
      </c>
      <c r="S49" s="51" t="s">
        <v>1183</v>
      </c>
      <c r="T49" s="51" t="s">
        <v>1160</v>
      </c>
      <c r="U49" s="51"/>
      <c r="V49" s="51"/>
      <c r="W49" s="51">
        <v>1</v>
      </c>
      <c r="X49" s="51">
        <v>0</v>
      </c>
      <c r="Y49" s="51">
        <v>0</v>
      </c>
      <c r="Z49" s="51">
        <v>1</v>
      </c>
      <c r="AA49" s="51">
        <v>0</v>
      </c>
      <c r="AB49" s="51">
        <v>0</v>
      </c>
      <c r="AC49" s="51">
        <v>0</v>
      </c>
      <c r="AD49" s="51">
        <v>0</v>
      </c>
      <c r="AE49" s="51">
        <v>0</v>
      </c>
      <c r="AF49" s="51">
        <v>0</v>
      </c>
      <c r="AG49" s="51">
        <v>0</v>
      </c>
      <c r="AH49" s="51" t="str">
        <f>IF(OR(COUNTIF(WestCoast[],IDPs[[#This Row],[Dis_Pcode]])&gt;=1,COUNTIF(WestCoast[],#REF!)&gt;=1),"Yes","No")</f>
        <v>No</v>
      </c>
      <c r="AI49" s="51" t="str">
        <f>IF(IDPs[[#This Row],[Gov_Pcode]]=IDPs[[#This Row],[Gov_Coming_Pcode]],"Yes","No")</f>
        <v>No</v>
      </c>
      <c r="AJ49" s="51" t="str">
        <f>IF(IDPs[[#This Row],[Dis_Pcode]]=IDPs[[#This Row],[Dis_Coming_Pcode]],"Yes","No")</f>
        <v>No</v>
      </c>
    </row>
    <row r="50" spans="1:36" s="14" customFormat="1" x14ac:dyDescent="0.35">
      <c r="A50" s="50">
        <v>45304</v>
      </c>
      <c r="B50" s="50">
        <v>45302</v>
      </c>
      <c r="C50" s="50" t="s">
        <v>874</v>
      </c>
      <c r="D50" s="51" t="s">
        <v>6</v>
      </c>
      <c r="E50" s="52" t="s">
        <v>873</v>
      </c>
      <c r="F50" s="51" t="s">
        <v>892</v>
      </c>
      <c r="G50" s="51" t="s">
        <v>6</v>
      </c>
      <c r="H50" s="52" t="s">
        <v>873</v>
      </c>
      <c r="I50" s="51" t="s">
        <v>1126</v>
      </c>
      <c r="J50" s="51" t="s">
        <v>1184</v>
      </c>
      <c r="K50" s="50">
        <v>45300</v>
      </c>
      <c r="L50" s="50" t="s">
        <v>401</v>
      </c>
      <c r="M50" s="51" t="s">
        <v>1203</v>
      </c>
      <c r="N50" s="52" t="s">
        <v>266</v>
      </c>
      <c r="O50" s="51" t="s">
        <v>423</v>
      </c>
      <c r="P50" s="51" t="s">
        <v>422</v>
      </c>
      <c r="Q50" s="52" t="s">
        <v>421</v>
      </c>
      <c r="R50" s="51" t="s">
        <v>1181</v>
      </c>
      <c r="S50" s="51" t="s">
        <v>1413</v>
      </c>
      <c r="T50" s="51" t="s">
        <v>1160</v>
      </c>
      <c r="U50" s="51"/>
      <c r="V50" s="51"/>
      <c r="W50" s="51">
        <v>1</v>
      </c>
      <c r="X50" s="51">
        <v>0</v>
      </c>
      <c r="Y50" s="51">
        <v>0</v>
      </c>
      <c r="Z50" s="51">
        <v>0</v>
      </c>
      <c r="AA50" s="51">
        <v>0</v>
      </c>
      <c r="AB50" s="51">
        <v>0</v>
      </c>
      <c r="AC50" s="51">
        <v>0</v>
      </c>
      <c r="AD50" s="51">
        <v>1</v>
      </c>
      <c r="AE50" s="51">
        <v>0</v>
      </c>
      <c r="AF50" s="51">
        <v>0</v>
      </c>
      <c r="AG50" s="51">
        <v>0</v>
      </c>
      <c r="AH50" s="51" t="str">
        <f>IF(OR(COUNTIF(WestCoast[],IDPs[[#This Row],[Dis_Pcode]])&gt;=1,COUNTIF(WestCoast[],#REF!)&gt;=1),"Yes","No")</f>
        <v>No</v>
      </c>
      <c r="AI50" s="51" t="str">
        <f>IF(IDPs[[#This Row],[Gov_Pcode]]=IDPs[[#This Row],[Gov_Coming_Pcode]],"Yes","No")</f>
        <v>No</v>
      </c>
      <c r="AJ50" s="51" t="str">
        <f>IF(IDPs[[#This Row],[Dis_Pcode]]=IDPs[[#This Row],[Dis_Coming_Pcode]],"Yes","No")</f>
        <v>No</v>
      </c>
    </row>
    <row r="51" spans="1:36" s="14" customFormat="1" x14ac:dyDescent="0.35">
      <c r="A51" s="50">
        <v>45303</v>
      </c>
      <c r="B51" s="50">
        <v>45303</v>
      </c>
      <c r="C51" s="50" t="s">
        <v>1046</v>
      </c>
      <c r="D51" s="51" t="s">
        <v>1207</v>
      </c>
      <c r="E51" s="52" t="s">
        <v>267</v>
      </c>
      <c r="F51" s="51" t="s">
        <v>1049</v>
      </c>
      <c r="G51" s="51" t="s">
        <v>1263</v>
      </c>
      <c r="H51" s="52" t="s">
        <v>1264</v>
      </c>
      <c r="I51" s="51" t="s">
        <v>1126</v>
      </c>
      <c r="J51" s="51" t="s">
        <v>1184</v>
      </c>
      <c r="K51" s="50">
        <v>45301</v>
      </c>
      <c r="L51" s="50" t="s">
        <v>1046</v>
      </c>
      <c r="M51" s="51" t="s">
        <v>1207</v>
      </c>
      <c r="N51" s="52" t="s">
        <v>267</v>
      </c>
      <c r="O51" s="51" t="s">
        <v>1060</v>
      </c>
      <c r="P51" s="51" t="s">
        <v>49</v>
      </c>
      <c r="Q51" s="52" t="s">
        <v>1059</v>
      </c>
      <c r="R51" s="51" t="s">
        <v>1180</v>
      </c>
      <c r="S51" s="51" t="s">
        <v>1185</v>
      </c>
      <c r="T51" s="51" t="s">
        <v>1160</v>
      </c>
      <c r="U51" s="51"/>
      <c r="V51" s="51"/>
      <c r="W51" s="51">
        <v>3</v>
      </c>
      <c r="X51" s="51">
        <v>0</v>
      </c>
      <c r="Y51" s="51">
        <v>0</v>
      </c>
      <c r="Z51" s="51">
        <v>0</v>
      </c>
      <c r="AA51" s="51">
        <v>3</v>
      </c>
      <c r="AB51" s="51">
        <v>0</v>
      </c>
      <c r="AC51" s="51">
        <v>0</v>
      </c>
      <c r="AD51" s="51">
        <v>0</v>
      </c>
      <c r="AE51" s="51">
        <v>0</v>
      </c>
      <c r="AF51" s="51">
        <v>0</v>
      </c>
      <c r="AG51" s="51">
        <v>0</v>
      </c>
      <c r="AH51" s="51" t="str">
        <f>IF(OR(COUNTIF(WestCoast[],IDPs[[#This Row],[Dis_Pcode]])&gt;=1,COUNTIF(WestCoast[],#REF!)&gt;=1),"Yes","No")</f>
        <v>Yes</v>
      </c>
      <c r="AI51" s="51" t="str">
        <f>IF(IDPs[[#This Row],[Gov_Pcode]]=IDPs[[#This Row],[Gov_Coming_Pcode]],"Yes","No")</f>
        <v>Yes</v>
      </c>
      <c r="AJ51" s="51" t="str">
        <f>IF(IDPs[[#This Row],[Dis_Pcode]]=IDPs[[#This Row],[Dis_Coming_Pcode]],"Yes","No")</f>
        <v>No</v>
      </c>
    </row>
    <row r="52" spans="1:36" s="14" customFormat="1" x14ac:dyDescent="0.35">
      <c r="A52" s="50">
        <v>45304</v>
      </c>
      <c r="B52" s="50">
        <v>45304</v>
      </c>
      <c r="C52" s="50" t="s">
        <v>401</v>
      </c>
      <c r="D52" s="51" t="s">
        <v>1203</v>
      </c>
      <c r="E52" s="52" t="s">
        <v>266</v>
      </c>
      <c r="F52" s="51" t="s">
        <v>453</v>
      </c>
      <c r="G52" s="51" t="s">
        <v>25</v>
      </c>
      <c r="H52" s="52" t="s">
        <v>452</v>
      </c>
      <c r="I52" s="51" t="s">
        <v>1126</v>
      </c>
      <c r="J52" s="51" t="s">
        <v>1184</v>
      </c>
      <c r="K52" s="50">
        <v>45303</v>
      </c>
      <c r="L52" s="50" t="s">
        <v>1046</v>
      </c>
      <c r="M52" s="51" t="s">
        <v>1207</v>
      </c>
      <c r="N52" s="52" t="s">
        <v>267</v>
      </c>
      <c r="O52" s="51" t="s">
        <v>1084</v>
      </c>
      <c r="P52" s="51" t="s">
        <v>35</v>
      </c>
      <c r="Q52" s="52" t="s">
        <v>1083</v>
      </c>
      <c r="R52" s="51" t="s">
        <v>1180</v>
      </c>
      <c r="S52" s="51" t="s">
        <v>1186</v>
      </c>
      <c r="T52" s="51" t="s">
        <v>1160</v>
      </c>
      <c r="U52" s="51"/>
      <c r="V52" s="51"/>
      <c r="W52" s="51">
        <v>3</v>
      </c>
      <c r="X52" s="51">
        <v>0</v>
      </c>
      <c r="Y52" s="51">
        <v>1</v>
      </c>
      <c r="Z52" s="51">
        <v>0</v>
      </c>
      <c r="AA52" s="51">
        <v>0</v>
      </c>
      <c r="AB52" s="51">
        <v>0</v>
      </c>
      <c r="AC52" s="51">
        <v>0</v>
      </c>
      <c r="AD52" s="51">
        <v>2</v>
      </c>
      <c r="AE52" s="51">
        <v>0</v>
      </c>
      <c r="AF52" s="51">
        <v>0</v>
      </c>
      <c r="AG52" s="51">
        <v>0</v>
      </c>
      <c r="AH52" s="51" t="str">
        <f>IF(OR(COUNTIF(WestCoast[],IDPs[[#This Row],[Dis_Pcode]])&gt;=1,COUNTIF(WestCoast[],#REF!)&gt;=1),"Yes","No")</f>
        <v>Yes</v>
      </c>
      <c r="AI52" s="51" t="str">
        <f>IF(IDPs[[#This Row],[Gov_Pcode]]=IDPs[[#This Row],[Gov_Coming_Pcode]],"Yes","No")</f>
        <v>No</v>
      </c>
      <c r="AJ52" s="51" t="str">
        <f>IF(IDPs[[#This Row],[Dis_Pcode]]=IDPs[[#This Row],[Dis_Coming_Pcode]],"Yes","No")</f>
        <v>No</v>
      </c>
    </row>
    <row r="53" spans="1:36" s="14" customFormat="1" x14ac:dyDescent="0.35">
      <c r="A53" s="50">
        <v>45306</v>
      </c>
      <c r="B53" s="50">
        <v>45305</v>
      </c>
      <c r="C53" s="50" t="s">
        <v>401</v>
      </c>
      <c r="D53" s="51" t="s">
        <v>1203</v>
      </c>
      <c r="E53" s="52" t="s">
        <v>266</v>
      </c>
      <c r="F53" s="51" t="s">
        <v>453</v>
      </c>
      <c r="G53" s="51" t="s">
        <v>25</v>
      </c>
      <c r="H53" s="52" t="s">
        <v>452</v>
      </c>
      <c r="I53" s="51" t="s">
        <v>1126</v>
      </c>
      <c r="J53" s="51" t="s">
        <v>1184</v>
      </c>
      <c r="K53" s="50">
        <v>45298</v>
      </c>
      <c r="L53" s="50" t="s">
        <v>401</v>
      </c>
      <c r="M53" s="51" t="s">
        <v>1203</v>
      </c>
      <c r="N53" s="52" t="s">
        <v>266</v>
      </c>
      <c r="O53" s="51" t="s">
        <v>408</v>
      </c>
      <c r="P53" s="51" t="s">
        <v>1204</v>
      </c>
      <c r="Q53" s="52" t="s">
        <v>407</v>
      </c>
      <c r="R53" s="51" t="s">
        <v>1180</v>
      </c>
      <c r="S53" s="51" t="s">
        <v>1186</v>
      </c>
      <c r="T53" s="51" t="s">
        <v>1160</v>
      </c>
      <c r="U53" s="51"/>
      <c r="V53" s="51"/>
      <c r="W53" s="51">
        <v>2</v>
      </c>
      <c r="X53" s="51">
        <v>0</v>
      </c>
      <c r="Y53" s="51">
        <v>0</v>
      </c>
      <c r="Z53" s="51">
        <v>0</v>
      </c>
      <c r="AA53" s="51">
        <v>0</v>
      </c>
      <c r="AB53" s="51">
        <v>0</v>
      </c>
      <c r="AC53" s="51">
        <v>0</v>
      </c>
      <c r="AD53" s="51">
        <v>2</v>
      </c>
      <c r="AE53" s="51">
        <v>0</v>
      </c>
      <c r="AF53" s="51">
        <v>0</v>
      </c>
      <c r="AG53" s="51">
        <v>0</v>
      </c>
      <c r="AH53" s="51" t="str">
        <f>IF(OR(COUNTIF(WestCoast[],IDPs[[#This Row],[Dis_Pcode]])&gt;=1,COUNTIF(WestCoast[],#REF!)&gt;=1),"Yes","No")</f>
        <v>Yes</v>
      </c>
      <c r="AI53" s="51" t="str">
        <f>IF(IDPs[[#This Row],[Gov_Pcode]]=IDPs[[#This Row],[Gov_Coming_Pcode]],"Yes","No")</f>
        <v>Yes</v>
      </c>
      <c r="AJ53" s="51" t="str">
        <f>IF(IDPs[[#This Row],[Dis_Pcode]]=IDPs[[#This Row],[Dis_Coming_Pcode]],"Yes","No")</f>
        <v>No</v>
      </c>
    </row>
    <row r="54" spans="1:36" s="14" customFormat="1" x14ac:dyDescent="0.35">
      <c r="A54" s="50">
        <v>45306</v>
      </c>
      <c r="B54" s="50">
        <v>45305</v>
      </c>
      <c r="C54" s="50" t="s">
        <v>401</v>
      </c>
      <c r="D54" s="51" t="s">
        <v>1203</v>
      </c>
      <c r="E54" s="52" t="s">
        <v>266</v>
      </c>
      <c r="F54" s="51" t="s">
        <v>453</v>
      </c>
      <c r="G54" s="51" t="s">
        <v>25</v>
      </c>
      <c r="H54" s="52" t="s">
        <v>452</v>
      </c>
      <c r="I54" s="51" t="s">
        <v>1126</v>
      </c>
      <c r="J54" s="51" t="s">
        <v>1184</v>
      </c>
      <c r="K54" s="50">
        <v>45299</v>
      </c>
      <c r="L54" s="50" t="s">
        <v>401</v>
      </c>
      <c r="M54" s="51" t="s">
        <v>1203</v>
      </c>
      <c r="N54" s="52" t="s">
        <v>266</v>
      </c>
      <c r="O54" s="51" t="s">
        <v>453</v>
      </c>
      <c r="P54" s="51" t="s">
        <v>25</v>
      </c>
      <c r="Q54" s="52" t="s">
        <v>452</v>
      </c>
      <c r="R54" s="51" t="s">
        <v>1180</v>
      </c>
      <c r="S54" s="51" t="s">
        <v>1186</v>
      </c>
      <c r="T54" s="51" t="s">
        <v>1160</v>
      </c>
      <c r="U54" s="51"/>
      <c r="V54" s="51"/>
      <c r="W54" s="51">
        <v>2</v>
      </c>
      <c r="X54" s="51">
        <v>0</v>
      </c>
      <c r="Y54" s="51">
        <v>0</v>
      </c>
      <c r="Z54" s="51">
        <v>0</v>
      </c>
      <c r="AA54" s="51">
        <v>0</v>
      </c>
      <c r="AB54" s="51">
        <v>0</v>
      </c>
      <c r="AC54" s="51">
        <v>0</v>
      </c>
      <c r="AD54" s="51">
        <v>2</v>
      </c>
      <c r="AE54" s="51">
        <v>0</v>
      </c>
      <c r="AF54" s="51">
        <v>0</v>
      </c>
      <c r="AG54" s="51">
        <v>0</v>
      </c>
      <c r="AH54" s="51" t="str">
        <f>IF(OR(COUNTIF(WestCoast[],IDPs[[#This Row],[Dis_Pcode]])&gt;=1,COUNTIF(WestCoast[],#REF!)&gt;=1),"Yes","No")</f>
        <v>Yes</v>
      </c>
      <c r="AI54" s="51" t="str">
        <f>IF(IDPs[[#This Row],[Gov_Pcode]]=IDPs[[#This Row],[Gov_Coming_Pcode]],"Yes","No")</f>
        <v>Yes</v>
      </c>
      <c r="AJ54" s="51" t="str">
        <f>IF(IDPs[[#This Row],[Dis_Pcode]]=IDPs[[#This Row],[Dis_Coming_Pcode]],"Yes","No")</f>
        <v>Yes</v>
      </c>
    </row>
    <row r="55" spans="1:36" s="14" customFormat="1" x14ac:dyDescent="0.35">
      <c r="A55" s="50">
        <v>45306</v>
      </c>
      <c r="B55" s="50">
        <v>45305</v>
      </c>
      <c r="C55" s="50" t="s">
        <v>401</v>
      </c>
      <c r="D55" s="51" t="s">
        <v>1203</v>
      </c>
      <c r="E55" s="52" t="s">
        <v>266</v>
      </c>
      <c r="F55" s="51" t="s">
        <v>417</v>
      </c>
      <c r="G55" s="51" t="s">
        <v>1303</v>
      </c>
      <c r="H55" s="52" t="s">
        <v>1304</v>
      </c>
      <c r="I55" s="51" t="s">
        <v>1126</v>
      </c>
      <c r="J55" s="51" t="s">
        <v>1184</v>
      </c>
      <c r="K55" s="50">
        <v>45300</v>
      </c>
      <c r="L55" s="50" t="s">
        <v>401</v>
      </c>
      <c r="M55" s="51" t="s">
        <v>1203</v>
      </c>
      <c r="N55" s="52" t="s">
        <v>266</v>
      </c>
      <c r="O55" s="51" t="s">
        <v>441</v>
      </c>
      <c r="P55" s="51" t="s">
        <v>1209</v>
      </c>
      <c r="Q55" s="52" t="s">
        <v>440</v>
      </c>
      <c r="R55" s="51" t="s">
        <v>1180</v>
      </c>
      <c r="S55" s="51" t="s">
        <v>1186</v>
      </c>
      <c r="T55" s="51" t="s">
        <v>1435</v>
      </c>
      <c r="U55" s="51" t="s">
        <v>1435</v>
      </c>
      <c r="V55" s="51" t="s">
        <v>1435</v>
      </c>
      <c r="W55" s="51">
        <v>2</v>
      </c>
      <c r="X55" s="51">
        <v>0</v>
      </c>
      <c r="Y55" s="51">
        <v>2</v>
      </c>
      <c r="Z55" s="51">
        <v>0</v>
      </c>
      <c r="AA55" s="51">
        <v>0</v>
      </c>
      <c r="AB55" s="51">
        <v>0</v>
      </c>
      <c r="AC55" s="51">
        <v>0</v>
      </c>
      <c r="AD55" s="51">
        <v>0</v>
      </c>
      <c r="AE55" s="51">
        <v>0</v>
      </c>
      <c r="AF55" s="51">
        <v>0</v>
      </c>
      <c r="AG55" s="51">
        <v>0</v>
      </c>
      <c r="AH55" s="51" t="str">
        <f>IF(OR(COUNTIF(WestCoast[],IDPs[[#This Row],[Dis_Pcode]])&gt;=1,COUNTIF(WestCoast[],#REF!)&gt;=1),"Yes","No")</f>
        <v>Yes</v>
      </c>
      <c r="AI55" s="51" t="str">
        <f>IF(IDPs[[#This Row],[Gov_Pcode]]=IDPs[[#This Row],[Gov_Coming_Pcode]],"Yes","No")</f>
        <v>Yes</v>
      </c>
      <c r="AJ55" s="51" t="str">
        <f>IF(IDPs[[#This Row],[Dis_Pcode]]=IDPs[[#This Row],[Dis_Coming_Pcode]],"Yes","No")</f>
        <v>No</v>
      </c>
    </row>
    <row r="56" spans="1:36" s="14" customFormat="1" x14ac:dyDescent="0.35">
      <c r="A56" s="50">
        <v>45307</v>
      </c>
      <c r="B56" s="50">
        <v>45307</v>
      </c>
      <c r="C56" s="50" t="s">
        <v>401</v>
      </c>
      <c r="D56" s="51" t="s">
        <v>1203</v>
      </c>
      <c r="E56" s="52" t="s">
        <v>266</v>
      </c>
      <c r="F56" s="51" t="s">
        <v>417</v>
      </c>
      <c r="G56" s="51" t="s">
        <v>1303</v>
      </c>
      <c r="H56" s="52" t="s">
        <v>1304</v>
      </c>
      <c r="I56" s="51" t="s">
        <v>1126</v>
      </c>
      <c r="J56" s="51" t="s">
        <v>1184</v>
      </c>
      <c r="K56" s="50">
        <v>45301</v>
      </c>
      <c r="L56" s="50" t="s">
        <v>401</v>
      </c>
      <c r="M56" s="51" t="s">
        <v>1203</v>
      </c>
      <c r="N56" s="52" t="s">
        <v>266</v>
      </c>
      <c r="O56" s="51" t="s">
        <v>441</v>
      </c>
      <c r="P56" s="51" t="s">
        <v>1209</v>
      </c>
      <c r="Q56" s="52" t="s">
        <v>440</v>
      </c>
      <c r="R56" s="51" t="s">
        <v>1180</v>
      </c>
      <c r="S56" s="51" t="s">
        <v>1186</v>
      </c>
      <c r="T56" s="51" t="s">
        <v>1435</v>
      </c>
      <c r="U56" s="51" t="s">
        <v>1435</v>
      </c>
      <c r="V56" s="51" t="s">
        <v>1435</v>
      </c>
      <c r="W56" s="51">
        <v>2</v>
      </c>
      <c r="X56" s="51">
        <v>0</v>
      </c>
      <c r="Y56" s="51">
        <v>2</v>
      </c>
      <c r="Z56" s="51">
        <v>0</v>
      </c>
      <c r="AA56" s="51">
        <v>0</v>
      </c>
      <c r="AB56" s="51">
        <v>0</v>
      </c>
      <c r="AC56" s="51">
        <v>0</v>
      </c>
      <c r="AD56" s="51">
        <v>0</v>
      </c>
      <c r="AE56" s="51">
        <v>0</v>
      </c>
      <c r="AF56" s="51">
        <v>0</v>
      </c>
      <c r="AG56" s="51">
        <v>0</v>
      </c>
      <c r="AH56" s="51" t="str">
        <f>IF(OR(COUNTIF(WestCoast[],IDPs[[#This Row],[Dis_Pcode]])&gt;=1,COUNTIF(WestCoast[],#REF!)&gt;=1),"Yes","No")</f>
        <v>Yes</v>
      </c>
      <c r="AI56" s="51" t="str">
        <f>IF(IDPs[[#This Row],[Gov_Pcode]]=IDPs[[#This Row],[Gov_Coming_Pcode]],"Yes","No")</f>
        <v>Yes</v>
      </c>
      <c r="AJ56" s="51" t="str">
        <f>IF(IDPs[[#This Row],[Dis_Pcode]]=IDPs[[#This Row],[Dis_Coming_Pcode]],"Yes","No")</f>
        <v>No</v>
      </c>
    </row>
    <row r="57" spans="1:36" s="14" customFormat="1" x14ac:dyDescent="0.35">
      <c r="A57" s="50">
        <v>45311</v>
      </c>
      <c r="B57" s="50">
        <v>45305</v>
      </c>
      <c r="C57" s="50" t="s">
        <v>874</v>
      </c>
      <c r="D57" s="51" t="s">
        <v>6</v>
      </c>
      <c r="E57" s="52" t="s">
        <v>873</v>
      </c>
      <c r="F57" s="51" t="s">
        <v>894</v>
      </c>
      <c r="G57" s="51" t="s">
        <v>87</v>
      </c>
      <c r="H57" s="52" t="s">
        <v>893</v>
      </c>
      <c r="I57" s="51" t="s">
        <v>1126</v>
      </c>
      <c r="J57" s="51" t="s">
        <v>1184</v>
      </c>
      <c r="K57" s="50">
        <v>45301</v>
      </c>
      <c r="L57" s="50" t="s">
        <v>563</v>
      </c>
      <c r="M57" s="51" t="s">
        <v>8</v>
      </c>
      <c r="N57" s="52" t="s">
        <v>269</v>
      </c>
      <c r="O57" s="51" t="s">
        <v>613</v>
      </c>
      <c r="P57" s="51" t="s">
        <v>611</v>
      </c>
      <c r="Q57" s="52" t="s">
        <v>1390</v>
      </c>
      <c r="R57" s="51" t="s">
        <v>1180</v>
      </c>
      <c r="S57" s="51" t="s">
        <v>1185</v>
      </c>
      <c r="T57" s="51" t="s">
        <v>1160</v>
      </c>
      <c r="U57" s="51"/>
      <c r="V57" s="51"/>
      <c r="W57" s="51">
        <v>1</v>
      </c>
      <c r="X57" s="51">
        <v>0</v>
      </c>
      <c r="Y57" s="51">
        <v>0</v>
      </c>
      <c r="Z57" s="51">
        <v>0</v>
      </c>
      <c r="AA57" s="51">
        <v>0</v>
      </c>
      <c r="AB57" s="51">
        <v>1</v>
      </c>
      <c r="AC57" s="51">
        <v>0</v>
      </c>
      <c r="AD57" s="51">
        <v>0</v>
      </c>
      <c r="AE57" s="51">
        <v>0</v>
      </c>
      <c r="AF57" s="51">
        <v>0</v>
      </c>
      <c r="AG57" s="51">
        <v>0</v>
      </c>
      <c r="AH57" s="51" t="str">
        <f>IF(OR(COUNTIF(WestCoast[],IDPs[[#This Row],[Dis_Pcode]])&gt;=1,COUNTIF(WestCoast[],#REF!)&gt;=1),"Yes","No")</f>
        <v>No</v>
      </c>
      <c r="AI57" s="51" t="str">
        <f>IF(IDPs[[#This Row],[Gov_Pcode]]=IDPs[[#This Row],[Gov_Coming_Pcode]],"Yes","No")</f>
        <v>No</v>
      </c>
      <c r="AJ57" s="51" t="str">
        <f>IF(IDPs[[#This Row],[Dis_Pcode]]=IDPs[[#This Row],[Dis_Coming_Pcode]],"Yes","No")</f>
        <v>No</v>
      </c>
    </row>
    <row r="58" spans="1:36" s="14" customFormat="1" x14ac:dyDescent="0.35">
      <c r="A58" s="50">
        <v>45311</v>
      </c>
      <c r="B58" s="50">
        <v>45306</v>
      </c>
      <c r="C58" s="50" t="s">
        <v>874</v>
      </c>
      <c r="D58" s="51" t="s">
        <v>6</v>
      </c>
      <c r="E58" s="52" t="s">
        <v>873</v>
      </c>
      <c r="F58" s="51" t="s">
        <v>892</v>
      </c>
      <c r="G58" s="51" t="s">
        <v>6</v>
      </c>
      <c r="H58" s="52" t="s">
        <v>873</v>
      </c>
      <c r="I58" s="51" t="s">
        <v>1126</v>
      </c>
      <c r="J58" s="51" t="s">
        <v>1184</v>
      </c>
      <c r="K58" s="50">
        <v>45301</v>
      </c>
      <c r="L58" s="50" t="s">
        <v>874</v>
      </c>
      <c r="M58" s="51" t="s">
        <v>6</v>
      </c>
      <c r="N58" s="52" t="s">
        <v>873</v>
      </c>
      <c r="O58" s="51" t="s">
        <v>876</v>
      </c>
      <c r="P58" s="51" t="s">
        <v>180</v>
      </c>
      <c r="Q58" s="52" t="s">
        <v>875</v>
      </c>
      <c r="R58" s="51" t="s">
        <v>1181</v>
      </c>
      <c r="S58" s="51" t="s">
        <v>1183</v>
      </c>
      <c r="T58" s="51" t="s">
        <v>1435</v>
      </c>
      <c r="U58" s="51" t="s">
        <v>1435</v>
      </c>
      <c r="V58" s="51" t="s">
        <v>1160</v>
      </c>
      <c r="W58" s="51">
        <v>1</v>
      </c>
      <c r="X58" s="51">
        <v>0</v>
      </c>
      <c r="Y58" s="51">
        <v>0</v>
      </c>
      <c r="Z58" s="51">
        <v>0</v>
      </c>
      <c r="AA58" s="51">
        <v>0</v>
      </c>
      <c r="AB58" s="51">
        <v>0</v>
      </c>
      <c r="AC58" s="51">
        <v>0</v>
      </c>
      <c r="AD58" s="51">
        <v>1</v>
      </c>
      <c r="AE58" s="51">
        <v>0</v>
      </c>
      <c r="AF58" s="51">
        <v>0</v>
      </c>
      <c r="AG58" s="51">
        <v>0</v>
      </c>
      <c r="AH58" s="51" t="str">
        <f>IF(OR(COUNTIF(WestCoast[],IDPs[[#This Row],[Dis_Pcode]])&gt;=1,COUNTIF(WestCoast[],#REF!)&gt;=1),"Yes","No")</f>
        <v>No</v>
      </c>
      <c r="AI58" s="51" t="str">
        <f>IF(IDPs[[#This Row],[Gov_Pcode]]=IDPs[[#This Row],[Gov_Coming_Pcode]],"Yes","No")</f>
        <v>Yes</v>
      </c>
      <c r="AJ58" s="51" t="str">
        <f>IF(IDPs[[#This Row],[Dis_Pcode]]=IDPs[[#This Row],[Dis_Coming_Pcode]],"Yes","No")</f>
        <v>No</v>
      </c>
    </row>
    <row r="59" spans="1:36" s="14" customFormat="1" x14ac:dyDescent="0.35">
      <c r="A59" s="50">
        <v>45306</v>
      </c>
      <c r="B59" s="50">
        <v>45306</v>
      </c>
      <c r="C59" s="50" t="s">
        <v>1046</v>
      </c>
      <c r="D59" s="51" t="s">
        <v>1207</v>
      </c>
      <c r="E59" s="52" t="s">
        <v>267</v>
      </c>
      <c r="F59" s="51" t="s">
        <v>1081</v>
      </c>
      <c r="G59" s="51" t="s">
        <v>1208</v>
      </c>
      <c r="H59" s="52" t="s">
        <v>1080</v>
      </c>
      <c r="I59" s="51" t="s">
        <v>1126</v>
      </c>
      <c r="J59" s="51" t="s">
        <v>1184</v>
      </c>
      <c r="K59" s="50">
        <v>45302</v>
      </c>
      <c r="L59" s="50" t="s">
        <v>1046</v>
      </c>
      <c r="M59" s="51" t="s">
        <v>1207</v>
      </c>
      <c r="N59" s="52" t="s">
        <v>267</v>
      </c>
      <c r="O59" s="51" t="s">
        <v>1084</v>
      </c>
      <c r="P59" s="51" t="s">
        <v>35</v>
      </c>
      <c r="Q59" s="52" t="s">
        <v>1083</v>
      </c>
      <c r="R59" s="51" t="s">
        <v>1180</v>
      </c>
      <c r="S59" s="51" t="s">
        <v>1185</v>
      </c>
      <c r="T59" s="51" t="s">
        <v>1160</v>
      </c>
      <c r="U59" s="51"/>
      <c r="V59" s="51"/>
      <c r="W59" s="51">
        <v>14</v>
      </c>
      <c r="X59" s="51">
        <v>0</v>
      </c>
      <c r="Y59" s="51">
        <v>0</v>
      </c>
      <c r="Z59" s="51">
        <v>0</v>
      </c>
      <c r="AA59" s="51">
        <v>14</v>
      </c>
      <c r="AB59" s="51">
        <v>0</v>
      </c>
      <c r="AC59" s="51">
        <v>0</v>
      </c>
      <c r="AD59" s="51">
        <v>0</v>
      </c>
      <c r="AE59" s="51">
        <v>0</v>
      </c>
      <c r="AF59" s="51">
        <v>0</v>
      </c>
      <c r="AG59" s="51">
        <v>0</v>
      </c>
      <c r="AH59" s="51" t="str">
        <f>IF(OR(COUNTIF(WestCoast[],IDPs[[#This Row],[Dis_Pcode]])&gt;=1,COUNTIF(WestCoast[],#REF!)&gt;=1),"Yes","No")</f>
        <v>No</v>
      </c>
      <c r="AI59" s="51" t="str">
        <f>IF(IDPs[[#This Row],[Gov_Pcode]]=IDPs[[#This Row],[Gov_Coming_Pcode]],"Yes","No")</f>
        <v>Yes</v>
      </c>
      <c r="AJ59" s="51" t="str">
        <f>IF(IDPs[[#This Row],[Dis_Pcode]]=IDPs[[#This Row],[Dis_Coming_Pcode]],"Yes","No")</f>
        <v>No</v>
      </c>
    </row>
    <row r="60" spans="1:36" s="14" customFormat="1" x14ac:dyDescent="0.35">
      <c r="A60" s="50">
        <v>45306</v>
      </c>
      <c r="B60" s="50">
        <v>45306</v>
      </c>
      <c r="C60" s="50" t="s">
        <v>1046</v>
      </c>
      <c r="D60" s="51" t="s">
        <v>1207</v>
      </c>
      <c r="E60" s="52" t="s">
        <v>267</v>
      </c>
      <c r="F60" s="51" t="s">
        <v>1081</v>
      </c>
      <c r="G60" s="51" t="s">
        <v>1208</v>
      </c>
      <c r="H60" s="52" t="s">
        <v>1080</v>
      </c>
      <c r="I60" s="51" t="s">
        <v>1126</v>
      </c>
      <c r="J60" s="51" t="s">
        <v>1184</v>
      </c>
      <c r="K60" s="50">
        <v>45302</v>
      </c>
      <c r="L60" s="50" t="s">
        <v>1046</v>
      </c>
      <c r="M60" s="51" t="s">
        <v>1207</v>
      </c>
      <c r="N60" s="52" t="s">
        <v>267</v>
      </c>
      <c r="O60" s="51" t="s">
        <v>1084</v>
      </c>
      <c r="P60" s="51" t="s">
        <v>35</v>
      </c>
      <c r="Q60" s="52" t="s">
        <v>1083</v>
      </c>
      <c r="R60" s="51" t="s">
        <v>1180</v>
      </c>
      <c r="S60" s="51" t="s">
        <v>1185</v>
      </c>
      <c r="T60" s="51" t="s">
        <v>1160</v>
      </c>
      <c r="U60" s="51"/>
      <c r="V60" s="51"/>
      <c r="W60" s="51">
        <v>3</v>
      </c>
      <c r="X60" s="51">
        <v>0</v>
      </c>
      <c r="Y60" s="51">
        <v>0</v>
      </c>
      <c r="Z60" s="51">
        <v>0</v>
      </c>
      <c r="AA60" s="51">
        <v>3</v>
      </c>
      <c r="AB60" s="51">
        <v>0</v>
      </c>
      <c r="AC60" s="51">
        <v>0</v>
      </c>
      <c r="AD60" s="51">
        <v>0</v>
      </c>
      <c r="AE60" s="51">
        <v>0</v>
      </c>
      <c r="AF60" s="51">
        <v>0</v>
      </c>
      <c r="AG60" s="51">
        <v>0</v>
      </c>
      <c r="AH60" s="51" t="str">
        <f>IF(OR(COUNTIF(WestCoast[],IDPs[[#This Row],[Dis_Pcode]])&gt;=1,COUNTIF(WestCoast[],#REF!)&gt;=1),"Yes","No")</f>
        <v>No</v>
      </c>
      <c r="AI60" s="51" t="str">
        <f>IF(IDPs[[#This Row],[Gov_Pcode]]=IDPs[[#This Row],[Gov_Coming_Pcode]],"Yes","No")</f>
        <v>Yes</v>
      </c>
      <c r="AJ60" s="51" t="str">
        <f>IF(IDPs[[#This Row],[Dis_Pcode]]=IDPs[[#This Row],[Dis_Coming_Pcode]],"Yes","No")</f>
        <v>No</v>
      </c>
    </row>
    <row r="61" spans="1:36" s="14" customFormat="1" x14ac:dyDescent="0.35">
      <c r="A61" s="50">
        <v>45311</v>
      </c>
      <c r="B61" s="50">
        <v>45305</v>
      </c>
      <c r="C61" s="50" t="s">
        <v>874</v>
      </c>
      <c r="D61" s="51" t="s">
        <v>6</v>
      </c>
      <c r="E61" s="52" t="s">
        <v>873</v>
      </c>
      <c r="F61" s="51" t="s">
        <v>894</v>
      </c>
      <c r="G61" s="51" t="s">
        <v>87</v>
      </c>
      <c r="H61" s="52" t="s">
        <v>893</v>
      </c>
      <c r="I61" s="51" t="s">
        <v>1126</v>
      </c>
      <c r="J61" s="51" t="s">
        <v>1184</v>
      </c>
      <c r="K61" s="50">
        <v>45302</v>
      </c>
      <c r="L61" s="50" t="s">
        <v>1046</v>
      </c>
      <c r="M61" s="51" t="s">
        <v>1207</v>
      </c>
      <c r="N61" s="52" t="s">
        <v>267</v>
      </c>
      <c r="O61" s="51" t="s">
        <v>1081</v>
      </c>
      <c r="P61" s="51" t="s">
        <v>1208</v>
      </c>
      <c r="Q61" s="52" t="s">
        <v>1080</v>
      </c>
      <c r="R61" s="51" t="s">
        <v>1181</v>
      </c>
      <c r="S61" s="51" t="s">
        <v>1182</v>
      </c>
      <c r="T61" s="51" t="s">
        <v>1435</v>
      </c>
      <c r="U61" s="51" t="s">
        <v>1160</v>
      </c>
      <c r="V61" s="51"/>
      <c r="W61" s="51">
        <v>1</v>
      </c>
      <c r="X61" s="51">
        <v>0</v>
      </c>
      <c r="Y61" s="51">
        <v>0</v>
      </c>
      <c r="Z61" s="51">
        <v>0</v>
      </c>
      <c r="AA61" s="51">
        <v>1</v>
      </c>
      <c r="AB61" s="51">
        <v>0</v>
      </c>
      <c r="AC61" s="51">
        <v>0</v>
      </c>
      <c r="AD61" s="51">
        <v>0</v>
      </c>
      <c r="AE61" s="51">
        <v>0</v>
      </c>
      <c r="AF61" s="51">
        <v>0</v>
      </c>
      <c r="AG61" s="51">
        <v>0</v>
      </c>
      <c r="AH61" s="51" t="str">
        <f>IF(OR(COUNTIF(WestCoast[],IDPs[[#This Row],[Dis_Pcode]])&gt;=1,COUNTIF(WestCoast[],#REF!)&gt;=1),"Yes","No")</f>
        <v>No</v>
      </c>
      <c r="AI61" s="51" t="str">
        <f>IF(IDPs[[#This Row],[Gov_Pcode]]=IDPs[[#This Row],[Gov_Coming_Pcode]],"Yes","No")</f>
        <v>No</v>
      </c>
      <c r="AJ61" s="51" t="str">
        <f>IF(IDPs[[#This Row],[Dis_Pcode]]=IDPs[[#This Row],[Dis_Coming_Pcode]],"Yes","No")</f>
        <v>No</v>
      </c>
    </row>
    <row r="62" spans="1:36" s="14" customFormat="1" x14ac:dyDescent="0.35">
      <c r="A62" s="50">
        <v>45311</v>
      </c>
      <c r="B62" s="50">
        <v>45305</v>
      </c>
      <c r="C62" s="50" t="s">
        <v>874</v>
      </c>
      <c r="D62" s="51" t="s">
        <v>6</v>
      </c>
      <c r="E62" s="52" t="s">
        <v>873</v>
      </c>
      <c r="F62" s="51" t="s">
        <v>894</v>
      </c>
      <c r="G62" s="51" t="s">
        <v>87</v>
      </c>
      <c r="H62" s="52" t="s">
        <v>893</v>
      </c>
      <c r="I62" s="51" t="s">
        <v>1126</v>
      </c>
      <c r="J62" s="51" t="s">
        <v>1184</v>
      </c>
      <c r="K62" s="50">
        <v>45302</v>
      </c>
      <c r="L62" s="50" t="s">
        <v>717</v>
      </c>
      <c r="M62" s="51" t="s">
        <v>1</v>
      </c>
      <c r="N62" s="52" t="s">
        <v>264</v>
      </c>
      <c r="O62" s="51" t="s">
        <v>757</v>
      </c>
      <c r="P62" s="51" t="s">
        <v>77</v>
      </c>
      <c r="Q62" s="52" t="s">
        <v>756</v>
      </c>
      <c r="R62" s="51" t="s">
        <v>1181</v>
      </c>
      <c r="S62" s="51" t="s">
        <v>1183</v>
      </c>
      <c r="T62" s="51" t="s">
        <v>1439</v>
      </c>
      <c r="U62" s="51"/>
      <c r="V62" s="51"/>
      <c r="W62" s="51">
        <v>1</v>
      </c>
      <c r="X62" s="51">
        <v>0</v>
      </c>
      <c r="Y62" s="51">
        <v>0</v>
      </c>
      <c r="Z62" s="51">
        <v>0</v>
      </c>
      <c r="AA62" s="51">
        <v>0</v>
      </c>
      <c r="AB62" s="51">
        <v>1</v>
      </c>
      <c r="AC62" s="51">
        <v>0</v>
      </c>
      <c r="AD62" s="51">
        <v>0</v>
      </c>
      <c r="AE62" s="51">
        <v>0</v>
      </c>
      <c r="AF62" s="51">
        <v>0</v>
      </c>
      <c r="AG62" s="51">
        <v>0</v>
      </c>
      <c r="AH62" s="51" t="str">
        <f>IF(OR(COUNTIF(WestCoast[],IDPs[[#This Row],[Dis_Pcode]])&gt;=1,COUNTIF(WestCoast[],#REF!)&gt;=1),"Yes","No")</f>
        <v>No</v>
      </c>
      <c r="AI62" s="51" t="str">
        <f>IF(IDPs[[#This Row],[Gov_Pcode]]=IDPs[[#This Row],[Gov_Coming_Pcode]],"Yes","No")</f>
        <v>No</v>
      </c>
      <c r="AJ62" s="51" t="str">
        <f>IF(IDPs[[#This Row],[Dis_Pcode]]=IDPs[[#This Row],[Dis_Coming_Pcode]],"Yes","No")</f>
        <v>No</v>
      </c>
    </row>
    <row r="63" spans="1:36" s="14" customFormat="1" x14ac:dyDescent="0.35">
      <c r="A63" s="50">
        <v>45311</v>
      </c>
      <c r="B63" s="50">
        <v>45306</v>
      </c>
      <c r="C63" s="50" t="s">
        <v>874</v>
      </c>
      <c r="D63" s="51" t="s">
        <v>6</v>
      </c>
      <c r="E63" s="52" t="s">
        <v>873</v>
      </c>
      <c r="F63" s="51" t="s">
        <v>882</v>
      </c>
      <c r="G63" s="51" t="s">
        <v>121</v>
      </c>
      <c r="H63" s="52" t="s">
        <v>881</v>
      </c>
      <c r="I63" s="51" t="s">
        <v>1126</v>
      </c>
      <c r="J63" s="51" t="s">
        <v>1184</v>
      </c>
      <c r="K63" s="50">
        <v>45302</v>
      </c>
      <c r="L63" s="50" t="s">
        <v>401</v>
      </c>
      <c r="M63" s="51" t="s">
        <v>1203</v>
      </c>
      <c r="N63" s="52" t="s">
        <v>266</v>
      </c>
      <c r="O63" s="51" t="s">
        <v>441</v>
      </c>
      <c r="P63" s="51" t="s">
        <v>1209</v>
      </c>
      <c r="Q63" s="52" t="s">
        <v>440</v>
      </c>
      <c r="R63" s="51" t="s">
        <v>1181</v>
      </c>
      <c r="S63" s="51" t="s">
        <v>1183</v>
      </c>
      <c r="T63" s="51" t="s">
        <v>1439</v>
      </c>
      <c r="U63" s="51"/>
      <c r="V63" s="51"/>
      <c r="W63" s="51">
        <v>2</v>
      </c>
      <c r="X63" s="51">
        <v>0</v>
      </c>
      <c r="Y63" s="51">
        <v>0</v>
      </c>
      <c r="Z63" s="51">
        <v>0</v>
      </c>
      <c r="AA63" s="51">
        <v>1</v>
      </c>
      <c r="AB63" s="51">
        <v>1</v>
      </c>
      <c r="AC63" s="51">
        <v>0</v>
      </c>
      <c r="AD63" s="51">
        <v>0</v>
      </c>
      <c r="AE63" s="51">
        <v>0</v>
      </c>
      <c r="AF63" s="51">
        <v>0</v>
      </c>
      <c r="AG63" s="51">
        <v>0</v>
      </c>
      <c r="AH63" s="51" t="str">
        <f>IF(OR(COUNTIF(WestCoast[],IDPs[[#This Row],[Dis_Pcode]])&gt;=1,COUNTIF(WestCoast[],#REF!)&gt;=1),"Yes","No")</f>
        <v>No</v>
      </c>
      <c r="AI63" s="51" t="str">
        <f>IF(IDPs[[#This Row],[Gov_Pcode]]=IDPs[[#This Row],[Gov_Coming_Pcode]],"Yes","No")</f>
        <v>No</v>
      </c>
      <c r="AJ63" s="51" t="str">
        <f>IF(IDPs[[#This Row],[Dis_Pcode]]=IDPs[[#This Row],[Dis_Coming_Pcode]],"Yes","No")</f>
        <v>No</v>
      </c>
    </row>
    <row r="64" spans="1:36" s="14" customFormat="1" x14ac:dyDescent="0.35">
      <c r="A64" s="50">
        <v>45311</v>
      </c>
      <c r="B64" s="50">
        <v>45310</v>
      </c>
      <c r="C64" s="50" t="s">
        <v>1046</v>
      </c>
      <c r="D64" s="51" t="s">
        <v>1207</v>
      </c>
      <c r="E64" s="52" t="s">
        <v>267</v>
      </c>
      <c r="F64" s="51" t="s">
        <v>1053</v>
      </c>
      <c r="G64" s="51" t="s">
        <v>1052</v>
      </c>
      <c r="H64" s="52" t="s">
        <v>1051</v>
      </c>
      <c r="I64" s="51" t="s">
        <v>1126</v>
      </c>
      <c r="J64" s="51" t="s">
        <v>1184</v>
      </c>
      <c r="K64" s="50">
        <v>45302</v>
      </c>
      <c r="L64" s="50" t="s">
        <v>1046</v>
      </c>
      <c r="M64" s="51" t="s">
        <v>1207</v>
      </c>
      <c r="N64" s="52" t="s">
        <v>267</v>
      </c>
      <c r="O64" s="51" t="s">
        <v>1084</v>
      </c>
      <c r="P64" s="51" t="s">
        <v>35</v>
      </c>
      <c r="Q64" s="52" t="s">
        <v>1083</v>
      </c>
      <c r="R64" s="51" t="s">
        <v>1180</v>
      </c>
      <c r="S64" s="51" t="s">
        <v>1185</v>
      </c>
      <c r="T64" s="51" t="s">
        <v>1435</v>
      </c>
      <c r="U64" s="51" t="s">
        <v>1160</v>
      </c>
      <c r="V64" s="51"/>
      <c r="W64" s="51">
        <v>14</v>
      </c>
      <c r="X64" s="51">
        <v>0</v>
      </c>
      <c r="Y64" s="51">
        <v>0</v>
      </c>
      <c r="Z64" s="51">
        <v>0</v>
      </c>
      <c r="AA64" s="51">
        <v>14</v>
      </c>
      <c r="AB64" s="51">
        <v>0</v>
      </c>
      <c r="AC64" s="51">
        <v>0</v>
      </c>
      <c r="AD64" s="51">
        <v>0</v>
      </c>
      <c r="AE64" s="51">
        <v>0</v>
      </c>
      <c r="AF64" s="51">
        <v>0</v>
      </c>
      <c r="AG64" s="51">
        <v>0</v>
      </c>
      <c r="AH64" s="51" t="str">
        <f>IF(OR(COUNTIF(WestCoast[],IDPs[[#This Row],[Dis_Pcode]])&gt;=1,COUNTIF(WestCoast[],#REF!)&gt;=1),"Yes","No")</f>
        <v>No</v>
      </c>
      <c r="AI64" s="51" t="str">
        <f>IF(IDPs[[#This Row],[Gov_Pcode]]=IDPs[[#This Row],[Gov_Coming_Pcode]],"Yes","No")</f>
        <v>Yes</v>
      </c>
      <c r="AJ64" s="51" t="str">
        <f>IF(IDPs[[#This Row],[Dis_Pcode]]=IDPs[[#This Row],[Dis_Coming_Pcode]],"Yes","No")</f>
        <v>No</v>
      </c>
    </row>
    <row r="65" spans="1:36" s="14" customFormat="1" x14ac:dyDescent="0.35">
      <c r="A65" s="50">
        <v>45306</v>
      </c>
      <c r="B65" s="50">
        <v>45305</v>
      </c>
      <c r="C65" s="50" t="s">
        <v>401</v>
      </c>
      <c r="D65" s="51" t="s">
        <v>1203</v>
      </c>
      <c r="E65" s="52" t="s">
        <v>266</v>
      </c>
      <c r="F65" s="51" t="s">
        <v>453</v>
      </c>
      <c r="G65" s="51" t="s">
        <v>25</v>
      </c>
      <c r="H65" s="52" t="s">
        <v>452</v>
      </c>
      <c r="I65" s="51" t="s">
        <v>1126</v>
      </c>
      <c r="J65" s="51" t="s">
        <v>1184</v>
      </c>
      <c r="K65" s="50">
        <v>45303</v>
      </c>
      <c r="L65" s="50" t="s">
        <v>401</v>
      </c>
      <c r="M65" s="51" t="s">
        <v>1203</v>
      </c>
      <c r="N65" s="52" t="s">
        <v>266</v>
      </c>
      <c r="O65" s="51" t="s">
        <v>453</v>
      </c>
      <c r="P65" s="51" t="s">
        <v>25</v>
      </c>
      <c r="Q65" s="52" t="s">
        <v>452</v>
      </c>
      <c r="R65" s="51" t="s">
        <v>1180</v>
      </c>
      <c r="S65" s="51" t="s">
        <v>1186</v>
      </c>
      <c r="T65" s="51" t="s">
        <v>1160</v>
      </c>
      <c r="U65" s="51"/>
      <c r="V65" s="51"/>
      <c r="W65" s="51">
        <v>5</v>
      </c>
      <c r="X65" s="51">
        <v>0</v>
      </c>
      <c r="Y65" s="51">
        <v>2</v>
      </c>
      <c r="Z65" s="51">
        <v>0</v>
      </c>
      <c r="AA65" s="51">
        <v>0</v>
      </c>
      <c r="AB65" s="51">
        <v>0</v>
      </c>
      <c r="AC65" s="51">
        <v>0</v>
      </c>
      <c r="AD65" s="51">
        <v>3</v>
      </c>
      <c r="AE65" s="51">
        <v>0</v>
      </c>
      <c r="AF65" s="51">
        <v>0</v>
      </c>
      <c r="AG65" s="51">
        <v>0</v>
      </c>
      <c r="AH65" s="51" t="str">
        <f>IF(OR(COUNTIF(WestCoast[],IDPs[[#This Row],[Dis_Pcode]])&gt;=1,COUNTIF(WestCoast[],#REF!)&gt;=1),"Yes","No")</f>
        <v>Yes</v>
      </c>
      <c r="AI65" s="51" t="str">
        <f>IF(IDPs[[#This Row],[Gov_Pcode]]=IDPs[[#This Row],[Gov_Coming_Pcode]],"Yes","No")</f>
        <v>Yes</v>
      </c>
      <c r="AJ65" s="51" t="str">
        <f>IF(IDPs[[#This Row],[Dis_Pcode]]=IDPs[[#This Row],[Dis_Coming_Pcode]],"Yes","No")</f>
        <v>Yes</v>
      </c>
    </row>
    <row r="66" spans="1:36" s="14" customFormat="1" x14ac:dyDescent="0.35">
      <c r="A66" s="50">
        <v>45307</v>
      </c>
      <c r="B66" s="50">
        <v>45306</v>
      </c>
      <c r="C66" s="50" t="s">
        <v>401</v>
      </c>
      <c r="D66" s="51" t="s">
        <v>1203</v>
      </c>
      <c r="E66" s="52" t="s">
        <v>266</v>
      </c>
      <c r="F66" s="51" t="s">
        <v>453</v>
      </c>
      <c r="G66" s="51" t="s">
        <v>25</v>
      </c>
      <c r="H66" s="52" t="s">
        <v>452</v>
      </c>
      <c r="I66" s="51" t="s">
        <v>1126</v>
      </c>
      <c r="J66" s="51" t="s">
        <v>1184</v>
      </c>
      <c r="K66" s="50">
        <v>45303</v>
      </c>
      <c r="L66" s="50" t="s">
        <v>401</v>
      </c>
      <c r="M66" s="51" t="s">
        <v>1203</v>
      </c>
      <c r="N66" s="52" t="s">
        <v>266</v>
      </c>
      <c r="O66" s="51" t="s">
        <v>453</v>
      </c>
      <c r="P66" s="51" t="s">
        <v>25</v>
      </c>
      <c r="Q66" s="52" t="s">
        <v>452</v>
      </c>
      <c r="R66" s="51" t="s">
        <v>1180</v>
      </c>
      <c r="S66" s="51" t="s">
        <v>1186</v>
      </c>
      <c r="T66" s="51" t="s">
        <v>1160</v>
      </c>
      <c r="U66" s="51"/>
      <c r="V66" s="51"/>
      <c r="W66" s="51">
        <v>2</v>
      </c>
      <c r="X66" s="51">
        <v>0</v>
      </c>
      <c r="Y66" s="51">
        <v>1</v>
      </c>
      <c r="Z66" s="51">
        <v>0</v>
      </c>
      <c r="AA66" s="51">
        <v>0</v>
      </c>
      <c r="AB66" s="51">
        <v>0</v>
      </c>
      <c r="AC66" s="51">
        <v>0</v>
      </c>
      <c r="AD66" s="51">
        <v>1</v>
      </c>
      <c r="AE66" s="51">
        <v>0</v>
      </c>
      <c r="AF66" s="51">
        <v>0</v>
      </c>
      <c r="AG66" s="51">
        <v>0</v>
      </c>
      <c r="AH66" s="51" t="str">
        <f>IF(OR(COUNTIF(WestCoast[],IDPs[[#This Row],[Dis_Pcode]])&gt;=1,COUNTIF(WestCoast[],#REF!)&gt;=1),"Yes","No")</f>
        <v>Yes</v>
      </c>
      <c r="AI66" s="51" t="str">
        <f>IF(IDPs[[#This Row],[Gov_Pcode]]=IDPs[[#This Row],[Gov_Coming_Pcode]],"Yes","No")</f>
        <v>Yes</v>
      </c>
      <c r="AJ66" s="51" t="str">
        <f>IF(IDPs[[#This Row],[Dis_Pcode]]=IDPs[[#This Row],[Dis_Coming_Pcode]],"Yes","No")</f>
        <v>Yes</v>
      </c>
    </row>
    <row r="67" spans="1:36" s="14" customFormat="1" x14ac:dyDescent="0.35">
      <c r="A67" s="50">
        <v>45308</v>
      </c>
      <c r="B67" s="50">
        <v>45308</v>
      </c>
      <c r="C67" s="50" t="s">
        <v>1046</v>
      </c>
      <c r="D67" s="51" t="s">
        <v>1207</v>
      </c>
      <c r="E67" s="52" t="s">
        <v>267</v>
      </c>
      <c r="F67" s="51" t="s">
        <v>1053</v>
      </c>
      <c r="G67" s="51" t="s">
        <v>1052</v>
      </c>
      <c r="H67" s="52" t="s">
        <v>1051</v>
      </c>
      <c r="I67" s="51" t="s">
        <v>1126</v>
      </c>
      <c r="J67" s="51" t="s">
        <v>1184</v>
      </c>
      <c r="K67" s="50">
        <v>45303</v>
      </c>
      <c r="L67" s="50" t="s">
        <v>1046</v>
      </c>
      <c r="M67" s="51" t="s">
        <v>1207</v>
      </c>
      <c r="N67" s="52" t="s">
        <v>267</v>
      </c>
      <c r="O67" s="51" t="s">
        <v>1070</v>
      </c>
      <c r="P67" s="51" t="s">
        <v>83</v>
      </c>
      <c r="Q67" s="52" t="s">
        <v>1071</v>
      </c>
      <c r="R67" s="51" t="s">
        <v>1181</v>
      </c>
      <c r="S67" s="51" t="s">
        <v>1183</v>
      </c>
      <c r="T67" s="51" t="s">
        <v>1435</v>
      </c>
      <c r="U67" s="51" t="s">
        <v>1160</v>
      </c>
      <c r="V67" s="51"/>
      <c r="W67" s="51">
        <v>1</v>
      </c>
      <c r="X67" s="51">
        <v>0</v>
      </c>
      <c r="Y67" s="51">
        <v>0</v>
      </c>
      <c r="Z67" s="51">
        <v>0</v>
      </c>
      <c r="AA67" s="51">
        <v>1</v>
      </c>
      <c r="AB67" s="51">
        <v>0</v>
      </c>
      <c r="AC67" s="51">
        <v>0</v>
      </c>
      <c r="AD67" s="51">
        <v>0</v>
      </c>
      <c r="AE67" s="51">
        <v>0</v>
      </c>
      <c r="AF67" s="51">
        <v>0</v>
      </c>
      <c r="AG67" s="51">
        <v>0</v>
      </c>
      <c r="AH67" s="51" t="str">
        <f>IF(OR(COUNTIF(WestCoast[],IDPs[[#This Row],[Dis_Pcode]])&gt;=1,COUNTIF(WestCoast[],#REF!)&gt;=1),"Yes","No")</f>
        <v>No</v>
      </c>
      <c r="AI67" s="51" t="str">
        <f>IF(IDPs[[#This Row],[Gov_Pcode]]=IDPs[[#This Row],[Gov_Coming_Pcode]],"Yes","No")</f>
        <v>Yes</v>
      </c>
      <c r="AJ67" s="51" t="str">
        <f>IF(IDPs[[#This Row],[Dis_Pcode]]=IDPs[[#This Row],[Dis_Coming_Pcode]],"Yes","No")</f>
        <v>No</v>
      </c>
    </row>
    <row r="68" spans="1:36" s="14" customFormat="1" x14ac:dyDescent="0.35">
      <c r="A68" s="50">
        <v>45311</v>
      </c>
      <c r="B68" s="50">
        <v>45306</v>
      </c>
      <c r="C68" s="50" t="s">
        <v>874</v>
      </c>
      <c r="D68" s="51" t="s">
        <v>6</v>
      </c>
      <c r="E68" s="52" t="s">
        <v>873</v>
      </c>
      <c r="F68" s="51" t="s">
        <v>892</v>
      </c>
      <c r="G68" s="51" t="s">
        <v>6</v>
      </c>
      <c r="H68" s="52" t="s">
        <v>873</v>
      </c>
      <c r="I68" s="51" t="s">
        <v>1126</v>
      </c>
      <c r="J68" s="51" t="s">
        <v>1184</v>
      </c>
      <c r="K68" s="50">
        <v>45303</v>
      </c>
      <c r="L68" s="50" t="s">
        <v>617</v>
      </c>
      <c r="M68" s="51" t="s">
        <v>13</v>
      </c>
      <c r="N68" s="52" t="s">
        <v>275</v>
      </c>
      <c r="O68" s="51" t="s">
        <v>619</v>
      </c>
      <c r="P68" s="51" t="s">
        <v>145</v>
      </c>
      <c r="Q68" s="52" t="s">
        <v>618</v>
      </c>
      <c r="R68" s="51" t="s">
        <v>1181</v>
      </c>
      <c r="S68" s="51" t="s">
        <v>1183</v>
      </c>
      <c r="T68" s="51" t="s">
        <v>1160</v>
      </c>
      <c r="U68" s="51"/>
      <c r="V68" s="51"/>
      <c r="W68" s="51">
        <v>1</v>
      </c>
      <c r="X68" s="51">
        <v>0</v>
      </c>
      <c r="Y68" s="51">
        <v>0</v>
      </c>
      <c r="Z68" s="51">
        <v>0</v>
      </c>
      <c r="AA68" s="51">
        <v>0</v>
      </c>
      <c r="AB68" s="51">
        <v>0</v>
      </c>
      <c r="AC68" s="51">
        <v>0</v>
      </c>
      <c r="AD68" s="51">
        <v>0</v>
      </c>
      <c r="AE68" s="51">
        <v>0</v>
      </c>
      <c r="AF68" s="51">
        <v>1</v>
      </c>
      <c r="AG68" s="51">
        <v>0</v>
      </c>
      <c r="AH68" s="51" t="str">
        <f>IF(OR(COUNTIF(WestCoast[],IDPs[[#This Row],[Dis_Pcode]])&gt;=1,COUNTIF(WestCoast[],#REF!)&gt;=1),"Yes","No")</f>
        <v>No</v>
      </c>
      <c r="AI68" s="51" t="str">
        <f>IF(IDPs[[#This Row],[Gov_Pcode]]=IDPs[[#This Row],[Gov_Coming_Pcode]],"Yes","No")</f>
        <v>No</v>
      </c>
      <c r="AJ68" s="51" t="str">
        <f>IF(IDPs[[#This Row],[Dis_Pcode]]=IDPs[[#This Row],[Dis_Coming_Pcode]],"Yes","No")</f>
        <v>No</v>
      </c>
    </row>
    <row r="69" spans="1:36" s="14" customFormat="1" x14ac:dyDescent="0.35">
      <c r="A69" s="50">
        <v>45306</v>
      </c>
      <c r="B69" s="50">
        <v>45306</v>
      </c>
      <c r="C69" s="50" t="s">
        <v>1046</v>
      </c>
      <c r="D69" s="51" t="s">
        <v>1207</v>
      </c>
      <c r="E69" s="52" t="s">
        <v>267</v>
      </c>
      <c r="F69" s="51" t="s">
        <v>1049</v>
      </c>
      <c r="G69" s="51" t="s">
        <v>1263</v>
      </c>
      <c r="H69" s="52" t="s">
        <v>1264</v>
      </c>
      <c r="I69" s="51" t="s">
        <v>1126</v>
      </c>
      <c r="J69" s="51" t="s">
        <v>1184</v>
      </c>
      <c r="K69" s="50">
        <v>45304</v>
      </c>
      <c r="L69" s="50" t="s">
        <v>401</v>
      </c>
      <c r="M69" s="51" t="s">
        <v>1203</v>
      </c>
      <c r="N69" s="52" t="s">
        <v>266</v>
      </c>
      <c r="O69" s="51" t="s">
        <v>406</v>
      </c>
      <c r="P69" s="51" t="s">
        <v>38</v>
      </c>
      <c r="Q69" s="52" t="s">
        <v>405</v>
      </c>
      <c r="R69" s="51" t="s">
        <v>1180</v>
      </c>
      <c r="S69" s="51" t="s">
        <v>1185</v>
      </c>
      <c r="T69" s="51" t="s">
        <v>1160</v>
      </c>
      <c r="U69" s="51"/>
      <c r="V69" s="51"/>
      <c r="W69" s="51">
        <v>3</v>
      </c>
      <c r="X69" s="51">
        <v>0</v>
      </c>
      <c r="Y69" s="51">
        <v>0</v>
      </c>
      <c r="Z69" s="51">
        <v>0</v>
      </c>
      <c r="AA69" s="51">
        <v>3</v>
      </c>
      <c r="AB69" s="51">
        <v>0</v>
      </c>
      <c r="AC69" s="51">
        <v>0</v>
      </c>
      <c r="AD69" s="51">
        <v>0</v>
      </c>
      <c r="AE69" s="51">
        <v>0</v>
      </c>
      <c r="AF69" s="51">
        <v>0</v>
      </c>
      <c r="AG69" s="51">
        <v>0</v>
      </c>
      <c r="AH69" s="51" t="str">
        <f>IF(OR(COUNTIF(WestCoast[],IDPs[[#This Row],[Dis_Pcode]])&gt;=1,COUNTIF(WestCoast[],#REF!)&gt;=1),"Yes","No")</f>
        <v>Yes</v>
      </c>
      <c r="AI69" s="51" t="str">
        <f>IF(IDPs[[#This Row],[Gov_Pcode]]=IDPs[[#This Row],[Gov_Coming_Pcode]],"Yes","No")</f>
        <v>No</v>
      </c>
      <c r="AJ69" s="51" t="str">
        <f>IF(IDPs[[#This Row],[Dis_Pcode]]=IDPs[[#This Row],[Dis_Coming_Pcode]],"Yes","No")</f>
        <v>No</v>
      </c>
    </row>
    <row r="70" spans="1:36" s="14" customFormat="1" x14ac:dyDescent="0.35">
      <c r="A70" s="50">
        <v>45306</v>
      </c>
      <c r="B70" s="50">
        <v>45305</v>
      </c>
      <c r="C70" s="50" t="s">
        <v>401</v>
      </c>
      <c r="D70" s="51" t="s">
        <v>1203</v>
      </c>
      <c r="E70" s="52" t="s">
        <v>266</v>
      </c>
      <c r="F70" s="51" t="s">
        <v>453</v>
      </c>
      <c r="G70" s="51" t="s">
        <v>25</v>
      </c>
      <c r="H70" s="52" t="s">
        <v>452</v>
      </c>
      <c r="I70" s="51" t="s">
        <v>1126</v>
      </c>
      <c r="J70" s="51" t="s">
        <v>1184</v>
      </c>
      <c r="K70" s="50">
        <v>45304</v>
      </c>
      <c r="L70" s="50" t="s">
        <v>401</v>
      </c>
      <c r="M70" s="51" t="s">
        <v>1203</v>
      </c>
      <c r="N70" s="52" t="s">
        <v>266</v>
      </c>
      <c r="O70" s="51" t="s">
        <v>453</v>
      </c>
      <c r="P70" s="51" t="s">
        <v>25</v>
      </c>
      <c r="Q70" s="52" t="s">
        <v>452</v>
      </c>
      <c r="R70" s="51" t="s">
        <v>1180</v>
      </c>
      <c r="S70" s="51" t="s">
        <v>1186</v>
      </c>
      <c r="T70" s="51" t="s">
        <v>1160</v>
      </c>
      <c r="U70" s="51"/>
      <c r="V70" s="51"/>
      <c r="W70" s="51">
        <v>1</v>
      </c>
      <c r="X70" s="51">
        <v>0</v>
      </c>
      <c r="Y70" s="51">
        <v>0</v>
      </c>
      <c r="Z70" s="51">
        <v>0</v>
      </c>
      <c r="AA70" s="51">
        <v>0</v>
      </c>
      <c r="AB70" s="51">
        <v>0</v>
      </c>
      <c r="AC70" s="51">
        <v>0</v>
      </c>
      <c r="AD70" s="51">
        <v>1</v>
      </c>
      <c r="AE70" s="51">
        <v>0</v>
      </c>
      <c r="AF70" s="51">
        <v>0</v>
      </c>
      <c r="AG70" s="51">
        <v>0</v>
      </c>
      <c r="AH70" s="51" t="str">
        <f>IF(OR(COUNTIF(WestCoast[],IDPs[[#This Row],[Dis_Pcode]])&gt;=1,COUNTIF(WestCoast[],#REF!)&gt;=1),"Yes","No")</f>
        <v>Yes</v>
      </c>
      <c r="AI70" s="51" t="str">
        <f>IF(IDPs[[#This Row],[Gov_Pcode]]=IDPs[[#This Row],[Gov_Coming_Pcode]],"Yes","No")</f>
        <v>Yes</v>
      </c>
      <c r="AJ70" s="51" t="str">
        <f>IF(IDPs[[#This Row],[Dis_Pcode]]=IDPs[[#This Row],[Dis_Coming_Pcode]],"Yes","No")</f>
        <v>Yes</v>
      </c>
    </row>
    <row r="71" spans="1:36" s="14" customFormat="1" x14ac:dyDescent="0.35">
      <c r="A71" s="50">
        <v>45306</v>
      </c>
      <c r="B71" s="50">
        <v>45305</v>
      </c>
      <c r="C71" s="50" t="s">
        <v>401</v>
      </c>
      <c r="D71" s="51" t="s">
        <v>1203</v>
      </c>
      <c r="E71" s="52" t="s">
        <v>266</v>
      </c>
      <c r="F71" s="51" t="s">
        <v>453</v>
      </c>
      <c r="G71" s="51" t="s">
        <v>25</v>
      </c>
      <c r="H71" s="52" t="s">
        <v>452</v>
      </c>
      <c r="I71" s="51" t="s">
        <v>1126</v>
      </c>
      <c r="J71" s="51" t="s">
        <v>1184</v>
      </c>
      <c r="K71" s="50">
        <v>45304</v>
      </c>
      <c r="L71" s="50" t="s">
        <v>1046</v>
      </c>
      <c r="M71" s="51" t="s">
        <v>1207</v>
      </c>
      <c r="N71" s="52" t="s">
        <v>267</v>
      </c>
      <c r="O71" s="51" t="s">
        <v>1084</v>
      </c>
      <c r="P71" s="51" t="s">
        <v>35</v>
      </c>
      <c r="Q71" s="52" t="s">
        <v>1083</v>
      </c>
      <c r="R71" s="51" t="s">
        <v>1180</v>
      </c>
      <c r="S71" s="51" t="s">
        <v>1186</v>
      </c>
      <c r="T71" s="51" t="s">
        <v>1160</v>
      </c>
      <c r="U71" s="51"/>
      <c r="V71" s="51"/>
      <c r="W71" s="51">
        <v>4</v>
      </c>
      <c r="X71" s="51">
        <v>0</v>
      </c>
      <c r="Y71" s="51">
        <v>2</v>
      </c>
      <c r="Z71" s="51">
        <v>0</v>
      </c>
      <c r="AA71" s="51">
        <v>0</v>
      </c>
      <c r="AB71" s="51">
        <v>0</v>
      </c>
      <c r="AC71" s="51">
        <v>0</v>
      </c>
      <c r="AD71" s="51">
        <v>2</v>
      </c>
      <c r="AE71" s="51">
        <v>0</v>
      </c>
      <c r="AF71" s="51">
        <v>0</v>
      </c>
      <c r="AG71" s="51">
        <v>0</v>
      </c>
      <c r="AH71" s="51" t="str">
        <f>IF(OR(COUNTIF(WestCoast[],IDPs[[#This Row],[Dis_Pcode]])&gt;=1,COUNTIF(WestCoast[],#REF!)&gt;=1),"Yes","No")</f>
        <v>Yes</v>
      </c>
      <c r="AI71" s="51" t="str">
        <f>IF(IDPs[[#This Row],[Gov_Pcode]]=IDPs[[#This Row],[Gov_Coming_Pcode]],"Yes","No")</f>
        <v>No</v>
      </c>
      <c r="AJ71" s="51" t="str">
        <f>IF(IDPs[[#This Row],[Dis_Pcode]]=IDPs[[#This Row],[Dis_Coming_Pcode]],"Yes","No")</f>
        <v>No</v>
      </c>
    </row>
    <row r="72" spans="1:36" s="14" customFormat="1" x14ac:dyDescent="0.35">
      <c r="A72" s="50">
        <v>45307</v>
      </c>
      <c r="B72" s="50">
        <v>45307</v>
      </c>
      <c r="C72" s="50" t="s">
        <v>401</v>
      </c>
      <c r="D72" s="51" t="s">
        <v>1203</v>
      </c>
      <c r="E72" s="52" t="s">
        <v>266</v>
      </c>
      <c r="F72" s="51" t="s">
        <v>417</v>
      </c>
      <c r="G72" s="51" t="s">
        <v>1303</v>
      </c>
      <c r="H72" s="52" t="s">
        <v>1304</v>
      </c>
      <c r="I72" s="51" t="s">
        <v>1126</v>
      </c>
      <c r="J72" s="51" t="s">
        <v>1184</v>
      </c>
      <c r="K72" s="50">
        <v>45304</v>
      </c>
      <c r="L72" s="50" t="s">
        <v>401</v>
      </c>
      <c r="M72" s="51" t="s">
        <v>1203</v>
      </c>
      <c r="N72" s="52" t="s">
        <v>266</v>
      </c>
      <c r="O72" s="51" t="s">
        <v>449</v>
      </c>
      <c r="P72" s="51" t="s">
        <v>1302</v>
      </c>
      <c r="Q72" s="52" t="s">
        <v>448</v>
      </c>
      <c r="R72" s="51" t="s">
        <v>1181</v>
      </c>
      <c r="S72" s="51" t="s">
        <v>1182</v>
      </c>
      <c r="T72" s="51" t="s">
        <v>1160</v>
      </c>
      <c r="U72" s="51"/>
      <c r="V72" s="51"/>
      <c r="W72" s="51">
        <v>1</v>
      </c>
      <c r="X72" s="51">
        <v>0</v>
      </c>
      <c r="Y72" s="51">
        <v>1</v>
      </c>
      <c r="Z72" s="51">
        <v>0</v>
      </c>
      <c r="AA72" s="51">
        <v>0</v>
      </c>
      <c r="AB72" s="51">
        <v>0</v>
      </c>
      <c r="AC72" s="51">
        <v>0</v>
      </c>
      <c r="AD72" s="51">
        <v>0</v>
      </c>
      <c r="AE72" s="51">
        <v>0</v>
      </c>
      <c r="AF72" s="51">
        <v>0</v>
      </c>
      <c r="AG72" s="51">
        <v>0</v>
      </c>
      <c r="AH72" s="51" t="str">
        <f>IF(OR(COUNTIF(WestCoast[],IDPs[[#This Row],[Dis_Pcode]])&gt;=1,COUNTIF(WestCoast[],#REF!)&gt;=1),"Yes","No")</f>
        <v>Yes</v>
      </c>
      <c r="AI72" s="51" t="str">
        <f>IF(IDPs[[#This Row],[Gov_Pcode]]=IDPs[[#This Row],[Gov_Coming_Pcode]],"Yes","No")</f>
        <v>Yes</v>
      </c>
      <c r="AJ72" s="51" t="str">
        <f>IF(IDPs[[#This Row],[Dis_Pcode]]=IDPs[[#This Row],[Dis_Coming_Pcode]],"Yes","No")</f>
        <v>No</v>
      </c>
    </row>
    <row r="73" spans="1:36" s="14" customFormat="1" x14ac:dyDescent="0.35">
      <c r="A73" s="50">
        <v>45308</v>
      </c>
      <c r="B73" s="50">
        <v>45308</v>
      </c>
      <c r="C73" s="50" t="s">
        <v>1046</v>
      </c>
      <c r="D73" s="51" t="s">
        <v>1207</v>
      </c>
      <c r="E73" s="52" t="s">
        <v>267</v>
      </c>
      <c r="F73" s="51" t="s">
        <v>1053</v>
      </c>
      <c r="G73" s="51" t="s">
        <v>1052</v>
      </c>
      <c r="H73" s="52" t="s">
        <v>1051</v>
      </c>
      <c r="I73" s="51" t="s">
        <v>1126</v>
      </c>
      <c r="J73" s="51" t="s">
        <v>1184</v>
      </c>
      <c r="K73" s="50">
        <v>45304</v>
      </c>
      <c r="L73" s="50" t="s">
        <v>1046</v>
      </c>
      <c r="M73" s="51" t="s">
        <v>1207</v>
      </c>
      <c r="N73" s="52" t="s">
        <v>267</v>
      </c>
      <c r="O73" s="51" t="s">
        <v>1074</v>
      </c>
      <c r="P73" s="51" t="s">
        <v>1073</v>
      </c>
      <c r="Q73" s="52" t="s">
        <v>1072</v>
      </c>
      <c r="R73" s="51" t="s">
        <v>1180</v>
      </c>
      <c r="S73" s="51" t="s">
        <v>1185</v>
      </c>
      <c r="T73" s="51" t="s">
        <v>1435</v>
      </c>
      <c r="U73" s="51" t="s">
        <v>1160</v>
      </c>
      <c r="V73" s="51"/>
      <c r="W73" s="51">
        <v>4</v>
      </c>
      <c r="X73" s="51">
        <v>0</v>
      </c>
      <c r="Y73" s="51">
        <v>0</v>
      </c>
      <c r="Z73" s="51">
        <v>0</v>
      </c>
      <c r="AA73" s="51">
        <v>4</v>
      </c>
      <c r="AB73" s="51">
        <v>0</v>
      </c>
      <c r="AC73" s="51">
        <v>0</v>
      </c>
      <c r="AD73" s="51">
        <v>0</v>
      </c>
      <c r="AE73" s="51">
        <v>0</v>
      </c>
      <c r="AF73" s="51">
        <v>0</v>
      </c>
      <c r="AG73" s="51">
        <v>0</v>
      </c>
      <c r="AH73" s="51" t="str">
        <f>IF(OR(COUNTIF(WestCoast[],IDPs[[#This Row],[Dis_Pcode]])&gt;=1,COUNTIF(WestCoast[],#REF!)&gt;=1),"Yes","No")</f>
        <v>No</v>
      </c>
      <c r="AI73" s="51" t="str">
        <f>IF(IDPs[[#This Row],[Gov_Pcode]]=IDPs[[#This Row],[Gov_Coming_Pcode]],"Yes","No")</f>
        <v>Yes</v>
      </c>
      <c r="AJ73" s="51" t="str">
        <f>IF(IDPs[[#This Row],[Dis_Pcode]]=IDPs[[#This Row],[Dis_Coming_Pcode]],"Yes","No")</f>
        <v>No</v>
      </c>
    </row>
    <row r="74" spans="1:36" s="14" customFormat="1" x14ac:dyDescent="0.35">
      <c r="A74" s="50">
        <v>45311</v>
      </c>
      <c r="B74" s="50">
        <v>45305</v>
      </c>
      <c r="C74" s="50" t="s">
        <v>874</v>
      </c>
      <c r="D74" s="51" t="s">
        <v>6</v>
      </c>
      <c r="E74" s="52" t="s">
        <v>873</v>
      </c>
      <c r="F74" s="51" t="s">
        <v>894</v>
      </c>
      <c r="G74" s="51" t="s">
        <v>87</v>
      </c>
      <c r="H74" s="52" t="s">
        <v>893</v>
      </c>
      <c r="I74" s="51" t="s">
        <v>1126</v>
      </c>
      <c r="J74" s="51" t="s">
        <v>1184</v>
      </c>
      <c r="K74" s="50">
        <v>45304</v>
      </c>
      <c r="L74" s="50" t="s">
        <v>874</v>
      </c>
      <c r="M74" s="51" t="s">
        <v>6</v>
      </c>
      <c r="N74" s="52" t="s">
        <v>873</v>
      </c>
      <c r="O74" s="51" t="s">
        <v>898</v>
      </c>
      <c r="P74" s="51" t="s">
        <v>149</v>
      </c>
      <c r="Q74" s="52" t="s">
        <v>897</v>
      </c>
      <c r="R74" s="51" t="s">
        <v>1181</v>
      </c>
      <c r="S74" s="51" t="s">
        <v>1183</v>
      </c>
      <c r="T74" s="51" t="s">
        <v>1435</v>
      </c>
      <c r="U74" s="51" t="s">
        <v>1435</v>
      </c>
      <c r="V74" s="51" t="s">
        <v>1435</v>
      </c>
      <c r="W74" s="51">
        <v>1</v>
      </c>
      <c r="X74" s="51">
        <v>0</v>
      </c>
      <c r="Y74" s="51">
        <v>0</v>
      </c>
      <c r="Z74" s="51">
        <v>0</v>
      </c>
      <c r="AA74" s="51">
        <v>0</v>
      </c>
      <c r="AB74" s="51">
        <v>1</v>
      </c>
      <c r="AC74" s="51">
        <v>0</v>
      </c>
      <c r="AD74" s="51">
        <v>0</v>
      </c>
      <c r="AE74" s="51">
        <v>0</v>
      </c>
      <c r="AF74" s="51">
        <v>0</v>
      </c>
      <c r="AG74" s="51">
        <v>0</v>
      </c>
      <c r="AH74" s="51" t="str">
        <f>IF(OR(COUNTIF(WestCoast[],IDPs[[#This Row],[Dis_Pcode]])&gt;=1,COUNTIF(WestCoast[],#REF!)&gt;=1),"Yes","No")</f>
        <v>No</v>
      </c>
      <c r="AI74" s="51" t="str">
        <f>IF(IDPs[[#This Row],[Gov_Pcode]]=IDPs[[#This Row],[Gov_Coming_Pcode]],"Yes","No")</f>
        <v>Yes</v>
      </c>
      <c r="AJ74" s="51" t="str">
        <f>IF(IDPs[[#This Row],[Dis_Pcode]]=IDPs[[#This Row],[Dis_Coming_Pcode]],"Yes","No")</f>
        <v>No</v>
      </c>
    </row>
    <row r="75" spans="1:36" s="14" customFormat="1" x14ac:dyDescent="0.35">
      <c r="A75" s="50">
        <v>45311</v>
      </c>
      <c r="B75" s="50">
        <v>45305</v>
      </c>
      <c r="C75" s="50" t="s">
        <v>874</v>
      </c>
      <c r="D75" s="51" t="s">
        <v>6</v>
      </c>
      <c r="E75" s="52" t="s">
        <v>873</v>
      </c>
      <c r="F75" s="51" t="s">
        <v>894</v>
      </c>
      <c r="G75" s="51" t="s">
        <v>87</v>
      </c>
      <c r="H75" s="52" t="s">
        <v>893</v>
      </c>
      <c r="I75" s="51" t="s">
        <v>1126</v>
      </c>
      <c r="J75" s="51" t="s">
        <v>1184</v>
      </c>
      <c r="K75" s="50">
        <v>45304</v>
      </c>
      <c r="L75" s="50" t="s">
        <v>1046</v>
      </c>
      <c r="M75" s="51" t="s">
        <v>1207</v>
      </c>
      <c r="N75" s="52" t="s">
        <v>267</v>
      </c>
      <c r="O75" s="51" t="s">
        <v>1070</v>
      </c>
      <c r="P75" s="51" t="s">
        <v>83</v>
      </c>
      <c r="Q75" s="52" t="s">
        <v>1071</v>
      </c>
      <c r="R75" s="51" t="s">
        <v>1181</v>
      </c>
      <c r="S75" s="51" t="s">
        <v>1182</v>
      </c>
      <c r="T75" s="51" t="s">
        <v>1160</v>
      </c>
      <c r="U75" s="51"/>
      <c r="V75" s="51"/>
      <c r="W75" s="51">
        <v>1</v>
      </c>
      <c r="X75" s="51">
        <v>0</v>
      </c>
      <c r="Y75" s="51">
        <v>0</v>
      </c>
      <c r="Z75" s="51">
        <v>0</v>
      </c>
      <c r="AA75" s="51">
        <v>0</v>
      </c>
      <c r="AB75" s="51">
        <v>0</v>
      </c>
      <c r="AC75" s="51">
        <v>0</v>
      </c>
      <c r="AD75" s="51">
        <v>1</v>
      </c>
      <c r="AE75" s="51">
        <v>0</v>
      </c>
      <c r="AF75" s="51">
        <v>0</v>
      </c>
      <c r="AG75" s="51">
        <v>0</v>
      </c>
      <c r="AH75" s="51" t="str">
        <f>IF(OR(COUNTIF(WestCoast[],IDPs[[#This Row],[Dis_Pcode]])&gt;=1,COUNTIF(WestCoast[],#REF!)&gt;=1),"Yes","No")</f>
        <v>No</v>
      </c>
      <c r="AI75" s="51" t="str">
        <f>IF(IDPs[[#This Row],[Gov_Pcode]]=IDPs[[#This Row],[Gov_Coming_Pcode]],"Yes","No")</f>
        <v>No</v>
      </c>
      <c r="AJ75" s="51" t="str">
        <f>IF(IDPs[[#This Row],[Dis_Pcode]]=IDPs[[#This Row],[Dis_Coming_Pcode]],"Yes","No")</f>
        <v>No</v>
      </c>
    </row>
    <row r="76" spans="1:36" s="14" customFormat="1" x14ac:dyDescent="0.35">
      <c r="A76" s="50">
        <v>45311</v>
      </c>
      <c r="B76" s="50">
        <v>45305</v>
      </c>
      <c r="C76" s="50" t="s">
        <v>874</v>
      </c>
      <c r="D76" s="51" t="s">
        <v>6</v>
      </c>
      <c r="E76" s="52" t="s">
        <v>873</v>
      </c>
      <c r="F76" s="51" t="s">
        <v>892</v>
      </c>
      <c r="G76" s="51" t="s">
        <v>6</v>
      </c>
      <c r="H76" s="52" t="s">
        <v>873</v>
      </c>
      <c r="I76" s="51" t="s">
        <v>1126</v>
      </c>
      <c r="J76" s="51" t="s">
        <v>1184</v>
      </c>
      <c r="K76" s="50">
        <v>45304</v>
      </c>
      <c r="L76" s="50" t="s">
        <v>717</v>
      </c>
      <c r="M76" s="51" t="s">
        <v>1</v>
      </c>
      <c r="N76" s="52" t="s">
        <v>264</v>
      </c>
      <c r="O76" s="51" t="s">
        <v>770</v>
      </c>
      <c r="P76" s="51" t="s">
        <v>125</v>
      </c>
      <c r="Q76" s="52" t="s">
        <v>769</v>
      </c>
      <c r="R76" s="51" t="s">
        <v>1181</v>
      </c>
      <c r="S76" s="51" t="s">
        <v>1182</v>
      </c>
      <c r="T76" s="51" t="s">
        <v>1435</v>
      </c>
      <c r="U76" s="51" t="s">
        <v>1160</v>
      </c>
      <c r="V76" s="51"/>
      <c r="W76" s="51">
        <v>1</v>
      </c>
      <c r="X76" s="51">
        <v>0</v>
      </c>
      <c r="Y76" s="51">
        <v>0</v>
      </c>
      <c r="Z76" s="51">
        <v>0</v>
      </c>
      <c r="AA76" s="51">
        <v>0</v>
      </c>
      <c r="AB76" s="51">
        <v>0</v>
      </c>
      <c r="AC76" s="51">
        <v>0</v>
      </c>
      <c r="AD76" s="51">
        <v>1</v>
      </c>
      <c r="AE76" s="51">
        <v>0</v>
      </c>
      <c r="AF76" s="51">
        <v>0</v>
      </c>
      <c r="AG76" s="51">
        <v>0</v>
      </c>
      <c r="AH76" s="51" t="str">
        <f>IF(OR(COUNTIF(WestCoast[],IDPs[[#This Row],[Dis_Pcode]])&gt;=1,COUNTIF(WestCoast[],#REF!)&gt;=1),"Yes","No")</f>
        <v>No</v>
      </c>
      <c r="AI76" s="51" t="str">
        <f>IF(IDPs[[#This Row],[Gov_Pcode]]=IDPs[[#This Row],[Gov_Coming_Pcode]],"Yes","No")</f>
        <v>No</v>
      </c>
      <c r="AJ76" s="51" t="str">
        <f>IF(IDPs[[#This Row],[Dis_Pcode]]=IDPs[[#This Row],[Dis_Coming_Pcode]],"Yes","No")</f>
        <v>No</v>
      </c>
    </row>
    <row r="77" spans="1:36" s="14" customFormat="1" x14ac:dyDescent="0.35">
      <c r="A77" s="50">
        <v>45311</v>
      </c>
      <c r="B77" s="50">
        <v>45306</v>
      </c>
      <c r="C77" s="50" t="s">
        <v>874</v>
      </c>
      <c r="D77" s="51" t="s">
        <v>6</v>
      </c>
      <c r="E77" s="52" t="s">
        <v>873</v>
      </c>
      <c r="F77" s="51" t="s">
        <v>894</v>
      </c>
      <c r="G77" s="51" t="s">
        <v>87</v>
      </c>
      <c r="H77" s="52" t="s">
        <v>893</v>
      </c>
      <c r="I77" s="51" t="s">
        <v>1126</v>
      </c>
      <c r="J77" s="51" t="s">
        <v>1184</v>
      </c>
      <c r="K77" s="50">
        <v>45304</v>
      </c>
      <c r="L77" s="50" t="s">
        <v>717</v>
      </c>
      <c r="M77" s="51" t="s">
        <v>1</v>
      </c>
      <c r="N77" s="52" t="s">
        <v>264</v>
      </c>
      <c r="O77" s="51" t="s">
        <v>775</v>
      </c>
      <c r="P77" s="51" t="s">
        <v>228</v>
      </c>
      <c r="Q77" s="52" t="s">
        <v>774</v>
      </c>
      <c r="R77" s="51" t="s">
        <v>1180</v>
      </c>
      <c r="S77" s="51" t="s">
        <v>1185</v>
      </c>
      <c r="T77" s="51" t="s">
        <v>1160</v>
      </c>
      <c r="U77" s="51"/>
      <c r="V77" s="51"/>
      <c r="W77" s="51">
        <v>1</v>
      </c>
      <c r="X77" s="51">
        <v>0</v>
      </c>
      <c r="Y77" s="51">
        <v>0</v>
      </c>
      <c r="Z77" s="51">
        <v>0</v>
      </c>
      <c r="AA77" s="51">
        <v>0</v>
      </c>
      <c r="AB77" s="51">
        <v>0</v>
      </c>
      <c r="AC77" s="51">
        <v>0</v>
      </c>
      <c r="AD77" s="51">
        <v>1</v>
      </c>
      <c r="AE77" s="51">
        <v>0</v>
      </c>
      <c r="AF77" s="51">
        <v>0</v>
      </c>
      <c r="AG77" s="51">
        <v>0</v>
      </c>
      <c r="AH77" s="51" t="str">
        <f>IF(OR(COUNTIF(WestCoast[],IDPs[[#This Row],[Dis_Pcode]])&gt;=1,COUNTIF(WestCoast[],#REF!)&gt;=1),"Yes","No")</f>
        <v>No</v>
      </c>
      <c r="AI77" s="51" t="str">
        <f>IF(IDPs[[#This Row],[Gov_Pcode]]=IDPs[[#This Row],[Gov_Coming_Pcode]],"Yes","No")</f>
        <v>No</v>
      </c>
      <c r="AJ77" s="51" t="str">
        <f>IF(IDPs[[#This Row],[Dis_Pcode]]=IDPs[[#This Row],[Dis_Coming_Pcode]],"Yes","No")</f>
        <v>No</v>
      </c>
    </row>
    <row r="78" spans="1:36" s="14" customFormat="1" x14ac:dyDescent="0.35">
      <c r="A78" s="50">
        <v>45311</v>
      </c>
      <c r="B78" s="50">
        <v>45308</v>
      </c>
      <c r="C78" s="50" t="s">
        <v>874</v>
      </c>
      <c r="D78" s="51" t="s">
        <v>6</v>
      </c>
      <c r="E78" s="52" t="s">
        <v>873</v>
      </c>
      <c r="F78" s="51" t="s">
        <v>892</v>
      </c>
      <c r="G78" s="51" t="s">
        <v>6</v>
      </c>
      <c r="H78" s="52" t="s">
        <v>873</v>
      </c>
      <c r="I78" s="51" t="s">
        <v>1126</v>
      </c>
      <c r="J78" s="51" t="s">
        <v>1184</v>
      </c>
      <c r="K78" s="50">
        <v>45304</v>
      </c>
      <c r="L78" s="50" t="s">
        <v>617</v>
      </c>
      <c r="M78" s="51" t="s">
        <v>13</v>
      </c>
      <c r="N78" s="52" t="s">
        <v>275</v>
      </c>
      <c r="O78" s="51" t="s">
        <v>640</v>
      </c>
      <c r="P78" s="51" t="s">
        <v>1327</v>
      </c>
      <c r="Q78" s="52" t="s">
        <v>639</v>
      </c>
      <c r="R78" s="51" t="s">
        <v>1180</v>
      </c>
      <c r="S78" s="51" t="s">
        <v>1185</v>
      </c>
      <c r="T78" s="51" t="s">
        <v>1160</v>
      </c>
      <c r="U78" s="51"/>
      <c r="V78" s="51"/>
      <c r="W78" s="51">
        <v>1</v>
      </c>
      <c r="X78" s="51">
        <v>0</v>
      </c>
      <c r="Y78" s="51">
        <v>0</v>
      </c>
      <c r="Z78" s="51">
        <v>0</v>
      </c>
      <c r="AA78" s="51">
        <v>0</v>
      </c>
      <c r="AB78" s="51">
        <v>0</v>
      </c>
      <c r="AC78" s="51">
        <v>0</v>
      </c>
      <c r="AD78" s="51">
        <v>1</v>
      </c>
      <c r="AE78" s="51">
        <v>0</v>
      </c>
      <c r="AF78" s="51">
        <v>0</v>
      </c>
      <c r="AG78" s="51">
        <v>0</v>
      </c>
      <c r="AH78" s="51" t="str">
        <f>IF(OR(COUNTIF(WestCoast[],IDPs[[#This Row],[Dis_Pcode]])&gt;=1,COUNTIF(WestCoast[],#REF!)&gt;=1),"Yes","No")</f>
        <v>No</v>
      </c>
      <c r="AI78" s="51" t="str">
        <f>IF(IDPs[[#This Row],[Gov_Pcode]]=IDPs[[#This Row],[Gov_Coming_Pcode]],"Yes","No")</f>
        <v>No</v>
      </c>
      <c r="AJ78" s="51" t="str">
        <f>IF(IDPs[[#This Row],[Dis_Pcode]]=IDPs[[#This Row],[Dis_Coming_Pcode]],"Yes","No")</f>
        <v>No</v>
      </c>
    </row>
    <row r="79" spans="1:36" s="14" customFormat="1" x14ac:dyDescent="0.35">
      <c r="A79" s="50">
        <v>45306</v>
      </c>
      <c r="B79" s="50">
        <v>45306</v>
      </c>
      <c r="C79" s="50" t="s">
        <v>401</v>
      </c>
      <c r="D79" s="51" t="s">
        <v>1203</v>
      </c>
      <c r="E79" s="52" t="s">
        <v>266</v>
      </c>
      <c r="F79" s="51" t="s">
        <v>417</v>
      </c>
      <c r="G79" s="51" t="s">
        <v>1303</v>
      </c>
      <c r="H79" s="52" t="s">
        <v>1304</v>
      </c>
      <c r="I79" s="51" t="s">
        <v>1126</v>
      </c>
      <c r="J79" s="51" t="s">
        <v>1184</v>
      </c>
      <c r="K79" s="50">
        <v>45305</v>
      </c>
      <c r="L79" s="50" t="s">
        <v>1046</v>
      </c>
      <c r="M79" s="51" t="s">
        <v>1207</v>
      </c>
      <c r="N79" s="52" t="s">
        <v>267</v>
      </c>
      <c r="O79" s="51" t="s">
        <v>1084</v>
      </c>
      <c r="P79" s="51" t="s">
        <v>35</v>
      </c>
      <c r="Q79" s="52" t="s">
        <v>1083</v>
      </c>
      <c r="R79" s="51" t="s">
        <v>1180</v>
      </c>
      <c r="S79" s="51" t="s">
        <v>1186</v>
      </c>
      <c r="T79" s="51" t="s">
        <v>1160</v>
      </c>
      <c r="U79" s="51"/>
      <c r="V79" s="51"/>
      <c r="W79" s="51">
        <v>4</v>
      </c>
      <c r="X79" s="51">
        <v>0</v>
      </c>
      <c r="Y79" s="51">
        <v>4</v>
      </c>
      <c r="Z79" s="51">
        <v>0</v>
      </c>
      <c r="AA79" s="51">
        <v>0</v>
      </c>
      <c r="AB79" s="51">
        <v>0</v>
      </c>
      <c r="AC79" s="51">
        <v>0</v>
      </c>
      <c r="AD79" s="51">
        <v>0</v>
      </c>
      <c r="AE79" s="51">
        <v>0</v>
      </c>
      <c r="AF79" s="51">
        <v>0</v>
      </c>
      <c r="AG79" s="51">
        <v>0</v>
      </c>
      <c r="AH79" s="51" t="str">
        <f>IF(OR(COUNTIF(WestCoast[],IDPs[[#This Row],[Dis_Pcode]])&gt;=1,COUNTIF(WestCoast[],#REF!)&gt;=1),"Yes","No")</f>
        <v>Yes</v>
      </c>
      <c r="AI79" s="51" t="str">
        <f>IF(IDPs[[#This Row],[Gov_Pcode]]=IDPs[[#This Row],[Gov_Coming_Pcode]],"Yes","No")</f>
        <v>No</v>
      </c>
      <c r="AJ79" s="51" t="str">
        <f>IF(IDPs[[#This Row],[Dis_Pcode]]=IDPs[[#This Row],[Dis_Coming_Pcode]],"Yes","No")</f>
        <v>No</v>
      </c>
    </row>
    <row r="80" spans="1:36" s="14" customFormat="1" x14ac:dyDescent="0.35">
      <c r="A80" s="50">
        <v>45307</v>
      </c>
      <c r="B80" s="50">
        <v>45306</v>
      </c>
      <c r="C80" s="50" t="s">
        <v>401</v>
      </c>
      <c r="D80" s="51" t="s">
        <v>1203</v>
      </c>
      <c r="E80" s="52" t="s">
        <v>266</v>
      </c>
      <c r="F80" s="51" t="s">
        <v>453</v>
      </c>
      <c r="G80" s="51" t="s">
        <v>25</v>
      </c>
      <c r="H80" s="52" t="s">
        <v>452</v>
      </c>
      <c r="I80" s="51" t="s">
        <v>1126</v>
      </c>
      <c r="J80" s="51" t="s">
        <v>1184</v>
      </c>
      <c r="K80" s="50">
        <v>45305</v>
      </c>
      <c r="L80" s="50" t="s">
        <v>401</v>
      </c>
      <c r="M80" s="51" t="s">
        <v>1203</v>
      </c>
      <c r="N80" s="52" t="s">
        <v>266</v>
      </c>
      <c r="O80" s="51" t="s">
        <v>408</v>
      </c>
      <c r="P80" s="51" t="s">
        <v>1204</v>
      </c>
      <c r="Q80" s="52" t="s">
        <v>407</v>
      </c>
      <c r="R80" s="51" t="s">
        <v>1180</v>
      </c>
      <c r="S80" s="51" t="s">
        <v>1186</v>
      </c>
      <c r="T80" s="51" t="s">
        <v>1160</v>
      </c>
      <c r="U80" s="51"/>
      <c r="V80" s="51"/>
      <c r="W80" s="51">
        <v>1</v>
      </c>
      <c r="X80" s="51">
        <v>0</v>
      </c>
      <c r="Y80" s="51">
        <v>0</v>
      </c>
      <c r="Z80" s="51">
        <v>0</v>
      </c>
      <c r="AA80" s="51">
        <v>0</v>
      </c>
      <c r="AB80" s="51">
        <v>0</v>
      </c>
      <c r="AC80" s="51">
        <v>0</v>
      </c>
      <c r="AD80" s="51">
        <v>1</v>
      </c>
      <c r="AE80" s="51">
        <v>0</v>
      </c>
      <c r="AF80" s="51">
        <v>0</v>
      </c>
      <c r="AG80" s="51">
        <v>0</v>
      </c>
      <c r="AH80" s="51" t="str">
        <f>IF(OR(COUNTIF(WestCoast[],IDPs[[#This Row],[Dis_Pcode]])&gt;=1,COUNTIF(WestCoast[],#REF!)&gt;=1),"Yes","No")</f>
        <v>Yes</v>
      </c>
      <c r="AI80" s="51" t="str">
        <f>IF(IDPs[[#This Row],[Gov_Pcode]]=IDPs[[#This Row],[Gov_Coming_Pcode]],"Yes","No")</f>
        <v>Yes</v>
      </c>
      <c r="AJ80" s="51" t="str">
        <f>IF(IDPs[[#This Row],[Dis_Pcode]]=IDPs[[#This Row],[Dis_Coming_Pcode]],"Yes","No")</f>
        <v>No</v>
      </c>
    </row>
    <row r="81" spans="1:36" s="14" customFormat="1" x14ac:dyDescent="0.35">
      <c r="A81" s="50">
        <v>45307</v>
      </c>
      <c r="B81" s="50">
        <v>45307</v>
      </c>
      <c r="C81" s="50" t="s">
        <v>401</v>
      </c>
      <c r="D81" s="51" t="s">
        <v>1203</v>
      </c>
      <c r="E81" s="52" t="s">
        <v>266</v>
      </c>
      <c r="F81" s="51" t="s">
        <v>417</v>
      </c>
      <c r="G81" s="51" t="s">
        <v>1303</v>
      </c>
      <c r="H81" s="52" t="s">
        <v>1304</v>
      </c>
      <c r="I81" s="51" t="s">
        <v>1126</v>
      </c>
      <c r="J81" s="51" t="s">
        <v>1184</v>
      </c>
      <c r="K81" s="50">
        <v>45305</v>
      </c>
      <c r="L81" s="50" t="s">
        <v>401</v>
      </c>
      <c r="M81" s="51" t="s">
        <v>1203</v>
      </c>
      <c r="N81" s="52" t="s">
        <v>266</v>
      </c>
      <c r="O81" s="51" t="s">
        <v>413</v>
      </c>
      <c r="P81" s="51" t="s">
        <v>29</v>
      </c>
      <c r="Q81" s="52" t="s">
        <v>412</v>
      </c>
      <c r="R81" s="51" t="s">
        <v>1181</v>
      </c>
      <c r="S81" s="51" t="s">
        <v>1183</v>
      </c>
      <c r="T81" s="51" t="s">
        <v>1160</v>
      </c>
      <c r="U81" s="51"/>
      <c r="V81" s="51"/>
      <c r="W81" s="51">
        <v>2</v>
      </c>
      <c r="X81" s="51">
        <v>0</v>
      </c>
      <c r="Y81" s="51">
        <v>0</v>
      </c>
      <c r="Z81" s="51">
        <v>0</v>
      </c>
      <c r="AA81" s="51">
        <v>0</v>
      </c>
      <c r="AB81" s="51">
        <v>0</v>
      </c>
      <c r="AC81" s="51">
        <v>0</v>
      </c>
      <c r="AD81" s="51">
        <v>0</v>
      </c>
      <c r="AE81" s="51">
        <v>0</v>
      </c>
      <c r="AF81" s="51">
        <v>2</v>
      </c>
      <c r="AG81" s="51">
        <v>0</v>
      </c>
      <c r="AH81" s="51" t="str">
        <f>IF(OR(COUNTIF(WestCoast[],IDPs[[#This Row],[Dis_Pcode]])&gt;=1,COUNTIF(WestCoast[],#REF!)&gt;=1),"Yes","No")</f>
        <v>Yes</v>
      </c>
      <c r="AI81" s="51" t="str">
        <f>IF(IDPs[[#This Row],[Gov_Pcode]]=IDPs[[#This Row],[Gov_Coming_Pcode]],"Yes","No")</f>
        <v>Yes</v>
      </c>
      <c r="AJ81" s="51" t="str">
        <f>IF(IDPs[[#This Row],[Dis_Pcode]]=IDPs[[#This Row],[Dis_Coming_Pcode]],"Yes","No")</f>
        <v>No</v>
      </c>
    </row>
    <row r="82" spans="1:36" s="14" customFormat="1" x14ac:dyDescent="0.35">
      <c r="A82" s="50">
        <v>45311</v>
      </c>
      <c r="B82" s="50">
        <v>45306</v>
      </c>
      <c r="C82" s="50" t="s">
        <v>874</v>
      </c>
      <c r="D82" s="51" t="s">
        <v>6</v>
      </c>
      <c r="E82" s="52" t="s">
        <v>873</v>
      </c>
      <c r="F82" s="51" t="s">
        <v>892</v>
      </c>
      <c r="G82" s="51" t="s">
        <v>6</v>
      </c>
      <c r="H82" s="52" t="s">
        <v>873</v>
      </c>
      <c r="I82" s="51" t="s">
        <v>1126</v>
      </c>
      <c r="J82" s="51" t="s">
        <v>1184</v>
      </c>
      <c r="K82" s="50">
        <v>45305</v>
      </c>
      <c r="L82" s="50" t="s">
        <v>462</v>
      </c>
      <c r="M82" s="51" t="s">
        <v>19</v>
      </c>
      <c r="N82" s="52" t="s">
        <v>278</v>
      </c>
      <c r="O82" s="51" t="s">
        <v>466</v>
      </c>
      <c r="P82" s="51" t="s">
        <v>140</v>
      </c>
      <c r="Q82" s="52" t="s">
        <v>465</v>
      </c>
      <c r="R82" s="51" t="s">
        <v>1180</v>
      </c>
      <c r="S82" s="51" t="s">
        <v>1185</v>
      </c>
      <c r="T82" s="51" t="s">
        <v>1439</v>
      </c>
      <c r="U82" s="51"/>
      <c r="V82" s="51"/>
      <c r="W82" s="51">
        <v>1</v>
      </c>
      <c r="X82" s="51">
        <v>0</v>
      </c>
      <c r="Y82" s="51">
        <v>0</v>
      </c>
      <c r="Z82" s="51">
        <v>0</v>
      </c>
      <c r="AA82" s="51">
        <v>0</v>
      </c>
      <c r="AB82" s="51">
        <v>0</v>
      </c>
      <c r="AC82" s="51">
        <v>0</v>
      </c>
      <c r="AD82" s="51">
        <v>0</v>
      </c>
      <c r="AE82" s="51">
        <v>0</v>
      </c>
      <c r="AF82" s="51">
        <v>1</v>
      </c>
      <c r="AG82" s="51">
        <v>0</v>
      </c>
      <c r="AH82" s="51" t="str">
        <f>IF(OR(COUNTIF(WestCoast[],IDPs[[#This Row],[Dis_Pcode]])&gt;=1,COUNTIF(WestCoast[],#REF!)&gt;=1),"Yes","No")</f>
        <v>No</v>
      </c>
      <c r="AI82" s="51" t="str">
        <f>IF(IDPs[[#This Row],[Gov_Pcode]]=IDPs[[#This Row],[Gov_Coming_Pcode]],"Yes","No")</f>
        <v>No</v>
      </c>
      <c r="AJ82" s="51" t="str">
        <f>IF(IDPs[[#This Row],[Dis_Pcode]]=IDPs[[#This Row],[Dis_Coming_Pcode]],"Yes","No")</f>
        <v>No</v>
      </c>
    </row>
    <row r="83" spans="1:36" s="14" customFormat="1" x14ac:dyDescent="0.35">
      <c r="A83" s="50">
        <v>45311</v>
      </c>
      <c r="B83" s="50">
        <v>45307</v>
      </c>
      <c r="C83" s="50" t="s">
        <v>874</v>
      </c>
      <c r="D83" s="51" t="s">
        <v>6</v>
      </c>
      <c r="E83" s="52" t="s">
        <v>873</v>
      </c>
      <c r="F83" s="51" t="s">
        <v>894</v>
      </c>
      <c r="G83" s="51" t="s">
        <v>87</v>
      </c>
      <c r="H83" s="52" t="s">
        <v>893</v>
      </c>
      <c r="I83" s="51" t="s">
        <v>1126</v>
      </c>
      <c r="J83" s="51" t="s">
        <v>1184</v>
      </c>
      <c r="K83" s="50">
        <v>45305</v>
      </c>
      <c r="L83" s="50" t="s">
        <v>797</v>
      </c>
      <c r="M83" s="51" t="s">
        <v>7</v>
      </c>
      <c r="N83" s="52" t="s">
        <v>796</v>
      </c>
      <c r="O83" s="51" t="s">
        <v>809</v>
      </c>
      <c r="P83" s="51" t="s">
        <v>168</v>
      </c>
      <c r="Q83" s="52" t="s">
        <v>808</v>
      </c>
      <c r="R83" s="51" t="s">
        <v>1180</v>
      </c>
      <c r="S83" s="51" t="s">
        <v>1185</v>
      </c>
      <c r="T83" s="51" t="s">
        <v>1160</v>
      </c>
      <c r="U83" s="51"/>
      <c r="V83" s="51"/>
      <c r="W83" s="51">
        <v>1</v>
      </c>
      <c r="X83" s="51">
        <v>0</v>
      </c>
      <c r="Y83" s="51">
        <v>1</v>
      </c>
      <c r="Z83" s="51">
        <v>0</v>
      </c>
      <c r="AA83" s="51">
        <v>0</v>
      </c>
      <c r="AB83" s="51">
        <v>0</v>
      </c>
      <c r="AC83" s="51">
        <v>0</v>
      </c>
      <c r="AD83" s="51">
        <v>0</v>
      </c>
      <c r="AE83" s="51">
        <v>0</v>
      </c>
      <c r="AF83" s="51">
        <v>0</v>
      </c>
      <c r="AG83" s="51">
        <v>0</v>
      </c>
      <c r="AH83" s="51" t="str">
        <f>IF(OR(COUNTIF(WestCoast[],IDPs[[#This Row],[Dis_Pcode]])&gt;=1,COUNTIF(WestCoast[],#REF!)&gt;=1),"Yes","No")</f>
        <v>No</v>
      </c>
      <c r="AI83" s="51" t="str">
        <f>IF(IDPs[[#This Row],[Gov_Pcode]]=IDPs[[#This Row],[Gov_Coming_Pcode]],"Yes","No")</f>
        <v>No</v>
      </c>
      <c r="AJ83" s="51" t="str">
        <f>IF(IDPs[[#This Row],[Dis_Pcode]]=IDPs[[#This Row],[Dis_Coming_Pcode]],"Yes","No")</f>
        <v>No</v>
      </c>
    </row>
    <row r="84" spans="1:36" s="14" customFormat="1" x14ac:dyDescent="0.35">
      <c r="A84" s="50">
        <v>45311</v>
      </c>
      <c r="B84" s="50">
        <v>45307</v>
      </c>
      <c r="C84" s="50" t="s">
        <v>874</v>
      </c>
      <c r="D84" s="51" t="s">
        <v>6</v>
      </c>
      <c r="E84" s="52" t="s">
        <v>873</v>
      </c>
      <c r="F84" s="51" t="s">
        <v>894</v>
      </c>
      <c r="G84" s="51" t="s">
        <v>87</v>
      </c>
      <c r="H84" s="52" t="s">
        <v>893</v>
      </c>
      <c r="I84" s="51" t="s">
        <v>1126</v>
      </c>
      <c r="J84" s="51" t="s">
        <v>1184</v>
      </c>
      <c r="K84" s="50">
        <v>45305</v>
      </c>
      <c r="L84" s="50" t="s">
        <v>874</v>
      </c>
      <c r="M84" s="51" t="s">
        <v>6</v>
      </c>
      <c r="N84" s="52" t="s">
        <v>873</v>
      </c>
      <c r="O84" s="51" t="s">
        <v>882</v>
      </c>
      <c r="P84" s="51" t="s">
        <v>121</v>
      </c>
      <c r="Q84" s="52" t="s">
        <v>881</v>
      </c>
      <c r="R84" s="51" t="s">
        <v>1180</v>
      </c>
      <c r="S84" s="51" t="s">
        <v>1186</v>
      </c>
      <c r="T84" s="51" t="s">
        <v>1160</v>
      </c>
      <c r="U84" s="51"/>
      <c r="V84" s="51"/>
      <c r="W84" s="51">
        <v>1</v>
      </c>
      <c r="X84" s="51">
        <v>0</v>
      </c>
      <c r="Y84" s="51">
        <v>0</v>
      </c>
      <c r="Z84" s="51">
        <v>0</v>
      </c>
      <c r="AA84" s="51">
        <v>0</v>
      </c>
      <c r="AB84" s="51">
        <v>1</v>
      </c>
      <c r="AC84" s="51">
        <v>0</v>
      </c>
      <c r="AD84" s="51">
        <v>0</v>
      </c>
      <c r="AE84" s="51">
        <v>0</v>
      </c>
      <c r="AF84" s="51">
        <v>0</v>
      </c>
      <c r="AG84" s="51">
        <v>0</v>
      </c>
      <c r="AH84" s="51" t="str">
        <f>IF(OR(COUNTIF(WestCoast[],IDPs[[#This Row],[Dis_Pcode]])&gt;=1,COUNTIF(WestCoast[],#REF!)&gt;=1),"Yes","No")</f>
        <v>No</v>
      </c>
      <c r="AI84" s="51" t="str">
        <f>IF(IDPs[[#This Row],[Gov_Pcode]]=IDPs[[#This Row],[Gov_Coming_Pcode]],"Yes","No")</f>
        <v>Yes</v>
      </c>
      <c r="AJ84" s="51" t="str">
        <f>IF(IDPs[[#This Row],[Dis_Pcode]]=IDPs[[#This Row],[Dis_Coming_Pcode]],"Yes","No")</f>
        <v>No</v>
      </c>
    </row>
    <row r="85" spans="1:36" s="14" customFormat="1" x14ac:dyDescent="0.35">
      <c r="A85" s="50">
        <v>45311</v>
      </c>
      <c r="B85" s="50">
        <v>45307</v>
      </c>
      <c r="C85" s="50" t="s">
        <v>874</v>
      </c>
      <c r="D85" s="51" t="s">
        <v>6</v>
      </c>
      <c r="E85" s="52" t="s">
        <v>873</v>
      </c>
      <c r="F85" s="51" t="s">
        <v>892</v>
      </c>
      <c r="G85" s="51" t="s">
        <v>6</v>
      </c>
      <c r="H85" s="52" t="s">
        <v>873</v>
      </c>
      <c r="I85" s="51" t="s">
        <v>1126</v>
      </c>
      <c r="J85" s="51" t="s">
        <v>1184</v>
      </c>
      <c r="K85" s="50">
        <v>45305</v>
      </c>
      <c r="L85" s="50" t="s">
        <v>563</v>
      </c>
      <c r="M85" s="51" t="s">
        <v>8</v>
      </c>
      <c r="N85" s="52" t="s">
        <v>269</v>
      </c>
      <c r="O85" s="51" t="s">
        <v>607</v>
      </c>
      <c r="P85" s="51" t="s">
        <v>257</v>
      </c>
      <c r="Q85" s="52" t="s">
        <v>1394</v>
      </c>
      <c r="R85" s="51" t="s">
        <v>1180</v>
      </c>
      <c r="S85" s="51" t="s">
        <v>1185</v>
      </c>
      <c r="T85" s="51" t="s">
        <v>1160</v>
      </c>
      <c r="U85" s="51"/>
      <c r="V85" s="51"/>
      <c r="W85" s="51">
        <v>1</v>
      </c>
      <c r="X85" s="51">
        <v>0</v>
      </c>
      <c r="Y85" s="51">
        <v>0</v>
      </c>
      <c r="Z85" s="51">
        <v>0</v>
      </c>
      <c r="AA85" s="51">
        <v>0</v>
      </c>
      <c r="AB85" s="51">
        <v>0</v>
      </c>
      <c r="AC85" s="51">
        <v>0</v>
      </c>
      <c r="AD85" s="51">
        <v>1</v>
      </c>
      <c r="AE85" s="51">
        <v>0</v>
      </c>
      <c r="AF85" s="51">
        <v>0</v>
      </c>
      <c r="AG85" s="51">
        <v>0</v>
      </c>
      <c r="AH85" s="51" t="str">
        <f>IF(OR(COUNTIF(WestCoast[],IDPs[[#This Row],[Dis_Pcode]])&gt;=1,COUNTIF(WestCoast[],#REF!)&gt;=1),"Yes","No")</f>
        <v>No</v>
      </c>
      <c r="AI85" s="51" t="str">
        <f>IF(IDPs[[#This Row],[Gov_Pcode]]=IDPs[[#This Row],[Gov_Coming_Pcode]],"Yes","No")</f>
        <v>No</v>
      </c>
      <c r="AJ85" s="51" t="str">
        <f>IF(IDPs[[#This Row],[Dis_Pcode]]=IDPs[[#This Row],[Dis_Coming_Pcode]],"Yes","No")</f>
        <v>No</v>
      </c>
    </row>
    <row r="86" spans="1:36" s="14" customFormat="1" x14ac:dyDescent="0.35">
      <c r="A86" s="50">
        <v>45311</v>
      </c>
      <c r="B86" s="50">
        <v>45307</v>
      </c>
      <c r="C86" s="50" t="s">
        <v>874</v>
      </c>
      <c r="D86" s="51" t="s">
        <v>6</v>
      </c>
      <c r="E86" s="52" t="s">
        <v>873</v>
      </c>
      <c r="F86" s="51" t="s">
        <v>892</v>
      </c>
      <c r="G86" s="51" t="s">
        <v>6</v>
      </c>
      <c r="H86" s="52" t="s">
        <v>873</v>
      </c>
      <c r="I86" s="51" t="s">
        <v>1126</v>
      </c>
      <c r="J86" s="51" t="s">
        <v>1184</v>
      </c>
      <c r="K86" s="50">
        <v>45305</v>
      </c>
      <c r="L86" s="50" t="s">
        <v>401</v>
      </c>
      <c r="M86" s="51" t="s">
        <v>1203</v>
      </c>
      <c r="N86" s="52" t="s">
        <v>266</v>
      </c>
      <c r="O86" s="51" t="s">
        <v>423</v>
      </c>
      <c r="P86" s="51" t="s">
        <v>422</v>
      </c>
      <c r="Q86" s="52" t="s">
        <v>421</v>
      </c>
      <c r="R86" s="51" t="s">
        <v>1181</v>
      </c>
      <c r="S86" s="51" t="s">
        <v>1413</v>
      </c>
      <c r="T86" s="51" t="s">
        <v>1160</v>
      </c>
      <c r="U86" s="51"/>
      <c r="V86" s="51"/>
      <c r="W86" s="51">
        <v>1</v>
      </c>
      <c r="X86" s="51">
        <v>0</v>
      </c>
      <c r="Y86" s="51">
        <v>0</v>
      </c>
      <c r="Z86" s="51">
        <v>0</v>
      </c>
      <c r="AA86" s="51">
        <v>0</v>
      </c>
      <c r="AB86" s="51">
        <v>0</v>
      </c>
      <c r="AC86" s="51">
        <v>0</v>
      </c>
      <c r="AD86" s="51">
        <v>1</v>
      </c>
      <c r="AE86" s="51">
        <v>0</v>
      </c>
      <c r="AF86" s="51">
        <v>0</v>
      </c>
      <c r="AG86" s="51">
        <v>0</v>
      </c>
      <c r="AH86" s="51" t="str">
        <f>IF(OR(COUNTIF(WestCoast[],IDPs[[#This Row],[Dis_Pcode]])&gt;=1,COUNTIF(WestCoast[],#REF!)&gt;=1),"Yes","No")</f>
        <v>No</v>
      </c>
      <c r="AI86" s="51" t="str">
        <f>IF(IDPs[[#This Row],[Gov_Pcode]]=IDPs[[#This Row],[Gov_Coming_Pcode]],"Yes","No")</f>
        <v>No</v>
      </c>
      <c r="AJ86" s="51" t="str">
        <f>IF(IDPs[[#This Row],[Dis_Pcode]]=IDPs[[#This Row],[Dis_Coming_Pcode]],"Yes","No")</f>
        <v>No</v>
      </c>
    </row>
    <row r="87" spans="1:36" s="14" customFormat="1" x14ac:dyDescent="0.35">
      <c r="A87" s="50">
        <v>45311</v>
      </c>
      <c r="B87" s="50">
        <v>45308</v>
      </c>
      <c r="C87" s="50" t="s">
        <v>874</v>
      </c>
      <c r="D87" s="51" t="s">
        <v>6</v>
      </c>
      <c r="E87" s="52" t="s">
        <v>873</v>
      </c>
      <c r="F87" s="51" t="s">
        <v>894</v>
      </c>
      <c r="G87" s="51" t="s">
        <v>87</v>
      </c>
      <c r="H87" s="52" t="s">
        <v>893</v>
      </c>
      <c r="I87" s="51" t="s">
        <v>1126</v>
      </c>
      <c r="J87" s="51" t="s">
        <v>1184</v>
      </c>
      <c r="K87" s="50">
        <v>45305</v>
      </c>
      <c r="L87" s="50" t="s">
        <v>874</v>
      </c>
      <c r="M87" s="51" t="s">
        <v>6</v>
      </c>
      <c r="N87" s="52" t="s">
        <v>873</v>
      </c>
      <c r="O87" s="51" t="s">
        <v>898</v>
      </c>
      <c r="P87" s="51" t="s">
        <v>149</v>
      </c>
      <c r="Q87" s="52" t="s">
        <v>897</v>
      </c>
      <c r="R87" s="51" t="s">
        <v>1181</v>
      </c>
      <c r="S87" s="51" t="s">
        <v>1183</v>
      </c>
      <c r="T87" s="51" t="s">
        <v>1439</v>
      </c>
      <c r="U87" s="51"/>
      <c r="V87" s="51"/>
      <c r="W87" s="51">
        <v>1</v>
      </c>
      <c r="X87" s="51">
        <v>0</v>
      </c>
      <c r="Y87" s="51">
        <v>0</v>
      </c>
      <c r="Z87" s="51">
        <v>0</v>
      </c>
      <c r="AA87" s="51">
        <v>0</v>
      </c>
      <c r="AB87" s="51">
        <v>1</v>
      </c>
      <c r="AC87" s="51">
        <v>0</v>
      </c>
      <c r="AD87" s="51">
        <v>0</v>
      </c>
      <c r="AE87" s="51">
        <v>0</v>
      </c>
      <c r="AF87" s="51">
        <v>0</v>
      </c>
      <c r="AG87" s="51">
        <v>0</v>
      </c>
      <c r="AH87" s="51" t="str">
        <f>IF(OR(COUNTIF(WestCoast[],IDPs[[#This Row],[Dis_Pcode]])&gt;=1,COUNTIF(WestCoast[],#REF!)&gt;=1),"Yes","No")</f>
        <v>No</v>
      </c>
      <c r="AI87" s="51" t="str">
        <f>IF(IDPs[[#This Row],[Gov_Pcode]]=IDPs[[#This Row],[Gov_Coming_Pcode]],"Yes","No")</f>
        <v>Yes</v>
      </c>
      <c r="AJ87" s="51" t="str">
        <f>IF(IDPs[[#This Row],[Dis_Pcode]]=IDPs[[#This Row],[Dis_Coming_Pcode]],"Yes","No")</f>
        <v>No</v>
      </c>
    </row>
    <row r="88" spans="1:36" s="14" customFormat="1" x14ac:dyDescent="0.35">
      <c r="A88" s="50">
        <v>45311</v>
      </c>
      <c r="B88" s="50">
        <v>45309</v>
      </c>
      <c r="C88" s="50" t="s">
        <v>874</v>
      </c>
      <c r="D88" s="51" t="s">
        <v>6</v>
      </c>
      <c r="E88" s="52" t="s">
        <v>873</v>
      </c>
      <c r="F88" s="51" t="s">
        <v>892</v>
      </c>
      <c r="G88" s="51" t="s">
        <v>6</v>
      </c>
      <c r="H88" s="52" t="s">
        <v>873</v>
      </c>
      <c r="I88" s="51" t="s">
        <v>1126</v>
      </c>
      <c r="J88" s="51" t="s">
        <v>1184</v>
      </c>
      <c r="K88" s="50">
        <v>45305</v>
      </c>
      <c r="L88" s="50" t="s">
        <v>401</v>
      </c>
      <c r="M88" s="51" t="s">
        <v>1203</v>
      </c>
      <c r="N88" s="52" t="s">
        <v>266</v>
      </c>
      <c r="O88" s="51" t="s">
        <v>453</v>
      </c>
      <c r="P88" s="51" t="s">
        <v>25</v>
      </c>
      <c r="Q88" s="52" t="s">
        <v>452</v>
      </c>
      <c r="R88" s="51" t="s">
        <v>1180</v>
      </c>
      <c r="S88" s="51" t="s">
        <v>1185</v>
      </c>
      <c r="T88" s="51" t="s">
        <v>1160</v>
      </c>
      <c r="U88" s="51"/>
      <c r="V88" s="51"/>
      <c r="W88" s="51">
        <v>2</v>
      </c>
      <c r="X88" s="51">
        <v>0</v>
      </c>
      <c r="Y88" s="51">
        <v>0</v>
      </c>
      <c r="Z88" s="51">
        <v>0</v>
      </c>
      <c r="AA88" s="51">
        <v>0</v>
      </c>
      <c r="AB88" s="51">
        <v>0</v>
      </c>
      <c r="AC88" s="51">
        <v>0</v>
      </c>
      <c r="AD88" s="51">
        <v>2</v>
      </c>
      <c r="AE88" s="51">
        <v>0</v>
      </c>
      <c r="AF88" s="51">
        <v>0</v>
      </c>
      <c r="AG88" s="51">
        <v>0</v>
      </c>
      <c r="AH88" s="51" t="str">
        <f>IF(OR(COUNTIF(WestCoast[],IDPs[[#This Row],[Dis_Pcode]])&gt;=1,COUNTIF(WestCoast[],#REF!)&gt;=1),"Yes","No")</f>
        <v>No</v>
      </c>
      <c r="AI88" s="51" t="str">
        <f>IF(IDPs[[#This Row],[Gov_Pcode]]=IDPs[[#This Row],[Gov_Coming_Pcode]],"Yes","No")</f>
        <v>No</v>
      </c>
      <c r="AJ88" s="51" t="str">
        <f>IF(IDPs[[#This Row],[Dis_Pcode]]=IDPs[[#This Row],[Dis_Coming_Pcode]],"Yes","No")</f>
        <v>No</v>
      </c>
    </row>
    <row r="89" spans="1:36" s="14" customFormat="1" x14ac:dyDescent="0.35">
      <c r="A89" s="50">
        <v>45311</v>
      </c>
      <c r="B89" s="50">
        <v>45309</v>
      </c>
      <c r="C89" s="50" t="s">
        <v>841</v>
      </c>
      <c r="D89" s="51" t="s">
        <v>10</v>
      </c>
      <c r="E89" s="52" t="s">
        <v>272</v>
      </c>
      <c r="F89" s="51" t="s">
        <v>865</v>
      </c>
      <c r="G89" s="51" t="s">
        <v>167</v>
      </c>
      <c r="H89" s="52" t="s">
        <v>864</v>
      </c>
      <c r="I89" s="51" t="s">
        <v>1126</v>
      </c>
      <c r="J89" s="51" t="s">
        <v>1184</v>
      </c>
      <c r="K89" s="50">
        <v>45305</v>
      </c>
      <c r="L89" s="50" t="s">
        <v>401</v>
      </c>
      <c r="M89" s="51" t="s">
        <v>1203</v>
      </c>
      <c r="N89" s="52" t="s">
        <v>266</v>
      </c>
      <c r="O89" s="51" t="s">
        <v>427</v>
      </c>
      <c r="P89" s="51" t="s">
        <v>50</v>
      </c>
      <c r="Q89" s="52" t="s">
        <v>426</v>
      </c>
      <c r="R89" s="51" t="s">
        <v>1180</v>
      </c>
      <c r="S89" s="51" t="s">
        <v>1185</v>
      </c>
      <c r="T89" s="51" t="s">
        <v>1160</v>
      </c>
      <c r="U89" s="51"/>
      <c r="V89" s="51"/>
      <c r="W89" s="51">
        <v>1</v>
      </c>
      <c r="X89" s="51">
        <v>0</v>
      </c>
      <c r="Y89" s="51">
        <v>1</v>
      </c>
      <c r="Z89" s="51">
        <v>0</v>
      </c>
      <c r="AA89" s="51">
        <v>0</v>
      </c>
      <c r="AB89" s="51">
        <v>0</v>
      </c>
      <c r="AC89" s="51">
        <v>0</v>
      </c>
      <c r="AD89" s="51">
        <v>0</v>
      </c>
      <c r="AE89" s="51">
        <v>0</v>
      </c>
      <c r="AF89" s="51">
        <v>0</v>
      </c>
      <c r="AG89" s="51">
        <v>0</v>
      </c>
      <c r="AH89" s="51" t="str">
        <f>IF(OR(COUNTIF(WestCoast[],IDPs[[#This Row],[Dis_Pcode]])&gt;=1,COUNTIF(WestCoast[],#REF!)&gt;=1),"Yes","No")</f>
        <v>No</v>
      </c>
      <c r="AI89" s="51" t="str">
        <f>IF(IDPs[[#This Row],[Gov_Pcode]]=IDPs[[#This Row],[Gov_Coming_Pcode]],"Yes","No")</f>
        <v>No</v>
      </c>
      <c r="AJ89" s="51" t="str">
        <f>IF(IDPs[[#This Row],[Dis_Pcode]]=IDPs[[#This Row],[Dis_Coming_Pcode]],"Yes","No")</f>
        <v>No</v>
      </c>
    </row>
    <row r="90" spans="1:36" s="14" customFormat="1" x14ac:dyDescent="0.35">
      <c r="A90" s="50">
        <v>45307</v>
      </c>
      <c r="B90" s="50">
        <v>45307</v>
      </c>
      <c r="C90" s="50" t="s">
        <v>401</v>
      </c>
      <c r="D90" s="51" t="s">
        <v>1203</v>
      </c>
      <c r="E90" s="52" t="s">
        <v>266</v>
      </c>
      <c r="F90" s="51" t="s">
        <v>417</v>
      </c>
      <c r="G90" s="51" t="s">
        <v>1303</v>
      </c>
      <c r="H90" s="52" t="s">
        <v>1304</v>
      </c>
      <c r="I90" s="51" t="s">
        <v>1126</v>
      </c>
      <c r="J90" s="51" t="s">
        <v>1184</v>
      </c>
      <c r="K90" s="50">
        <v>45306</v>
      </c>
      <c r="L90" s="50" t="s">
        <v>401</v>
      </c>
      <c r="M90" s="51" t="s">
        <v>1203</v>
      </c>
      <c r="N90" s="52" t="s">
        <v>266</v>
      </c>
      <c r="O90" s="51" t="s">
        <v>415</v>
      </c>
      <c r="P90" s="51" t="s">
        <v>34</v>
      </c>
      <c r="Q90" s="52" t="s">
        <v>414</v>
      </c>
      <c r="R90" s="51" t="s">
        <v>1181</v>
      </c>
      <c r="S90" s="51" t="s">
        <v>1182</v>
      </c>
      <c r="T90" s="51" t="s">
        <v>1160</v>
      </c>
      <c r="U90" s="51"/>
      <c r="V90" s="51"/>
      <c r="W90" s="51">
        <v>1</v>
      </c>
      <c r="X90" s="51">
        <v>0</v>
      </c>
      <c r="Y90" s="51">
        <v>0</v>
      </c>
      <c r="Z90" s="51">
        <v>0</v>
      </c>
      <c r="AA90" s="51">
        <v>0</v>
      </c>
      <c r="AB90" s="51">
        <v>0</v>
      </c>
      <c r="AC90" s="51">
        <v>0</v>
      </c>
      <c r="AD90" s="51">
        <v>0</v>
      </c>
      <c r="AE90" s="51">
        <v>0</v>
      </c>
      <c r="AF90" s="51">
        <v>1</v>
      </c>
      <c r="AG90" s="51">
        <v>0</v>
      </c>
      <c r="AH90" s="51" t="str">
        <f>IF(OR(COUNTIF(WestCoast[],IDPs[[#This Row],[Dis_Pcode]])&gt;=1,COUNTIF(WestCoast[],#REF!)&gt;=1),"Yes","No")</f>
        <v>Yes</v>
      </c>
      <c r="AI90" s="51" t="str">
        <f>IF(IDPs[[#This Row],[Gov_Pcode]]=IDPs[[#This Row],[Gov_Coming_Pcode]],"Yes","No")</f>
        <v>Yes</v>
      </c>
      <c r="AJ90" s="51" t="str">
        <f>IF(IDPs[[#This Row],[Dis_Pcode]]=IDPs[[#This Row],[Dis_Coming_Pcode]],"Yes","No")</f>
        <v>No</v>
      </c>
    </row>
    <row r="91" spans="1:36" s="14" customFormat="1" x14ac:dyDescent="0.35">
      <c r="A91" s="50">
        <v>45310</v>
      </c>
      <c r="B91" s="50">
        <v>45310</v>
      </c>
      <c r="C91" s="50" t="s">
        <v>1046</v>
      </c>
      <c r="D91" s="51" t="s">
        <v>1207</v>
      </c>
      <c r="E91" s="52" t="s">
        <v>267</v>
      </c>
      <c r="F91" s="51" t="s">
        <v>1049</v>
      </c>
      <c r="G91" s="51" t="s">
        <v>1263</v>
      </c>
      <c r="H91" s="52" t="s">
        <v>1264</v>
      </c>
      <c r="I91" s="51" t="s">
        <v>1126</v>
      </c>
      <c r="J91" s="51" t="s">
        <v>1184</v>
      </c>
      <c r="K91" s="50">
        <v>45306</v>
      </c>
      <c r="L91" s="50" t="s">
        <v>1046</v>
      </c>
      <c r="M91" s="51" t="s">
        <v>1207</v>
      </c>
      <c r="N91" s="52" t="s">
        <v>267</v>
      </c>
      <c r="O91" s="51" t="s">
        <v>1074</v>
      </c>
      <c r="P91" s="51" t="s">
        <v>1073</v>
      </c>
      <c r="Q91" s="52" t="s">
        <v>1072</v>
      </c>
      <c r="R91" s="51" t="s">
        <v>1180</v>
      </c>
      <c r="S91" s="51" t="s">
        <v>1185</v>
      </c>
      <c r="T91" s="51" t="s">
        <v>1160</v>
      </c>
      <c r="U91" s="51"/>
      <c r="V91" s="51"/>
      <c r="W91" s="51">
        <v>2</v>
      </c>
      <c r="X91" s="51">
        <v>0</v>
      </c>
      <c r="Y91" s="51">
        <v>0</v>
      </c>
      <c r="Z91" s="51">
        <v>0</v>
      </c>
      <c r="AA91" s="51">
        <v>2</v>
      </c>
      <c r="AB91" s="51">
        <v>0</v>
      </c>
      <c r="AC91" s="51">
        <v>0</v>
      </c>
      <c r="AD91" s="51">
        <v>0</v>
      </c>
      <c r="AE91" s="51">
        <v>0</v>
      </c>
      <c r="AF91" s="51">
        <v>0</v>
      </c>
      <c r="AG91" s="51">
        <v>0</v>
      </c>
      <c r="AH91" s="51" t="str">
        <f>IF(OR(COUNTIF(WestCoast[],IDPs[[#This Row],[Dis_Pcode]])&gt;=1,COUNTIF(WestCoast[],#REF!)&gt;=1),"Yes","No")</f>
        <v>Yes</v>
      </c>
      <c r="AI91" s="51" t="str">
        <f>IF(IDPs[[#This Row],[Gov_Pcode]]=IDPs[[#This Row],[Gov_Coming_Pcode]],"Yes","No")</f>
        <v>Yes</v>
      </c>
      <c r="AJ91" s="51" t="str">
        <f>IF(IDPs[[#This Row],[Dis_Pcode]]=IDPs[[#This Row],[Dis_Coming_Pcode]],"Yes","No")</f>
        <v>No</v>
      </c>
    </row>
    <row r="92" spans="1:36" s="14" customFormat="1" x14ac:dyDescent="0.35">
      <c r="A92" s="50">
        <v>45311</v>
      </c>
      <c r="B92" s="50">
        <v>45307</v>
      </c>
      <c r="C92" s="50" t="s">
        <v>874</v>
      </c>
      <c r="D92" s="51" t="s">
        <v>6</v>
      </c>
      <c r="E92" s="52" t="s">
        <v>873</v>
      </c>
      <c r="F92" s="51" t="s">
        <v>894</v>
      </c>
      <c r="G92" s="51" t="s">
        <v>87</v>
      </c>
      <c r="H92" s="52" t="s">
        <v>893</v>
      </c>
      <c r="I92" s="51" t="s">
        <v>1126</v>
      </c>
      <c r="J92" s="51" t="s">
        <v>1184</v>
      </c>
      <c r="K92" s="50">
        <v>45306</v>
      </c>
      <c r="L92" s="50" t="s">
        <v>462</v>
      </c>
      <c r="M92" s="51" t="s">
        <v>19</v>
      </c>
      <c r="N92" s="52" t="s">
        <v>278</v>
      </c>
      <c r="O92" s="51" t="s">
        <v>486</v>
      </c>
      <c r="P92" s="51" t="s">
        <v>1223</v>
      </c>
      <c r="Q92" s="52" t="s">
        <v>484</v>
      </c>
      <c r="R92" s="51" t="s">
        <v>1180</v>
      </c>
      <c r="S92" s="51" t="s">
        <v>1185</v>
      </c>
      <c r="T92" s="51" t="s">
        <v>1160</v>
      </c>
      <c r="U92" s="51"/>
      <c r="V92" s="51"/>
      <c r="W92" s="51">
        <v>1</v>
      </c>
      <c r="X92" s="51">
        <v>0</v>
      </c>
      <c r="Y92" s="51">
        <v>0</v>
      </c>
      <c r="Z92" s="51">
        <v>0</v>
      </c>
      <c r="AA92" s="51">
        <v>0</v>
      </c>
      <c r="AB92" s="51">
        <v>0</v>
      </c>
      <c r="AC92" s="51">
        <v>0</v>
      </c>
      <c r="AD92" s="51">
        <v>1</v>
      </c>
      <c r="AE92" s="51">
        <v>0</v>
      </c>
      <c r="AF92" s="51">
        <v>0</v>
      </c>
      <c r="AG92" s="51">
        <v>0</v>
      </c>
      <c r="AH92" s="51" t="str">
        <f>IF(OR(COUNTIF(WestCoast[],IDPs[[#This Row],[Dis_Pcode]])&gt;=1,COUNTIF(WestCoast[],#REF!)&gt;=1),"Yes","No")</f>
        <v>No</v>
      </c>
      <c r="AI92" s="51" t="str">
        <f>IF(IDPs[[#This Row],[Gov_Pcode]]=IDPs[[#This Row],[Gov_Coming_Pcode]],"Yes","No")</f>
        <v>No</v>
      </c>
      <c r="AJ92" s="51" t="str">
        <f>IF(IDPs[[#This Row],[Dis_Pcode]]=IDPs[[#This Row],[Dis_Coming_Pcode]],"Yes","No")</f>
        <v>No</v>
      </c>
    </row>
    <row r="93" spans="1:36" s="14" customFormat="1" x14ac:dyDescent="0.35">
      <c r="A93" s="50">
        <v>45311</v>
      </c>
      <c r="B93" s="50">
        <v>45307</v>
      </c>
      <c r="C93" s="50" t="s">
        <v>874</v>
      </c>
      <c r="D93" s="51" t="s">
        <v>6</v>
      </c>
      <c r="E93" s="52" t="s">
        <v>873</v>
      </c>
      <c r="F93" s="51" t="s">
        <v>892</v>
      </c>
      <c r="G93" s="51" t="s">
        <v>6</v>
      </c>
      <c r="H93" s="52" t="s">
        <v>873</v>
      </c>
      <c r="I93" s="51" t="s">
        <v>1126</v>
      </c>
      <c r="J93" s="51" t="s">
        <v>1184</v>
      </c>
      <c r="K93" s="50">
        <v>45306</v>
      </c>
      <c r="L93" s="50" t="s">
        <v>717</v>
      </c>
      <c r="M93" s="51" t="s">
        <v>1</v>
      </c>
      <c r="N93" s="52" t="s">
        <v>264</v>
      </c>
      <c r="O93" s="51" t="s">
        <v>783</v>
      </c>
      <c r="P93" s="51" t="s">
        <v>1289</v>
      </c>
      <c r="Q93" s="52" t="s">
        <v>782</v>
      </c>
      <c r="R93" s="51" t="s">
        <v>1181</v>
      </c>
      <c r="S93" s="51" t="s">
        <v>1413</v>
      </c>
      <c r="T93" s="51" t="s">
        <v>1160</v>
      </c>
      <c r="U93" s="51"/>
      <c r="V93" s="51"/>
      <c r="W93" s="51">
        <v>1</v>
      </c>
      <c r="X93" s="51">
        <v>0</v>
      </c>
      <c r="Y93" s="51">
        <v>0</v>
      </c>
      <c r="Z93" s="51">
        <v>0</v>
      </c>
      <c r="AA93" s="51">
        <v>0</v>
      </c>
      <c r="AB93" s="51">
        <v>0</v>
      </c>
      <c r="AC93" s="51">
        <v>0</v>
      </c>
      <c r="AD93" s="51">
        <v>1</v>
      </c>
      <c r="AE93" s="51">
        <v>0</v>
      </c>
      <c r="AF93" s="51">
        <v>0</v>
      </c>
      <c r="AG93" s="51">
        <v>0</v>
      </c>
      <c r="AH93" s="51" t="str">
        <f>IF(OR(COUNTIF(WestCoast[],IDPs[[#This Row],[Dis_Pcode]])&gt;=1,COUNTIF(WestCoast[],#REF!)&gt;=1),"Yes","No")</f>
        <v>No</v>
      </c>
      <c r="AI93" s="51" t="str">
        <f>IF(IDPs[[#This Row],[Gov_Pcode]]=IDPs[[#This Row],[Gov_Coming_Pcode]],"Yes","No")</f>
        <v>No</v>
      </c>
      <c r="AJ93" s="51" t="str">
        <f>IF(IDPs[[#This Row],[Dis_Pcode]]=IDPs[[#This Row],[Dis_Coming_Pcode]],"Yes","No")</f>
        <v>No</v>
      </c>
    </row>
    <row r="94" spans="1:36" s="14" customFormat="1" x14ac:dyDescent="0.35">
      <c r="A94" s="50">
        <v>45311</v>
      </c>
      <c r="B94" s="50">
        <v>45307</v>
      </c>
      <c r="C94" s="50" t="s">
        <v>874</v>
      </c>
      <c r="D94" s="51" t="s">
        <v>6</v>
      </c>
      <c r="E94" s="52" t="s">
        <v>873</v>
      </c>
      <c r="F94" s="51" t="s">
        <v>892</v>
      </c>
      <c r="G94" s="51" t="s">
        <v>6</v>
      </c>
      <c r="H94" s="52" t="s">
        <v>873</v>
      </c>
      <c r="I94" s="51" t="s">
        <v>1126</v>
      </c>
      <c r="J94" s="51" t="s">
        <v>1184</v>
      </c>
      <c r="K94" s="50">
        <v>45306</v>
      </c>
      <c r="L94" s="50" t="s">
        <v>462</v>
      </c>
      <c r="M94" s="51" t="s">
        <v>19</v>
      </c>
      <c r="N94" s="52" t="s">
        <v>278</v>
      </c>
      <c r="O94" s="51" t="s">
        <v>486</v>
      </c>
      <c r="P94" s="51" t="s">
        <v>1223</v>
      </c>
      <c r="Q94" s="52" t="s">
        <v>484</v>
      </c>
      <c r="R94" s="51" t="s">
        <v>1180</v>
      </c>
      <c r="S94" s="51" t="s">
        <v>1185</v>
      </c>
      <c r="T94" s="51" t="s">
        <v>1435</v>
      </c>
      <c r="U94" s="51" t="s">
        <v>1435</v>
      </c>
      <c r="V94" s="51" t="s">
        <v>1435</v>
      </c>
      <c r="W94" s="51">
        <v>1</v>
      </c>
      <c r="X94" s="51">
        <v>0</v>
      </c>
      <c r="Y94" s="51">
        <v>0</v>
      </c>
      <c r="Z94" s="51">
        <v>0</v>
      </c>
      <c r="AA94" s="51">
        <v>0</v>
      </c>
      <c r="AB94" s="51">
        <v>0</v>
      </c>
      <c r="AC94" s="51">
        <v>0</v>
      </c>
      <c r="AD94" s="51">
        <v>1</v>
      </c>
      <c r="AE94" s="51">
        <v>0</v>
      </c>
      <c r="AF94" s="51">
        <v>0</v>
      </c>
      <c r="AG94" s="51">
        <v>0</v>
      </c>
      <c r="AH94" s="51" t="str">
        <f>IF(OR(COUNTIF(WestCoast[],IDPs[[#This Row],[Dis_Pcode]])&gt;=1,COUNTIF(WestCoast[],#REF!)&gt;=1),"Yes","No")</f>
        <v>No</v>
      </c>
      <c r="AI94" s="51" t="str">
        <f>IF(IDPs[[#This Row],[Gov_Pcode]]=IDPs[[#This Row],[Gov_Coming_Pcode]],"Yes","No")</f>
        <v>No</v>
      </c>
      <c r="AJ94" s="51" t="str">
        <f>IF(IDPs[[#This Row],[Dis_Pcode]]=IDPs[[#This Row],[Dis_Coming_Pcode]],"Yes","No")</f>
        <v>No</v>
      </c>
    </row>
    <row r="95" spans="1:36" s="14" customFormat="1" x14ac:dyDescent="0.35">
      <c r="A95" s="50">
        <v>45311</v>
      </c>
      <c r="B95" s="50">
        <v>45308</v>
      </c>
      <c r="C95" s="50" t="s">
        <v>874</v>
      </c>
      <c r="D95" s="51" t="s">
        <v>6</v>
      </c>
      <c r="E95" s="52" t="s">
        <v>873</v>
      </c>
      <c r="F95" s="51" t="s">
        <v>894</v>
      </c>
      <c r="G95" s="51" t="s">
        <v>87</v>
      </c>
      <c r="H95" s="52" t="s">
        <v>893</v>
      </c>
      <c r="I95" s="51" t="s">
        <v>1126</v>
      </c>
      <c r="J95" s="51" t="s">
        <v>1184</v>
      </c>
      <c r="K95" s="50">
        <v>45306</v>
      </c>
      <c r="L95" s="50" t="s">
        <v>1046</v>
      </c>
      <c r="M95" s="51" t="s">
        <v>1207</v>
      </c>
      <c r="N95" s="52" t="s">
        <v>267</v>
      </c>
      <c r="O95" s="51" t="s">
        <v>1070</v>
      </c>
      <c r="P95" s="51" t="s">
        <v>83</v>
      </c>
      <c r="Q95" s="52" t="s">
        <v>1071</v>
      </c>
      <c r="R95" s="51" t="s">
        <v>1181</v>
      </c>
      <c r="S95" s="51" t="s">
        <v>1182</v>
      </c>
      <c r="T95" s="51" t="s">
        <v>1160</v>
      </c>
      <c r="U95" s="51"/>
      <c r="V95" s="51"/>
      <c r="W95" s="51">
        <v>1</v>
      </c>
      <c r="X95" s="51">
        <v>0</v>
      </c>
      <c r="Y95" s="51">
        <v>0</v>
      </c>
      <c r="Z95" s="51">
        <v>0</v>
      </c>
      <c r="AA95" s="51">
        <v>0</v>
      </c>
      <c r="AB95" s="51">
        <v>0</v>
      </c>
      <c r="AC95" s="51">
        <v>0</v>
      </c>
      <c r="AD95" s="51">
        <v>0</v>
      </c>
      <c r="AE95" s="51">
        <v>0</v>
      </c>
      <c r="AF95" s="51">
        <v>1</v>
      </c>
      <c r="AG95" s="51">
        <v>0</v>
      </c>
      <c r="AH95" s="51" t="str">
        <f>IF(OR(COUNTIF(WestCoast[],IDPs[[#This Row],[Dis_Pcode]])&gt;=1,COUNTIF(WestCoast[],#REF!)&gt;=1),"Yes","No")</f>
        <v>No</v>
      </c>
      <c r="AI95" s="51" t="str">
        <f>IF(IDPs[[#This Row],[Gov_Pcode]]=IDPs[[#This Row],[Gov_Coming_Pcode]],"Yes","No")</f>
        <v>No</v>
      </c>
      <c r="AJ95" s="51" t="str">
        <f>IF(IDPs[[#This Row],[Dis_Pcode]]=IDPs[[#This Row],[Dis_Coming_Pcode]],"Yes","No")</f>
        <v>No</v>
      </c>
    </row>
    <row r="96" spans="1:36" s="14" customFormat="1" x14ac:dyDescent="0.35">
      <c r="A96" s="50">
        <v>45311</v>
      </c>
      <c r="B96" s="50">
        <v>45308</v>
      </c>
      <c r="C96" s="50" t="s">
        <v>874</v>
      </c>
      <c r="D96" s="51" t="s">
        <v>6</v>
      </c>
      <c r="E96" s="52" t="s">
        <v>873</v>
      </c>
      <c r="F96" s="51" t="s">
        <v>894</v>
      </c>
      <c r="G96" s="51" t="s">
        <v>87</v>
      </c>
      <c r="H96" s="52" t="s">
        <v>893</v>
      </c>
      <c r="I96" s="51" t="s">
        <v>1126</v>
      </c>
      <c r="J96" s="51" t="s">
        <v>1184</v>
      </c>
      <c r="K96" s="50">
        <v>45306</v>
      </c>
      <c r="L96" s="50" t="s">
        <v>874</v>
      </c>
      <c r="M96" s="51" t="s">
        <v>6</v>
      </c>
      <c r="N96" s="52" t="s">
        <v>873</v>
      </c>
      <c r="O96" s="51" t="s">
        <v>882</v>
      </c>
      <c r="P96" s="51" t="s">
        <v>121</v>
      </c>
      <c r="Q96" s="52" t="s">
        <v>881</v>
      </c>
      <c r="R96" s="51" t="s">
        <v>1180</v>
      </c>
      <c r="S96" s="51" t="s">
        <v>1185</v>
      </c>
      <c r="T96" s="51" t="s">
        <v>1439</v>
      </c>
      <c r="U96" s="51"/>
      <c r="V96" s="51"/>
      <c r="W96" s="51">
        <v>1</v>
      </c>
      <c r="X96" s="51">
        <v>0</v>
      </c>
      <c r="Y96" s="51">
        <v>0</v>
      </c>
      <c r="Z96" s="51">
        <v>0</v>
      </c>
      <c r="AA96" s="51">
        <v>0</v>
      </c>
      <c r="AB96" s="51">
        <v>1</v>
      </c>
      <c r="AC96" s="51">
        <v>0</v>
      </c>
      <c r="AD96" s="51">
        <v>0</v>
      </c>
      <c r="AE96" s="51">
        <v>0</v>
      </c>
      <c r="AF96" s="51">
        <v>0</v>
      </c>
      <c r="AG96" s="51">
        <v>0</v>
      </c>
      <c r="AH96" s="51" t="str">
        <f>IF(OR(COUNTIF(WestCoast[],IDPs[[#This Row],[Dis_Pcode]])&gt;=1,COUNTIF(WestCoast[],#REF!)&gt;=1),"Yes","No")</f>
        <v>No</v>
      </c>
      <c r="AI96" s="51" t="str">
        <f>IF(IDPs[[#This Row],[Gov_Pcode]]=IDPs[[#This Row],[Gov_Coming_Pcode]],"Yes","No")</f>
        <v>Yes</v>
      </c>
      <c r="AJ96" s="51" t="str">
        <f>IF(IDPs[[#This Row],[Dis_Pcode]]=IDPs[[#This Row],[Dis_Coming_Pcode]],"Yes","No")</f>
        <v>No</v>
      </c>
    </row>
    <row r="97" spans="1:36" s="14" customFormat="1" x14ac:dyDescent="0.35">
      <c r="A97" s="50">
        <v>45311</v>
      </c>
      <c r="B97" s="50">
        <v>45308</v>
      </c>
      <c r="C97" s="50" t="s">
        <v>874</v>
      </c>
      <c r="D97" s="51" t="s">
        <v>6</v>
      </c>
      <c r="E97" s="52" t="s">
        <v>873</v>
      </c>
      <c r="F97" s="51" t="s">
        <v>892</v>
      </c>
      <c r="G97" s="51" t="s">
        <v>6</v>
      </c>
      <c r="H97" s="52" t="s">
        <v>873</v>
      </c>
      <c r="I97" s="51" t="s">
        <v>1126</v>
      </c>
      <c r="J97" s="51" t="s">
        <v>1184</v>
      </c>
      <c r="K97" s="50">
        <v>45306</v>
      </c>
      <c r="L97" s="50" t="s">
        <v>401</v>
      </c>
      <c r="M97" s="51" t="s">
        <v>1203</v>
      </c>
      <c r="N97" s="52" t="s">
        <v>266</v>
      </c>
      <c r="O97" s="51" t="s">
        <v>443</v>
      </c>
      <c r="P97" s="51" t="s">
        <v>1297</v>
      </c>
      <c r="Q97" s="52" t="s">
        <v>442</v>
      </c>
      <c r="R97" s="51" t="s">
        <v>1181</v>
      </c>
      <c r="S97" s="51" t="s">
        <v>1182</v>
      </c>
      <c r="T97" s="51" t="s">
        <v>1160</v>
      </c>
      <c r="U97" s="51"/>
      <c r="V97" s="51"/>
      <c r="W97" s="51">
        <v>1</v>
      </c>
      <c r="X97" s="51">
        <v>0</v>
      </c>
      <c r="Y97" s="51">
        <v>0</v>
      </c>
      <c r="Z97" s="51">
        <v>0</v>
      </c>
      <c r="AA97" s="51">
        <v>0</v>
      </c>
      <c r="AB97" s="51">
        <v>0</v>
      </c>
      <c r="AC97" s="51">
        <v>0</v>
      </c>
      <c r="AD97" s="51">
        <v>0</v>
      </c>
      <c r="AE97" s="51">
        <v>0</v>
      </c>
      <c r="AF97" s="51">
        <v>1</v>
      </c>
      <c r="AG97" s="51">
        <v>0</v>
      </c>
      <c r="AH97" s="51" t="str">
        <f>IF(OR(COUNTIF(WestCoast[],IDPs[[#This Row],[Dis_Pcode]])&gt;=1,COUNTIF(WestCoast[],#REF!)&gt;=1),"Yes","No")</f>
        <v>No</v>
      </c>
      <c r="AI97" s="51" t="str">
        <f>IF(IDPs[[#This Row],[Gov_Pcode]]=IDPs[[#This Row],[Gov_Coming_Pcode]],"Yes","No")</f>
        <v>No</v>
      </c>
      <c r="AJ97" s="51" t="str">
        <f>IF(IDPs[[#This Row],[Dis_Pcode]]=IDPs[[#This Row],[Dis_Coming_Pcode]],"Yes","No")</f>
        <v>No</v>
      </c>
    </row>
    <row r="98" spans="1:36" s="14" customFormat="1" x14ac:dyDescent="0.35">
      <c r="A98" s="50">
        <v>45311</v>
      </c>
      <c r="B98" s="50">
        <v>45309</v>
      </c>
      <c r="C98" s="50" t="s">
        <v>874</v>
      </c>
      <c r="D98" s="51" t="s">
        <v>6</v>
      </c>
      <c r="E98" s="52" t="s">
        <v>873</v>
      </c>
      <c r="F98" s="51" t="s">
        <v>894</v>
      </c>
      <c r="G98" s="51" t="s">
        <v>87</v>
      </c>
      <c r="H98" s="52" t="s">
        <v>893</v>
      </c>
      <c r="I98" s="51" t="s">
        <v>1126</v>
      </c>
      <c r="J98" s="51" t="s">
        <v>1184</v>
      </c>
      <c r="K98" s="50">
        <v>45306</v>
      </c>
      <c r="L98" s="50" t="s">
        <v>903</v>
      </c>
      <c r="M98" s="51" t="s">
        <v>18</v>
      </c>
      <c r="N98" s="52" t="s">
        <v>279</v>
      </c>
      <c r="O98" s="51" t="s">
        <v>909</v>
      </c>
      <c r="P98" s="51" t="s">
        <v>146</v>
      </c>
      <c r="Q98" s="52" t="s">
        <v>1405</v>
      </c>
      <c r="R98" s="51" t="s">
        <v>1181</v>
      </c>
      <c r="S98" s="51" t="s">
        <v>1183</v>
      </c>
      <c r="T98" s="51" t="s">
        <v>1160</v>
      </c>
      <c r="U98" s="51"/>
      <c r="V98" s="51"/>
      <c r="W98" s="51">
        <v>1</v>
      </c>
      <c r="X98" s="51">
        <v>0</v>
      </c>
      <c r="Y98" s="51">
        <v>0</v>
      </c>
      <c r="Z98" s="51">
        <v>0</v>
      </c>
      <c r="AA98" s="51">
        <v>1</v>
      </c>
      <c r="AB98" s="51">
        <v>0</v>
      </c>
      <c r="AC98" s="51">
        <v>0</v>
      </c>
      <c r="AD98" s="51">
        <v>0</v>
      </c>
      <c r="AE98" s="51">
        <v>0</v>
      </c>
      <c r="AF98" s="51">
        <v>0</v>
      </c>
      <c r="AG98" s="51">
        <v>0</v>
      </c>
      <c r="AH98" s="51" t="str">
        <f>IF(OR(COUNTIF(WestCoast[],IDPs[[#This Row],[Dis_Pcode]])&gt;=1,COUNTIF(WestCoast[],#REF!)&gt;=1),"Yes","No")</f>
        <v>No</v>
      </c>
      <c r="AI98" s="51" t="str">
        <f>IF(IDPs[[#This Row],[Gov_Pcode]]=IDPs[[#This Row],[Gov_Coming_Pcode]],"Yes","No")</f>
        <v>No</v>
      </c>
      <c r="AJ98" s="51" t="str">
        <f>IF(IDPs[[#This Row],[Dis_Pcode]]=IDPs[[#This Row],[Dis_Coming_Pcode]],"Yes","No")</f>
        <v>No</v>
      </c>
    </row>
    <row r="99" spans="1:36" s="14" customFormat="1" x14ac:dyDescent="0.35">
      <c r="A99" s="50">
        <v>45311</v>
      </c>
      <c r="B99" s="50">
        <v>45309</v>
      </c>
      <c r="C99" s="50" t="s">
        <v>874</v>
      </c>
      <c r="D99" s="51" t="s">
        <v>6</v>
      </c>
      <c r="E99" s="52" t="s">
        <v>873</v>
      </c>
      <c r="F99" s="51" t="s">
        <v>894</v>
      </c>
      <c r="G99" s="51" t="s">
        <v>87</v>
      </c>
      <c r="H99" s="52" t="s">
        <v>893</v>
      </c>
      <c r="I99" s="51" t="s">
        <v>1126</v>
      </c>
      <c r="J99" s="51" t="s">
        <v>1184</v>
      </c>
      <c r="K99" s="50">
        <v>45306</v>
      </c>
      <c r="L99" s="50" t="s">
        <v>401</v>
      </c>
      <c r="M99" s="51" t="s">
        <v>1203</v>
      </c>
      <c r="N99" s="52" t="s">
        <v>266</v>
      </c>
      <c r="O99" s="51" t="s">
        <v>456</v>
      </c>
      <c r="P99" s="51" t="s">
        <v>455</v>
      </c>
      <c r="Q99" s="52" t="s">
        <v>454</v>
      </c>
      <c r="R99" s="51" t="s">
        <v>1181</v>
      </c>
      <c r="S99" s="51" t="s">
        <v>1183</v>
      </c>
      <c r="T99" s="51" t="s">
        <v>1439</v>
      </c>
      <c r="U99" s="51"/>
      <c r="V99" s="51"/>
      <c r="W99" s="51">
        <v>2</v>
      </c>
      <c r="X99" s="51">
        <v>0</v>
      </c>
      <c r="Y99" s="51">
        <v>0</v>
      </c>
      <c r="Z99" s="51">
        <v>0</v>
      </c>
      <c r="AA99" s="51">
        <v>0</v>
      </c>
      <c r="AB99" s="51">
        <v>1</v>
      </c>
      <c r="AC99" s="51">
        <v>1</v>
      </c>
      <c r="AD99" s="51">
        <v>0</v>
      </c>
      <c r="AE99" s="51">
        <v>0</v>
      </c>
      <c r="AF99" s="51">
        <v>0</v>
      </c>
      <c r="AG99" s="51">
        <v>0</v>
      </c>
      <c r="AH99" s="51" t="str">
        <f>IF(OR(COUNTIF(WestCoast[],IDPs[[#This Row],[Dis_Pcode]])&gt;=1,COUNTIF(WestCoast[],#REF!)&gt;=1),"Yes","No")</f>
        <v>No</v>
      </c>
      <c r="AI99" s="51" t="str">
        <f>IF(IDPs[[#This Row],[Gov_Pcode]]=IDPs[[#This Row],[Gov_Coming_Pcode]],"Yes","No")</f>
        <v>No</v>
      </c>
      <c r="AJ99" s="51" t="str">
        <f>IF(IDPs[[#This Row],[Dis_Pcode]]=IDPs[[#This Row],[Dis_Coming_Pcode]],"Yes","No")</f>
        <v>No</v>
      </c>
    </row>
    <row r="100" spans="1:36" s="14" customFormat="1" x14ac:dyDescent="0.35">
      <c r="A100" s="50">
        <v>45311</v>
      </c>
      <c r="B100" s="50">
        <v>45309</v>
      </c>
      <c r="C100" s="50" t="s">
        <v>874</v>
      </c>
      <c r="D100" s="51" t="s">
        <v>6</v>
      </c>
      <c r="E100" s="52" t="s">
        <v>873</v>
      </c>
      <c r="F100" s="51" t="s">
        <v>894</v>
      </c>
      <c r="G100" s="51" t="s">
        <v>87</v>
      </c>
      <c r="H100" s="52" t="s">
        <v>893</v>
      </c>
      <c r="I100" s="51" t="s">
        <v>1126</v>
      </c>
      <c r="J100" s="51" t="s">
        <v>1184</v>
      </c>
      <c r="K100" s="50">
        <v>45306</v>
      </c>
      <c r="L100" s="50" t="s">
        <v>797</v>
      </c>
      <c r="M100" s="51" t="s">
        <v>7</v>
      </c>
      <c r="N100" s="52" t="s">
        <v>796</v>
      </c>
      <c r="O100" s="51" t="s">
        <v>830</v>
      </c>
      <c r="P100" s="51" t="s">
        <v>1217</v>
      </c>
      <c r="Q100" s="52" t="s">
        <v>829</v>
      </c>
      <c r="R100" s="51" t="s">
        <v>1180</v>
      </c>
      <c r="S100" s="51" t="s">
        <v>1185</v>
      </c>
      <c r="T100" s="51" t="s">
        <v>1160</v>
      </c>
      <c r="U100" s="51"/>
      <c r="V100" s="51"/>
      <c r="W100" s="51">
        <v>1</v>
      </c>
      <c r="X100" s="51">
        <v>0</v>
      </c>
      <c r="Y100" s="51">
        <v>0</v>
      </c>
      <c r="Z100" s="51">
        <v>0</v>
      </c>
      <c r="AA100" s="51">
        <v>1</v>
      </c>
      <c r="AB100" s="51">
        <v>0</v>
      </c>
      <c r="AC100" s="51">
        <v>0</v>
      </c>
      <c r="AD100" s="51">
        <v>0</v>
      </c>
      <c r="AE100" s="51">
        <v>0</v>
      </c>
      <c r="AF100" s="51">
        <v>0</v>
      </c>
      <c r="AG100" s="51">
        <v>0</v>
      </c>
      <c r="AH100" s="51" t="str">
        <f>IF(OR(COUNTIF(WestCoast[],IDPs[[#This Row],[Dis_Pcode]])&gt;=1,COUNTIF(WestCoast[],#REF!)&gt;=1),"Yes","No")</f>
        <v>No</v>
      </c>
      <c r="AI100" s="51" t="str">
        <f>IF(IDPs[[#This Row],[Gov_Pcode]]=IDPs[[#This Row],[Gov_Coming_Pcode]],"Yes","No")</f>
        <v>No</v>
      </c>
      <c r="AJ100" s="51" t="str">
        <f>IF(IDPs[[#This Row],[Dis_Pcode]]=IDPs[[#This Row],[Dis_Coming_Pcode]],"Yes","No")</f>
        <v>No</v>
      </c>
    </row>
    <row r="101" spans="1:36" s="14" customFormat="1" x14ac:dyDescent="0.35">
      <c r="A101" s="50">
        <v>45311</v>
      </c>
      <c r="B101" s="50">
        <v>45309</v>
      </c>
      <c r="C101" s="50" t="s">
        <v>874</v>
      </c>
      <c r="D101" s="51" t="s">
        <v>6</v>
      </c>
      <c r="E101" s="52" t="s">
        <v>873</v>
      </c>
      <c r="F101" s="51" t="s">
        <v>894</v>
      </c>
      <c r="G101" s="51" t="s">
        <v>87</v>
      </c>
      <c r="H101" s="52" t="s">
        <v>893</v>
      </c>
      <c r="I101" s="51" t="s">
        <v>1126</v>
      </c>
      <c r="J101" s="51" t="s">
        <v>1184</v>
      </c>
      <c r="K101" s="50">
        <v>45306</v>
      </c>
      <c r="L101" s="50" t="s">
        <v>1046</v>
      </c>
      <c r="M101" s="51" t="s">
        <v>1207</v>
      </c>
      <c r="N101" s="52" t="s">
        <v>267</v>
      </c>
      <c r="O101" s="51" t="s">
        <v>1074</v>
      </c>
      <c r="P101" s="51" t="s">
        <v>1073</v>
      </c>
      <c r="Q101" s="52" t="s">
        <v>1072</v>
      </c>
      <c r="R101" s="51" t="s">
        <v>1181</v>
      </c>
      <c r="S101" s="51" t="s">
        <v>1183</v>
      </c>
      <c r="T101" s="51" t="s">
        <v>1160</v>
      </c>
      <c r="U101" s="51"/>
      <c r="V101" s="51"/>
      <c r="W101" s="51">
        <v>1</v>
      </c>
      <c r="X101" s="51">
        <v>0</v>
      </c>
      <c r="Y101" s="51">
        <v>0</v>
      </c>
      <c r="Z101" s="51">
        <v>0</v>
      </c>
      <c r="AA101" s="51">
        <v>0</v>
      </c>
      <c r="AB101" s="51">
        <v>0</v>
      </c>
      <c r="AC101" s="51">
        <v>0</v>
      </c>
      <c r="AD101" s="51">
        <v>1</v>
      </c>
      <c r="AE101" s="51">
        <v>0</v>
      </c>
      <c r="AF101" s="51">
        <v>0</v>
      </c>
      <c r="AG101" s="51">
        <v>0</v>
      </c>
      <c r="AH101" s="51" t="str">
        <f>IF(OR(COUNTIF(WestCoast[],IDPs[[#This Row],[Dis_Pcode]])&gt;=1,COUNTIF(WestCoast[],#REF!)&gt;=1),"Yes","No")</f>
        <v>No</v>
      </c>
      <c r="AI101" s="51" t="str">
        <f>IF(IDPs[[#This Row],[Gov_Pcode]]=IDPs[[#This Row],[Gov_Coming_Pcode]],"Yes","No")</f>
        <v>No</v>
      </c>
      <c r="AJ101" s="51" t="str">
        <f>IF(IDPs[[#This Row],[Dis_Pcode]]=IDPs[[#This Row],[Dis_Coming_Pcode]],"Yes","No")</f>
        <v>No</v>
      </c>
    </row>
    <row r="102" spans="1:36" s="14" customFormat="1" x14ac:dyDescent="0.35">
      <c r="A102" s="50">
        <v>45311</v>
      </c>
      <c r="B102" s="50">
        <v>45309</v>
      </c>
      <c r="C102" s="50" t="s">
        <v>874</v>
      </c>
      <c r="D102" s="51" t="s">
        <v>6</v>
      </c>
      <c r="E102" s="52" t="s">
        <v>873</v>
      </c>
      <c r="F102" s="51" t="s">
        <v>894</v>
      </c>
      <c r="G102" s="51" t="s">
        <v>87</v>
      </c>
      <c r="H102" s="52" t="s">
        <v>893</v>
      </c>
      <c r="I102" s="51" t="s">
        <v>1126</v>
      </c>
      <c r="J102" s="51" t="s">
        <v>1184</v>
      </c>
      <c r="K102" s="50">
        <v>45306</v>
      </c>
      <c r="L102" s="50" t="s">
        <v>999</v>
      </c>
      <c r="M102" s="51" t="s">
        <v>15</v>
      </c>
      <c r="N102" s="52" t="s">
        <v>271</v>
      </c>
      <c r="O102" s="51" t="s">
        <v>1015</v>
      </c>
      <c r="P102" s="51" t="s">
        <v>259</v>
      </c>
      <c r="Q102" s="52" t="s">
        <v>1014</v>
      </c>
      <c r="R102" s="51" t="s">
        <v>1181</v>
      </c>
      <c r="S102" s="51" t="s">
        <v>1182</v>
      </c>
      <c r="T102" s="51" t="s">
        <v>1160</v>
      </c>
      <c r="U102" s="51"/>
      <c r="V102" s="51"/>
      <c r="W102" s="51">
        <v>2</v>
      </c>
      <c r="X102" s="51">
        <v>0</v>
      </c>
      <c r="Y102" s="51">
        <v>0</v>
      </c>
      <c r="Z102" s="51">
        <v>0</v>
      </c>
      <c r="AA102" s="51">
        <v>0</v>
      </c>
      <c r="AB102" s="51">
        <v>2</v>
      </c>
      <c r="AC102" s="51">
        <v>0</v>
      </c>
      <c r="AD102" s="51">
        <v>0</v>
      </c>
      <c r="AE102" s="51">
        <v>0</v>
      </c>
      <c r="AF102" s="51">
        <v>0</v>
      </c>
      <c r="AG102" s="51">
        <v>0</v>
      </c>
      <c r="AH102" s="51" t="str">
        <f>IF(OR(COUNTIF(WestCoast[],IDPs[[#This Row],[Dis_Pcode]])&gt;=1,COUNTIF(WestCoast[],#REF!)&gt;=1),"Yes","No")</f>
        <v>No</v>
      </c>
      <c r="AI102" s="51" t="str">
        <f>IF(IDPs[[#This Row],[Gov_Pcode]]=IDPs[[#This Row],[Gov_Coming_Pcode]],"Yes","No")</f>
        <v>No</v>
      </c>
      <c r="AJ102" s="51" t="str">
        <f>IF(IDPs[[#This Row],[Dis_Pcode]]=IDPs[[#This Row],[Dis_Coming_Pcode]],"Yes","No")</f>
        <v>No</v>
      </c>
    </row>
    <row r="103" spans="1:36" s="14" customFormat="1" x14ac:dyDescent="0.35">
      <c r="A103" s="50">
        <v>45311</v>
      </c>
      <c r="B103" s="50">
        <v>45309</v>
      </c>
      <c r="C103" s="50" t="s">
        <v>874</v>
      </c>
      <c r="D103" s="51" t="s">
        <v>6</v>
      </c>
      <c r="E103" s="52" t="s">
        <v>873</v>
      </c>
      <c r="F103" s="51" t="s">
        <v>894</v>
      </c>
      <c r="G103" s="51" t="s">
        <v>87</v>
      </c>
      <c r="H103" s="52" t="s">
        <v>893</v>
      </c>
      <c r="I103" s="51" t="s">
        <v>1126</v>
      </c>
      <c r="J103" s="51" t="s">
        <v>1184</v>
      </c>
      <c r="K103" s="50">
        <v>45306</v>
      </c>
      <c r="L103" s="50" t="s">
        <v>1046</v>
      </c>
      <c r="M103" s="51" t="s">
        <v>1207</v>
      </c>
      <c r="N103" s="52" t="s">
        <v>267</v>
      </c>
      <c r="O103" s="51" t="s">
        <v>1053</v>
      </c>
      <c r="P103" s="51" t="s">
        <v>1052</v>
      </c>
      <c r="Q103" s="52" t="s">
        <v>1051</v>
      </c>
      <c r="R103" s="51" t="s">
        <v>1181</v>
      </c>
      <c r="S103" s="51" t="s">
        <v>1183</v>
      </c>
      <c r="T103" s="51" t="s">
        <v>1160</v>
      </c>
      <c r="U103" s="51"/>
      <c r="V103" s="51"/>
      <c r="W103" s="51">
        <v>1</v>
      </c>
      <c r="X103" s="51">
        <v>0</v>
      </c>
      <c r="Y103" s="51">
        <v>0</v>
      </c>
      <c r="Z103" s="51">
        <v>0</v>
      </c>
      <c r="AA103" s="51">
        <v>0</v>
      </c>
      <c r="AB103" s="51">
        <v>1</v>
      </c>
      <c r="AC103" s="51">
        <v>0</v>
      </c>
      <c r="AD103" s="51">
        <v>0</v>
      </c>
      <c r="AE103" s="51">
        <v>0</v>
      </c>
      <c r="AF103" s="51">
        <v>0</v>
      </c>
      <c r="AG103" s="51">
        <v>0</v>
      </c>
      <c r="AH103" s="51" t="str">
        <f>IF(OR(COUNTIF(WestCoast[],IDPs[[#This Row],[Dis_Pcode]])&gt;=1,COUNTIF(WestCoast[],#REF!)&gt;=1),"Yes","No")</f>
        <v>No</v>
      </c>
      <c r="AI103" s="51" t="str">
        <f>IF(IDPs[[#This Row],[Gov_Pcode]]=IDPs[[#This Row],[Gov_Coming_Pcode]],"Yes","No")</f>
        <v>No</v>
      </c>
      <c r="AJ103" s="51" t="str">
        <f>IF(IDPs[[#This Row],[Dis_Pcode]]=IDPs[[#This Row],[Dis_Coming_Pcode]],"Yes","No")</f>
        <v>No</v>
      </c>
    </row>
    <row r="104" spans="1:36" s="14" customFormat="1" x14ac:dyDescent="0.35">
      <c r="A104" s="50">
        <v>45311</v>
      </c>
      <c r="B104" s="50">
        <v>45309</v>
      </c>
      <c r="C104" s="50" t="s">
        <v>841</v>
      </c>
      <c r="D104" s="51" t="s">
        <v>10</v>
      </c>
      <c r="E104" s="52" t="s">
        <v>272</v>
      </c>
      <c r="F104" s="51" t="s">
        <v>865</v>
      </c>
      <c r="G104" s="51" t="s">
        <v>167</v>
      </c>
      <c r="H104" s="52" t="s">
        <v>864</v>
      </c>
      <c r="I104" s="51" t="s">
        <v>1126</v>
      </c>
      <c r="J104" s="51" t="s">
        <v>1184</v>
      </c>
      <c r="K104" s="50">
        <v>45306</v>
      </c>
      <c r="L104" s="50" t="s">
        <v>617</v>
      </c>
      <c r="M104" s="51" t="s">
        <v>13</v>
      </c>
      <c r="N104" s="52" t="s">
        <v>275</v>
      </c>
      <c r="O104" s="51" t="s">
        <v>628</v>
      </c>
      <c r="P104" s="51" t="s">
        <v>53</v>
      </c>
      <c r="Q104" s="52" t="s">
        <v>627</v>
      </c>
      <c r="R104" s="51" t="s">
        <v>1180</v>
      </c>
      <c r="S104" s="51" t="s">
        <v>1185</v>
      </c>
      <c r="T104" s="51" t="s">
        <v>1160</v>
      </c>
      <c r="U104" s="51"/>
      <c r="V104" s="51"/>
      <c r="W104" s="51">
        <v>1</v>
      </c>
      <c r="X104" s="51">
        <v>0</v>
      </c>
      <c r="Y104" s="51">
        <v>1</v>
      </c>
      <c r="Z104" s="51">
        <v>0</v>
      </c>
      <c r="AA104" s="51">
        <v>0</v>
      </c>
      <c r="AB104" s="51">
        <v>0</v>
      </c>
      <c r="AC104" s="51">
        <v>0</v>
      </c>
      <c r="AD104" s="51">
        <v>0</v>
      </c>
      <c r="AE104" s="51">
        <v>0</v>
      </c>
      <c r="AF104" s="51">
        <v>0</v>
      </c>
      <c r="AG104" s="51">
        <v>0</v>
      </c>
      <c r="AH104" s="51" t="str">
        <f>IF(OR(COUNTIF(WestCoast[],IDPs[[#This Row],[Dis_Pcode]])&gt;=1,COUNTIF(WestCoast[],#REF!)&gt;=1),"Yes","No")</f>
        <v>No</v>
      </c>
      <c r="AI104" s="51" t="str">
        <f>IF(IDPs[[#This Row],[Gov_Pcode]]=IDPs[[#This Row],[Gov_Coming_Pcode]],"Yes","No")</f>
        <v>No</v>
      </c>
      <c r="AJ104" s="51" t="str">
        <f>IF(IDPs[[#This Row],[Dis_Pcode]]=IDPs[[#This Row],[Dis_Coming_Pcode]],"Yes","No")</f>
        <v>No</v>
      </c>
    </row>
    <row r="105" spans="1:36" s="14" customFormat="1" x14ac:dyDescent="0.35">
      <c r="A105" s="50">
        <v>45310</v>
      </c>
      <c r="B105" s="50">
        <v>45310</v>
      </c>
      <c r="C105" s="50" t="s">
        <v>1046</v>
      </c>
      <c r="D105" s="51" t="s">
        <v>1207</v>
      </c>
      <c r="E105" s="52" t="s">
        <v>267</v>
      </c>
      <c r="F105" s="51" t="s">
        <v>1049</v>
      </c>
      <c r="G105" s="51" t="s">
        <v>1263</v>
      </c>
      <c r="H105" s="52" t="s">
        <v>1264</v>
      </c>
      <c r="I105" s="51" t="s">
        <v>1126</v>
      </c>
      <c r="J105" s="51" t="s">
        <v>1184</v>
      </c>
      <c r="K105" s="50">
        <v>45307</v>
      </c>
      <c r="L105" s="50" t="s">
        <v>401</v>
      </c>
      <c r="M105" s="51" t="s">
        <v>1203</v>
      </c>
      <c r="N105" s="52" t="s">
        <v>266</v>
      </c>
      <c r="O105" s="51" t="s">
        <v>461</v>
      </c>
      <c r="P105" s="51" t="s">
        <v>126</v>
      </c>
      <c r="Q105" s="52" t="s">
        <v>460</v>
      </c>
      <c r="R105" s="51" t="s">
        <v>1180</v>
      </c>
      <c r="S105" s="51" t="s">
        <v>1185</v>
      </c>
      <c r="T105" s="51" t="s">
        <v>1160</v>
      </c>
      <c r="U105" s="51"/>
      <c r="V105" s="51"/>
      <c r="W105" s="51">
        <v>1</v>
      </c>
      <c r="X105" s="51">
        <v>0</v>
      </c>
      <c r="Y105" s="51">
        <v>0</v>
      </c>
      <c r="Z105" s="51">
        <v>0</v>
      </c>
      <c r="AA105" s="51">
        <v>1</v>
      </c>
      <c r="AB105" s="51">
        <v>0</v>
      </c>
      <c r="AC105" s="51">
        <v>0</v>
      </c>
      <c r="AD105" s="51">
        <v>0</v>
      </c>
      <c r="AE105" s="51">
        <v>0</v>
      </c>
      <c r="AF105" s="51">
        <v>0</v>
      </c>
      <c r="AG105" s="51">
        <v>0</v>
      </c>
      <c r="AH105" s="51" t="str">
        <f>IF(OR(COUNTIF(WestCoast[],IDPs[[#This Row],[Dis_Pcode]])&gt;=1,COUNTIF(WestCoast[],#REF!)&gt;=1),"Yes","No")</f>
        <v>Yes</v>
      </c>
      <c r="AI105" s="51" t="str">
        <f>IF(IDPs[[#This Row],[Gov_Pcode]]=IDPs[[#This Row],[Gov_Coming_Pcode]],"Yes","No")</f>
        <v>No</v>
      </c>
      <c r="AJ105" s="51" t="str">
        <f>IF(IDPs[[#This Row],[Dis_Pcode]]=IDPs[[#This Row],[Dis_Coming_Pcode]],"Yes","No")</f>
        <v>No</v>
      </c>
    </row>
    <row r="106" spans="1:36" s="14" customFormat="1" x14ac:dyDescent="0.35">
      <c r="A106" s="50">
        <v>45311</v>
      </c>
      <c r="B106" s="50">
        <v>45307</v>
      </c>
      <c r="C106" s="50" t="s">
        <v>874</v>
      </c>
      <c r="D106" s="51" t="s">
        <v>6</v>
      </c>
      <c r="E106" s="52" t="s">
        <v>873</v>
      </c>
      <c r="F106" s="51" t="s">
        <v>892</v>
      </c>
      <c r="G106" s="51" t="s">
        <v>6</v>
      </c>
      <c r="H106" s="52" t="s">
        <v>873</v>
      </c>
      <c r="I106" s="51" t="s">
        <v>1126</v>
      </c>
      <c r="J106" s="51" t="s">
        <v>1184</v>
      </c>
      <c r="K106" s="50">
        <v>45307</v>
      </c>
      <c r="L106" s="50" t="s">
        <v>1046</v>
      </c>
      <c r="M106" s="51" t="s">
        <v>1207</v>
      </c>
      <c r="N106" s="52" t="s">
        <v>267</v>
      </c>
      <c r="O106" s="51" t="s">
        <v>1075</v>
      </c>
      <c r="P106" s="51" t="s">
        <v>1099</v>
      </c>
      <c r="Q106" s="52" t="s">
        <v>1098</v>
      </c>
      <c r="R106" s="51" t="s">
        <v>1181</v>
      </c>
      <c r="S106" s="51" t="s">
        <v>1413</v>
      </c>
      <c r="T106" s="51" t="s">
        <v>1160</v>
      </c>
      <c r="U106" s="51"/>
      <c r="V106" s="51"/>
      <c r="W106" s="51">
        <v>1</v>
      </c>
      <c r="X106" s="51">
        <v>0</v>
      </c>
      <c r="Y106" s="51">
        <v>0</v>
      </c>
      <c r="Z106" s="51">
        <v>0</v>
      </c>
      <c r="AA106" s="51">
        <v>0</v>
      </c>
      <c r="AB106" s="51">
        <v>0</v>
      </c>
      <c r="AC106" s="51">
        <v>0</v>
      </c>
      <c r="AD106" s="51">
        <v>1</v>
      </c>
      <c r="AE106" s="51">
        <v>0</v>
      </c>
      <c r="AF106" s="51">
        <v>0</v>
      </c>
      <c r="AG106" s="51">
        <v>0</v>
      </c>
      <c r="AH106" s="51" t="str">
        <f>IF(OR(COUNTIF(WestCoast[],IDPs[[#This Row],[Dis_Pcode]])&gt;=1,COUNTIF(WestCoast[],#REF!)&gt;=1),"Yes","No")</f>
        <v>No</v>
      </c>
      <c r="AI106" s="51" t="str">
        <f>IF(IDPs[[#This Row],[Gov_Pcode]]=IDPs[[#This Row],[Gov_Coming_Pcode]],"Yes","No")</f>
        <v>No</v>
      </c>
      <c r="AJ106" s="51" t="str">
        <f>IF(IDPs[[#This Row],[Dis_Pcode]]=IDPs[[#This Row],[Dis_Coming_Pcode]],"Yes","No")</f>
        <v>No</v>
      </c>
    </row>
    <row r="107" spans="1:36" s="14" customFormat="1" x14ac:dyDescent="0.35">
      <c r="A107" s="50">
        <v>45310</v>
      </c>
      <c r="B107" s="50">
        <v>45310</v>
      </c>
      <c r="C107" s="50" t="s">
        <v>1046</v>
      </c>
      <c r="D107" s="51" t="s">
        <v>1207</v>
      </c>
      <c r="E107" s="52" t="s">
        <v>267</v>
      </c>
      <c r="F107" s="51" t="s">
        <v>1049</v>
      </c>
      <c r="G107" s="51" t="s">
        <v>1263</v>
      </c>
      <c r="H107" s="52" t="s">
        <v>1264</v>
      </c>
      <c r="I107" s="51" t="s">
        <v>1126</v>
      </c>
      <c r="J107" s="51" t="s">
        <v>1184</v>
      </c>
      <c r="K107" s="50">
        <v>45308</v>
      </c>
      <c r="L107" s="50" t="s">
        <v>1046</v>
      </c>
      <c r="M107" s="51" t="s">
        <v>1207</v>
      </c>
      <c r="N107" s="52" t="s">
        <v>267</v>
      </c>
      <c r="O107" s="51" t="s">
        <v>1084</v>
      </c>
      <c r="P107" s="51" t="s">
        <v>35</v>
      </c>
      <c r="Q107" s="52" t="s">
        <v>1083</v>
      </c>
      <c r="R107" s="51" t="s">
        <v>1180</v>
      </c>
      <c r="S107" s="51" t="s">
        <v>1185</v>
      </c>
      <c r="T107" s="51" t="s">
        <v>1160</v>
      </c>
      <c r="U107" s="51"/>
      <c r="V107" s="51"/>
      <c r="W107" s="51">
        <v>2</v>
      </c>
      <c r="X107" s="51">
        <v>0</v>
      </c>
      <c r="Y107" s="51">
        <v>0</v>
      </c>
      <c r="Z107" s="51">
        <v>0</v>
      </c>
      <c r="AA107" s="51">
        <v>2</v>
      </c>
      <c r="AB107" s="51">
        <v>0</v>
      </c>
      <c r="AC107" s="51">
        <v>0</v>
      </c>
      <c r="AD107" s="51">
        <v>0</v>
      </c>
      <c r="AE107" s="51">
        <v>0</v>
      </c>
      <c r="AF107" s="51">
        <v>0</v>
      </c>
      <c r="AG107" s="51">
        <v>0</v>
      </c>
      <c r="AH107" s="51" t="str">
        <f>IF(OR(COUNTIF(WestCoast[],IDPs[[#This Row],[Dis_Pcode]])&gt;=1,COUNTIF(WestCoast[],#REF!)&gt;=1),"Yes","No")</f>
        <v>Yes</v>
      </c>
      <c r="AI107" s="51" t="str">
        <f>IF(IDPs[[#This Row],[Gov_Pcode]]=IDPs[[#This Row],[Gov_Coming_Pcode]],"Yes","No")</f>
        <v>Yes</v>
      </c>
      <c r="AJ107" s="51" t="str">
        <f>IF(IDPs[[#This Row],[Dis_Pcode]]=IDPs[[#This Row],[Dis_Coming_Pcode]],"Yes","No")</f>
        <v>No</v>
      </c>
    </row>
    <row r="108" spans="1:36" s="14" customFormat="1" x14ac:dyDescent="0.35">
      <c r="A108" s="50">
        <v>45311</v>
      </c>
      <c r="B108" s="50">
        <v>45309</v>
      </c>
      <c r="C108" s="50" t="s">
        <v>874</v>
      </c>
      <c r="D108" s="51" t="s">
        <v>6</v>
      </c>
      <c r="E108" s="52" t="s">
        <v>873</v>
      </c>
      <c r="F108" s="51" t="s">
        <v>882</v>
      </c>
      <c r="G108" s="51" t="s">
        <v>121</v>
      </c>
      <c r="H108" s="52" t="s">
        <v>881</v>
      </c>
      <c r="I108" s="51" t="s">
        <v>1126</v>
      </c>
      <c r="J108" s="51" t="s">
        <v>1184</v>
      </c>
      <c r="K108" s="50">
        <v>45308</v>
      </c>
      <c r="L108" s="50" t="s">
        <v>874</v>
      </c>
      <c r="M108" s="51" t="s">
        <v>6</v>
      </c>
      <c r="N108" s="52" t="s">
        <v>873</v>
      </c>
      <c r="O108" s="51" t="s">
        <v>882</v>
      </c>
      <c r="P108" s="51" t="s">
        <v>121</v>
      </c>
      <c r="Q108" s="52" t="s">
        <v>881</v>
      </c>
      <c r="R108" s="51" t="s">
        <v>1180</v>
      </c>
      <c r="S108" s="51" t="s">
        <v>1186</v>
      </c>
      <c r="T108" s="51" t="s">
        <v>1160</v>
      </c>
      <c r="U108" s="51"/>
      <c r="V108" s="51"/>
      <c r="W108" s="51">
        <v>4</v>
      </c>
      <c r="X108" s="51">
        <v>0</v>
      </c>
      <c r="Y108" s="51">
        <v>0</v>
      </c>
      <c r="Z108" s="51">
        <v>0</v>
      </c>
      <c r="AA108" s="51">
        <v>2</v>
      </c>
      <c r="AB108" s="51">
        <v>0</v>
      </c>
      <c r="AC108" s="51">
        <v>1</v>
      </c>
      <c r="AD108" s="51">
        <v>1</v>
      </c>
      <c r="AE108" s="51">
        <v>0</v>
      </c>
      <c r="AF108" s="51">
        <v>0</v>
      </c>
      <c r="AG108" s="51">
        <v>0</v>
      </c>
      <c r="AH108" s="51" t="str">
        <f>IF(OR(COUNTIF(WestCoast[],IDPs[[#This Row],[Dis_Pcode]])&gt;=1,COUNTIF(WestCoast[],#REF!)&gt;=1),"Yes","No")</f>
        <v>No</v>
      </c>
      <c r="AI108" s="51" t="str">
        <f>IF(IDPs[[#This Row],[Gov_Pcode]]=IDPs[[#This Row],[Gov_Coming_Pcode]],"Yes","No")</f>
        <v>Yes</v>
      </c>
      <c r="AJ108" s="51" t="str">
        <f>IF(IDPs[[#This Row],[Dis_Pcode]]=IDPs[[#This Row],[Dis_Coming_Pcode]],"Yes","No")</f>
        <v>Yes</v>
      </c>
    </row>
    <row r="109" spans="1:36" s="14" customFormat="1" x14ac:dyDescent="0.35">
      <c r="A109" s="50">
        <v>45311</v>
      </c>
      <c r="B109" s="50">
        <v>45309</v>
      </c>
      <c r="C109" s="50" t="s">
        <v>874</v>
      </c>
      <c r="D109" s="51" t="s">
        <v>6</v>
      </c>
      <c r="E109" s="52" t="s">
        <v>873</v>
      </c>
      <c r="F109" s="51" t="s">
        <v>894</v>
      </c>
      <c r="G109" s="51" t="s">
        <v>87</v>
      </c>
      <c r="H109" s="52" t="s">
        <v>893</v>
      </c>
      <c r="I109" s="51" t="s">
        <v>1126</v>
      </c>
      <c r="J109" s="51" t="s">
        <v>1184</v>
      </c>
      <c r="K109" s="50">
        <v>45308</v>
      </c>
      <c r="L109" s="50" t="s">
        <v>797</v>
      </c>
      <c r="M109" s="51" t="s">
        <v>7</v>
      </c>
      <c r="N109" s="52" t="s">
        <v>796</v>
      </c>
      <c r="O109" s="51" t="s">
        <v>815</v>
      </c>
      <c r="P109" s="51" t="s">
        <v>114</v>
      </c>
      <c r="Q109" s="52" t="s">
        <v>814</v>
      </c>
      <c r="R109" s="51" t="s">
        <v>1181</v>
      </c>
      <c r="S109" s="51" t="s">
        <v>1182</v>
      </c>
      <c r="T109" s="51" t="s">
        <v>1160</v>
      </c>
      <c r="U109" s="51"/>
      <c r="V109" s="51"/>
      <c r="W109" s="51">
        <v>1</v>
      </c>
      <c r="X109" s="51">
        <v>0</v>
      </c>
      <c r="Y109" s="51">
        <v>0</v>
      </c>
      <c r="Z109" s="51">
        <v>0</v>
      </c>
      <c r="AA109" s="51">
        <v>0</v>
      </c>
      <c r="AB109" s="51">
        <v>0</v>
      </c>
      <c r="AC109" s="51">
        <v>1</v>
      </c>
      <c r="AD109" s="51">
        <v>0</v>
      </c>
      <c r="AE109" s="51">
        <v>0</v>
      </c>
      <c r="AF109" s="51">
        <v>0</v>
      </c>
      <c r="AG109" s="51">
        <v>0</v>
      </c>
      <c r="AH109" s="51" t="str">
        <f>IF(OR(COUNTIF(WestCoast[],IDPs[[#This Row],[Dis_Pcode]])&gt;=1,COUNTIF(WestCoast[],#REF!)&gt;=1),"Yes","No")</f>
        <v>No</v>
      </c>
      <c r="AI109" s="51" t="str">
        <f>IF(IDPs[[#This Row],[Gov_Pcode]]=IDPs[[#This Row],[Gov_Coming_Pcode]],"Yes","No")</f>
        <v>No</v>
      </c>
      <c r="AJ109" s="51" t="str">
        <f>IF(IDPs[[#This Row],[Dis_Pcode]]=IDPs[[#This Row],[Dis_Coming_Pcode]],"Yes","No")</f>
        <v>No</v>
      </c>
    </row>
    <row r="110" spans="1:36" s="14" customFormat="1" x14ac:dyDescent="0.35">
      <c r="A110" s="50">
        <v>45311</v>
      </c>
      <c r="B110" s="50">
        <v>45309</v>
      </c>
      <c r="C110" s="50" t="s">
        <v>874</v>
      </c>
      <c r="D110" s="51" t="s">
        <v>6</v>
      </c>
      <c r="E110" s="52" t="s">
        <v>873</v>
      </c>
      <c r="F110" s="51" t="s">
        <v>892</v>
      </c>
      <c r="G110" s="51" t="s">
        <v>6</v>
      </c>
      <c r="H110" s="52" t="s">
        <v>873</v>
      </c>
      <c r="I110" s="51" t="s">
        <v>1126</v>
      </c>
      <c r="J110" s="51" t="s">
        <v>1184</v>
      </c>
      <c r="K110" s="50">
        <v>45308</v>
      </c>
      <c r="L110" s="50" t="s">
        <v>903</v>
      </c>
      <c r="M110" s="51" t="s">
        <v>18</v>
      </c>
      <c r="N110" s="52" t="s">
        <v>279</v>
      </c>
      <c r="O110" s="51" t="s">
        <v>906</v>
      </c>
      <c r="P110" s="51" t="s">
        <v>1214</v>
      </c>
      <c r="Q110" s="52" t="s">
        <v>910</v>
      </c>
      <c r="R110" s="51" t="s">
        <v>1181</v>
      </c>
      <c r="S110" s="51" t="s">
        <v>1413</v>
      </c>
      <c r="T110" s="51" t="s">
        <v>1160</v>
      </c>
      <c r="U110" s="51"/>
      <c r="V110" s="51"/>
      <c r="W110" s="51">
        <v>2</v>
      </c>
      <c r="X110" s="51">
        <v>0</v>
      </c>
      <c r="Y110" s="51">
        <v>0</v>
      </c>
      <c r="Z110" s="51">
        <v>0</v>
      </c>
      <c r="AA110" s="51">
        <v>2</v>
      </c>
      <c r="AB110" s="51">
        <v>0</v>
      </c>
      <c r="AC110" s="51">
        <v>0</v>
      </c>
      <c r="AD110" s="51">
        <v>0</v>
      </c>
      <c r="AE110" s="51">
        <v>0</v>
      </c>
      <c r="AF110" s="51">
        <v>0</v>
      </c>
      <c r="AG110" s="51">
        <v>0</v>
      </c>
      <c r="AH110" s="51" t="str">
        <f>IF(OR(COUNTIF(WestCoast[],IDPs[[#This Row],[Dis_Pcode]])&gt;=1,COUNTIF(WestCoast[],#REF!)&gt;=1),"Yes","No")</f>
        <v>No</v>
      </c>
      <c r="AI110" s="51" t="str">
        <f>IF(IDPs[[#This Row],[Gov_Pcode]]=IDPs[[#This Row],[Gov_Coming_Pcode]],"Yes","No")</f>
        <v>No</v>
      </c>
      <c r="AJ110" s="51" t="str">
        <f>IF(IDPs[[#This Row],[Dis_Pcode]]=IDPs[[#This Row],[Dis_Coming_Pcode]],"Yes","No")</f>
        <v>No</v>
      </c>
    </row>
    <row r="111" spans="1:36" s="14" customFormat="1" x14ac:dyDescent="0.35">
      <c r="A111" s="50">
        <v>45311</v>
      </c>
      <c r="B111" s="50">
        <v>45311</v>
      </c>
      <c r="C111" s="50" t="s">
        <v>380</v>
      </c>
      <c r="D111" s="51" t="s">
        <v>1218</v>
      </c>
      <c r="E111" s="52" t="s">
        <v>265</v>
      </c>
      <c r="F111" s="51" t="s">
        <v>382</v>
      </c>
      <c r="G111" s="51" t="s">
        <v>1218</v>
      </c>
      <c r="H111" s="52" t="s">
        <v>265</v>
      </c>
      <c r="I111" s="51" t="s">
        <v>1126</v>
      </c>
      <c r="J111" s="51" t="s">
        <v>1184</v>
      </c>
      <c r="K111" s="50">
        <v>45308</v>
      </c>
      <c r="L111" s="50" t="s">
        <v>380</v>
      </c>
      <c r="M111" s="51" t="s">
        <v>1218</v>
      </c>
      <c r="N111" s="52" t="s">
        <v>265</v>
      </c>
      <c r="O111" s="51" t="s">
        <v>386</v>
      </c>
      <c r="P111" s="51" t="s">
        <v>69</v>
      </c>
      <c r="Q111" s="52" t="s">
        <v>385</v>
      </c>
      <c r="R111" s="51" t="s">
        <v>1181</v>
      </c>
      <c r="S111" s="51" t="s">
        <v>1183</v>
      </c>
      <c r="T111" s="51" t="s">
        <v>1160</v>
      </c>
      <c r="U111" s="51"/>
      <c r="V111" s="51"/>
      <c r="W111" s="51">
        <v>1</v>
      </c>
      <c r="X111" s="51">
        <v>0</v>
      </c>
      <c r="Y111" s="51">
        <v>0</v>
      </c>
      <c r="Z111" s="51">
        <v>0</v>
      </c>
      <c r="AA111" s="51">
        <v>1</v>
      </c>
      <c r="AB111" s="51">
        <v>0</v>
      </c>
      <c r="AC111" s="51">
        <v>0</v>
      </c>
      <c r="AD111" s="51">
        <v>0</v>
      </c>
      <c r="AE111" s="51">
        <v>0</v>
      </c>
      <c r="AF111" s="51">
        <v>0</v>
      </c>
      <c r="AG111" s="51">
        <v>0</v>
      </c>
      <c r="AH111" s="51" t="str">
        <f>IF(OR(COUNTIF(WestCoast[],IDPs[[#This Row],[Dis_Pcode]])&gt;=1,COUNTIF(WestCoast[],#REF!)&gt;=1),"Yes","No")</f>
        <v>No</v>
      </c>
      <c r="AI111" s="51" t="str">
        <f>IF(IDPs[[#This Row],[Gov_Pcode]]=IDPs[[#This Row],[Gov_Coming_Pcode]],"Yes","No")</f>
        <v>Yes</v>
      </c>
      <c r="AJ111" s="51" t="str">
        <f>IF(IDPs[[#This Row],[Dis_Pcode]]=IDPs[[#This Row],[Dis_Coming_Pcode]],"Yes","No")</f>
        <v>No</v>
      </c>
    </row>
    <row r="112" spans="1:36" s="14" customFormat="1" x14ac:dyDescent="0.35">
      <c r="A112" s="50">
        <v>45311</v>
      </c>
      <c r="B112" s="50">
        <v>45309</v>
      </c>
      <c r="C112" s="50" t="s">
        <v>874</v>
      </c>
      <c r="D112" s="51" t="s">
        <v>6</v>
      </c>
      <c r="E112" s="52" t="s">
        <v>873</v>
      </c>
      <c r="F112" s="51" t="s">
        <v>882</v>
      </c>
      <c r="G112" s="51" t="s">
        <v>121</v>
      </c>
      <c r="H112" s="52" t="s">
        <v>881</v>
      </c>
      <c r="I112" s="51" t="s">
        <v>1126</v>
      </c>
      <c r="J112" s="51" t="s">
        <v>1184</v>
      </c>
      <c r="K112" s="50">
        <v>45309</v>
      </c>
      <c r="L112" s="50" t="s">
        <v>874</v>
      </c>
      <c r="M112" s="51" t="s">
        <v>6</v>
      </c>
      <c r="N112" s="52" t="s">
        <v>873</v>
      </c>
      <c r="O112" s="51" t="s">
        <v>882</v>
      </c>
      <c r="P112" s="51" t="s">
        <v>121</v>
      </c>
      <c r="Q112" s="52" t="s">
        <v>881</v>
      </c>
      <c r="R112" s="51" t="s">
        <v>1180</v>
      </c>
      <c r="S112" s="51" t="s">
        <v>1186</v>
      </c>
      <c r="T112" s="51" t="s">
        <v>1160</v>
      </c>
      <c r="U112" s="51"/>
      <c r="V112" s="51"/>
      <c r="W112" s="51">
        <v>3</v>
      </c>
      <c r="X112" s="51">
        <v>0</v>
      </c>
      <c r="Y112" s="51">
        <v>0</v>
      </c>
      <c r="Z112" s="51">
        <v>0</v>
      </c>
      <c r="AA112" s="51">
        <v>1</v>
      </c>
      <c r="AB112" s="51">
        <v>1</v>
      </c>
      <c r="AC112" s="51">
        <v>0</v>
      </c>
      <c r="AD112" s="51">
        <v>1</v>
      </c>
      <c r="AE112" s="51">
        <v>0</v>
      </c>
      <c r="AF112" s="51">
        <v>0</v>
      </c>
      <c r="AG112" s="51">
        <v>0</v>
      </c>
      <c r="AH112" s="51" t="str">
        <f>IF(OR(COUNTIF(WestCoast[],IDPs[[#This Row],[Dis_Pcode]])&gt;=1,COUNTIF(WestCoast[],#REF!)&gt;=1),"Yes","No")</f>
        <v>No</v>
      </c>
      <c r="AI112" s="51" t="str">
        <f>IF(IDPs[[#This Row],[Gov_Pcode]]=IDPs[[#This Row],[Gov_Coming_Pcode]],"Yes","No")</f>
        <v>Yes</v>
      </c>
      <c r="AJ112" s="51" t="str">
        <f>IF(IDPs[[#This Row],[Dis_Pcode]]=IDPs[[#This Row],[Dis_Coming_Pcode]],"Yes","No")</f>
        <v>Yes</v>
      </c>
    </row>
    <row r="113" spans="1:36" s="14" customFormat="1" x14ac:dyDescent="0.35">
      <c r="A113" s="50">
        <v>45311</v>
      </c>
      <c r="B113" s="50">
        <v>45310</v>
      </c>
      <c r="C113" s="50" t="s">
        <v>874</v>
      </c>
      <c r="D113" s="51" t="s">
        <v>6</v>
      </c>
      <c r="E113" s="52" t="s">
        <v>873</v>
      </c>
      <c r="F113" s="51" t="s">
        <v>894</v>
      </c>
      <c r="G113" s="51" t="s">
        <v>87</v>
      </c>
      <c r="H113" s="52" t="s">
        <v>893</v>
      </c>
      <c r="I113" s="51" t="s">
        <v>1126</v>
      </c>
      <c r="J113" s="51" t="s">
        <v>1184</v>
      </c>
      <c r="K113" s="50">
        <v>45309</v>
      </c>
      <c r="L113" s="50" t="s">
        <v>462</v>
      </c>
      <c r="M113" s="51" t="s">
        <v>19</v>
      </c>
      <c r="N113" s="52" t="s">
        <v>278</v>
      </c>
      <c r="O113" s="51" t="s">
        <v>478</v>
      </c>
      <c r="P113" s="51" t="s">
        <v>1279</v>
      </c>
      <c r="Q113" s="52" t="s">
        <v>477</v>
      </c>
      <c r="R113" s="51" t="s">
        <v>1180</v>
      </c>
      <c r="S113" s="51" t="s">
        <v>1185</v>
      </c>
      <c r="T113" s="51" t="s">
        <v>1160</v>
      </c>
      <c r="U113" s="51"/>
      <c r="V113" s="51"/>
      <c r="W113" s="51">
        <v>1</v>
      </c>
      <c r="X113" s="51">
        <v>0</v>
      </c>
      <c r="Y113" s="51">
        <v>0</v>
      </c>
      <c r="Z113" s="51">
        <v>0</v>
      </c>
      <c r="AA113" s="51">
        <v>0</v>
      </c>
      <c r="AB113" s="51">
        <v>0</v>
      </c>
      <c r="AC113" s="51">
        <v>0</v>
      </c>
      <c r="AD113" s="51">
        <v>1</v>
      </c>
      <c r="AE113" s="51">
        <v>0</v>
      </c>
      <c r="AF113" s="51">
        <v>0</v>
      </c>
      <c r="AG113" s="51">
        <v>0</v>
      </c>
      <c r="AH113" s="51" t="str">
        <f>IF(OR(COUNTIF(WestCoast[],IDPs[[#This Row],[Dis_Pcode]])&gt;=1,COUNTIF(WestCoast[],#REF!)&gt;=1),"Yes","No")</f>
        <v>No</v>
      </c>
      <c r="AI113" s="51" t="str">
        <f>IF(IDPs[[#This Row],[Gov_Pcode]]=IDPs[[#This Row],[Gov_Coming_Pcode]],"Yes","No")</f>
        <v>No</v>
      </c>
      <c r="AJ113" s="51" t="str">
        <f>IF(IDPs[[#This Row],[Dis_Pcode]]=IDPs[[#This Row],[Dis_Coming_Pcode]],"Yes","No")</f>
        <v>No</v>
      </c>
    </row>
    <row r="114" spans="1:36" s="14" customFormat="1" x14ac:dyDescent="0.35">
      <c r="A114" s="50">
        <v>45312</v>
      </c>
      <c r="B114" s="50">
        <v>45312</v>
      </c>
      <c r="C114" s="50" t="s">
        <v>874</v>
      </c>
      <c r="D114" s="51" t="s">
        <v>6</v>
      </c>
      <c r="E114" s="52" t="s">
        <v>873</v>
      </c>
      <c r="F114" s="51" t="s">
        <v>894</v>
      </c>
      <c r="G114" s="51" t="s">
        <v>87</v>
      </c>
      <c r="H114" s="52" t="s">
        <v>893</v>
      </c>
      <c r="I114" s="51" t="s">
        <v>1126</v>
      </c>
      <c r="J114" s="51" t="s">
        <v>1184</v>
      </c>
      <c r="K114" s="50">
        <v>45309</v>
      </c>
      <c r="L114" s="50" t="s">
        <v>617</v>
      </c>
      <c r="M114" s="51" t="s">
        <v>13</v>
      </c>
      <c r="N114" s="52" t="s">
        <v>275</v>
      </c>
      <c r="O114" s="51" t="s">
        <v>619</v>
      </c>
      <c r="P114" s="51" t="s">
        <v>145</v>
      </c>
      <c r="Q114" s="52" t="s">
        <v>618</v>
      </c>
      <c r="R114" s="51" t="s">
        <v>1180</v>
      </c>
      <c r="S114" s="51" t="s">
        <v>1185</v>
      </c>
      <c r="T114" s="51" t="s">
        <v>1160</v>
      </c>
      <c r="U114" s="51"/>
      <c r="V114" s="51"/>
      <c r="W114" s="51">
        <v>2</v>
      </c>
      <c r="X114" s="51">
        <v>0</v>
      </c>
      <c r="Y114" s="51">
        <v>0</v>
      </c>
      <c r="Z114" s="51">
        <v>0</v>
      </c>
      <c r="AA114" s="51">
        <v>1</v>
      </c>
      <c r="AB114" s="51">
        <v>0</v>
      </c>
      <c r="AC114" s="51">
        <v>0</v>
      </c>
      <c r="AD114" s="51">
        <v>1</v>
      </c>
      <c r="AE114" s="51">
        <v>0</v>
      </c>
      <c r="AF114" s="51">
        <v>0</v>
      </c>
      <c r="AG114" s="51">
        <v>0</v>
      </c>
      <c r="AH114" s="51" t="str">
        <f>IF(OR(COUNTIF(WestCoast[],IDPs[[#This Row],[Dis_Pcode]])&gt;=1,COUNTIF(WestCoast[],#REF!)&gt;=1),"Yes","No")</f>
        <v>No</v>
      </c>
      <c r="AI114" s="51" t="str">
        <f>IF(IDPs[[#This Row],[Gov_Pcode]]=IDPs[[#This Row],[Gov_Coming_Pcode]],"Yes","No")</f>
        <v>No</v>
      </c>
      <c r="AJ114" s="51" t="str">
        <f>IF(IDPs[[#This Row],[Dis_Pcode]]=IDPs[[#This Row],[Dis_Coming_Pcode]],"Yes","No")</f>
        <v>No</v>
      </c>
    </row>
    <row r="115" spans="1:36" s="14" customFormat="1" x14ac:dyDescent="0.35">
      <c r="A115" s="50">
        <v>45317</v>
      </c>
      <c r="B115" s="50">
        <v>45314</v>
      </c>
      <c r="C115" s="50" t="s">
        <v>401</v>
      </c>
      <c r="D115" s="51" t="s">
        <v>1203</v>
      </c>
      <c r="E115" s="52" t="s">
        <v>266</v>
      </c>
      <c r="F115" s="51" t="s">
        <v>417</v>
      </c>
      <c r="G115" s="51" t="s">
        <v>1303</v>
      </c>
      <c r="H115" s="52" t="s">
        <v>1304</v>
      </c>
      <c r="I115" s="51" t="s">
        <v>1126</v>
      </c>
      <c r="J115" s="51" t="s">
        <v>1184</v>
      </c>
      <c r="K115" s="50">
        <v>45308</v>
      </c>
      <c r="L115" s="50" t="s">
        <v>401</v>
      </c>
      <c r="M115" s="51" t="s">
        <v>1203</v>
      </c>
      <c r="N115" s="52" t="s">
        <v>266</v>
      </c>
      <c r="O115" s="51" t="s">
        <v>408</v>
      </c>
      <c r="P115" s="51" t="s">
        <v>1204</v>
      </c>
      <c r="Q115" s="52" t="s">
        <v>407</v>
      </c>
      <c r="R115" s="51" t="s">
        <v>1180</v>
      </c>
      <c r="S115" s="51" t="s">
        <v>1186</v>
      </c>
      <c r="T115" s="51" t="s">
        <v>1160</v>
      </c>
      <c r="U115" s="51"/>
      <c r="V115" s="51"/>
      <c r="W115" s="51">
        <v>4</v>
      </c>
      <c r="X115" s="51">
        <v>0</v>
      </c>
      <c r="Y115" s="51">
        <v>0</v>
      </c>
      <c r="Z115" s="51">
        <v>0</v>
      </c>
      <c r="AA115" s="51">
        <v>0</v>
      </c>
      <c r="AB115" s="51">
        <v>0</v>
      </c>
      <c r="AC115" s="51">
        <v>0</v>
      </c>
      <c r="AD115" s="51">
        <v>4</v>
      </c>
      <c r="AE115" s="51">
        <v>0</v>
      </c>
      <c r="AF115" s="51">
        <v>0</v>
      </c>
      <c r="AG115" s="51">
        <v>0</v>
      </c>
      <c r="AH115" s="51" t="str">
        <f>IF(OR(COUNTIF(WestCoast[],IDPs[[#This Row],[Dis_Pcode]])&gt;=1,COUNTIF(WestCoast[],#REF!)&gt;=1),"Yes","No")</f>
        <v>Yes</v>
      </c>
      <c r="AI115" s="51" t="str">
        <f>IF(IDPs[[#This Row],[Gov_Pcode]]=IDPs[[#This Row],[Gov_Coming_Pcode]],"Yes","No")</f>
        <v>Yes</v>
      </c>
      <c r="AJ115" s="51" t="str">
        <f>IF(IDPs[[#This Row],[Dis_Pcode]]=IDPs[[#This Row],[Dis_Coming_Pcode]],"Yes","No")</f>
        <v>No</v>
      </c>
    </row>
    <row r="116" spans="1:36" s="14" customFormat="1" x14ac:dyDescent="0.35">
      <c r="A116" s="50">
        <v>45317</v>
      </c>
      <c r="B116" s="50">
        <v>45314</v>
      </c>
      <c r="C116" s="50" t="s">
        <v>401</v>
      </c>
      <c r="D116" s="51" t="s">
        <v>1203</v>
      </c>
      <c r="E116" s="52" t="s">
        <v>266</v>
      </c>
      <c r="F116" s="51" t="s">
        <v>417</v>
      </c>
      <c r="G116" s="51" t="s">
        <v>1303</v>
      </c>
      <c r="H116" s="52" t="s">
        <v>1304</v>
      </c>
      <c r="I116" s="51" t="s">
        <v>1126</v>
      </c>
      <c r="J116" s="51" t="s">
        <v>1184</v>
      </c>
      <c r="K116" s="50">
        <v>45308</v>
      </c>
      <c r="L116" s="50" t="s">
        <v>1046</v>
      </c>
      <c r="M116" s="51" t="s">
        <v>1207</v>
      </c>
      <c r="N116" s="52" t="s">
        <v>267</v>
      </c>
      <c r="O116" s="51" t="s">
        <v>1084</v>
      </c>
      <c r="P116" s="51" t="s">
        <v>35</v>
      </c>
      <c r="Q116" s="52" t="s">
        <v>1083</v>
      </c>
      <c r="R116" s="51" t="s">
        <v>1180</v>
      </c>
      <c r="S116" s="51" t="s">
        <v>1186</v>
      </c>
      <c r="T116" s="51" t="s">
        <v>1160</v>
      </c>
      <c r="U116" s="51"/>
      <c r="V116" s="51"/>
      <c r="W116" s="51">
        <v>4</v>
      </c>
      <c r="X116" s="51">
        <v>0</v>
      </c>
      <c r="Y116" s="51">
        <v>0</v>
      </c>
      <c r="Z116" s="51">
        <v>0</v>
      </c>
      <c r="AA116" s="51">
        <v>0</v>
      </c>
      <c r="AB116" s="51">
        <v>0</v>
      </c>
      <c r="AC116" s="51">
        <v>0</v>
      </c>
      <c r="AD116" s="51">
        <v>4</v>
      </c>
      <c r="AE116" s="51">
        <v>0</v>
      </c>
      <c r="AF116" s="51">
        <v>0</v>
      </c>
      <c r="AG116" s="51">
        <v>0</v>
      </c>
      <c r="AH116" s="51" t="str">
        <f>IF(OR(COUNTIF(WestCoast[],IDPs[[#This Row],[Dis_Pcode]])&gt;=1,COUNTIF(WestCoast[],#REF!)&gt;=1),"Yes","No")</f>
        <v>Yes</v>
      </c>
      <c r="AI116" s="51" t="str">
        <f>IF(IDPs[[#This Row],[Gov_Pcode]]=IDPs[[#This Row],[Gov_Coming_Pcode]],"Yes","No")</f>
        <v>No</v>
      </c>
      <c r="AJ116" s="51" t="str">
        <f>IF(IDPs[[#This Row],[Dis_Pcode]]=IDPs[[#This Row],[Dis_Coming_Pcode]],"Yes","No")</f>
        <v>No</v>
      </c>
    </row>
    <row r="117" spans="1:36" s="14" customFormat="1" x14ac:dyDescent="0.35">
      <c r="A117" s="50">
        <v>45317</v>
      </c>
      <c r="B117" s="50">
        <v>45314</v>
      </c>
      <c r="C117" s="50" t="s">
        <v>401</v>
      </c>
      <c r="D117" s="51" t="s">
        <v>1203</v>
      </c>
      <c r="E117" s="52" t="s">
        <v>266</v>
      </c>
      <c r="F117" s="51" t="s">
        <v>417</v>
      </c>
      <c r="G117" s="51" t="s">
        <v>1303</v>
      </c>
      <c r="H117" s="52" t="s">
        <v>1304</v>
      </c>
      <c r="I117" s="51" t="s">
        <v>1126</v>
      </c>
      <c r="J117" s="51" t="s">
        <v>1184</v>
      </c>
      <c r="K117" s="50">
        <v>45308</v>
      </c>
      <c r="L117" s="50" t="s">
        <v>401</v>
      </c>
      <c r="M117" s="51" t="s">
        <v>1203</v>
      </c>
      <c r="N117" s="52" t="s">
        <v>266</v>
      </c>
      <c r="O117" s="51" t="s">
        <v>441</v>
      </c>
      <c r="P117" s="51" t="s">
        <v>1209</v>
      </c>
      <c r="Q117" s="52" t="s">
        <v>440</v>
      </c>
      <c r="R117" s="51" t="s">
        <v>1180</v>
      </c>
      <c r="S117" s="51" t="s">
        <v>1186</v>
      </c>
      <c r="T117" s="51" t="s">
        <v>1160</v>
      </c>
      <c r="U117" s="51"/>
      <c r="V117" s="51"/>
      <c r="W117" s="51">
        <v>1</v>
      </c>
      <c r="X117" s="51">
        <v>0</v>
      </c>
      <c r="Y117" s="51">
        <v>0</v>
      </c>
      <c r="Z117" s="51">
        <v>0</v>
      </c>
      <c r="AA117" s="51">
        <v>0</v>
      </c>
      <c r="AB117" s="51">
        <v>0</v>
      </c>
      <c r="AC117" s="51">
        <v>0</v>
      </c>
      <c r="AD117" s="51">
        <v>1</v>
      </c>
      <c r="AE117" s="51">
        <v>0</v>
      </c>
      <c r="AF117" s="51">
        <v>0</v>
      </c>
      <c r="AG117" s="51">
        <v>0</v>
      </c>
      <c r="AH117" s="51" t="str">
        <f>IF(OR(COUNTIF(WestCoast[],IDPs[[#This Row],[Dis_Pcode]])&gt;=1,COUNTIF(WestCoast[],#REF!)&gt;=1),"Yes","No")</f>
        <v>Yes</v>
      </c>
      <c r="AI117" s="51" t="str">
        <f>IF(IDPs[[#This Row],[Gov_Pcode]]=IDPs[[#This Row],[Gov_Coming_Pcode]],"Yes","No")</f>
        <v>Yes</v>
      </c>
      <c r="AJ117" s="51" t="str">
        <f>IF(IDPs[[#This Row],[Dis_Pcode]]=IDPs[[#This Row],[Dis_Coming_Pcode]],"Yes","No")</f>
        <v>No</v>
      </c>
    </row>
    <row r="118" spans="1:36" s="14" customFormat="1" x14ac:dyDescent="0.35">
      <c r="A118" s="50">
        <v>45317</v>
      </c>
      <c r="B118" s="50">
        <v>45315</v>
      </c>
      <c r="C118" s="50" t="s">
        <v>401</v>
      </c>
      <c r="D118" s="51" t="s">
        <v>1203</v>
      </c>
      <c r="E118" s="52" t="s">
        <v>266</v>
      </c>
      <c r="F118" s="51" t="s">
        <v>417</v>
      </c>
      <c r="G118" s="51" t="s">
        <v>1303</v>
      </c>
      <c r="H118" s="52" t="s">
        <v>1304</v>
      </c>
      <c r="I118" s="51" t="s">
        <v>1126</v>
      </c>
      <c r="J118" s="51" t="s">
        <v>1184</v>
      </c>
      <c r="K118" s="50">
        <v>45308</v>
      </c>
      <c r="L118" s="50" t="s">
        <v>401</v>
      </c>
      <c r="M118" s="51" t="s">
        <v>1203</v>
      </c>
      <c r="N118" s="52" t="s">
        <v>266</v>
      </c>
      <c r="O118" s="51" t="s">
        <v>415</v>
      </c>
      <c r="P118" s="51" t="s">
        <v>34</v>
      </c>
      <c r="Q118" s="52" t="s">
        <v>414</v>
      </c>
      <c r="R118" s="51" t="s">
        <v>1181</v>
      </c>
      <c r="S118" s="51" t="s">
        <v>1182</v>
      </c>
      <c r="T118" s="51" t="s">
        <v>1160</v>
      </c>
      <c r="U118" s="51"/>
      <c r="V118" s="51"/>
      <c r="W118" s="51">
        <v>1</v>
      </c>
      <c r="X118" s="51">
        <v>0</v>
      </c>
      <c r="Y118" s="51">
        <v>0</v>
      </c>
      <c r="Z118" s="51">
        <v>0</v>
      </c>
      <c r="AA118" s="51">
        <v>0</v>
      </c>
      <c r="AB118" s="51">
        <v>0</v>
      </c>
      <c r="AC118" s="51">
        <v>0</v>
      </c>
      <c r="AD118" s="51">
        <v>1</v>
      </c>
      <c r="AE118" s="51">
        <v>0</v>
      </c>
      <c r="AF118" s="51">
        <v>0</v>
      </c>
      <c r="AG118" s="51">
        <v>0</v>
      </c>
      <c r="AH118" s="51" t="str">
        <f>IF(OR(COUNTIF(WestCoast[],IDPs[[#This Row],[Dis_Pcode]])&gt;=1,COUNTIF(WestCoast[],#REF!)&gt;=1),"Yes","No")</f>
        <v>Yes</v>
      </c>
      <c r="AI118" s="51" t="str">
        <f>IF(IDPs[[#This Row],[Gov_Pcode]]=IDPs[[#This Row],[Gov_Coming_Pcode]],"Yes","No")</f>
        <v>Yes</v>
      </c>
      <c r="AJ118" s="51" t="str">
        <f>IF(IDPs[[#This Row],[Dis_Pcode]]=IDPs[[#This Row],[Dis_Coming_Pcode]],"Yes","No")</f>
        <v>No</v>
      </c>
    </row>
    <row r="119" spans="1:36" s="14" customFormat="1" x14ac:dyDescent="0.35">
      <c r="A119" s="50">
        <v>45317</v>
      </c>
      <c r="B119" s="50">
        <v>45317</v>
      </c>
      <c r="C119" s="50" t="s">
        <v>1046</v>
      </c>
      <c r="D119" s="51" t="s">
        <v>1207</v>
      </c>
      <c r="E119" s="52" t="s">
        <v>267</v>
      </c>
      <c r="F119" s="51" t="s">
        <v>1081</v>
      </c>
      <c r="G119" s="51" t="s">
        <v>1208</v>
      </c>
      <c r="H119" s="52" t="s">
        <v>1080</v>
      </c>
      <c r="I119" s="51" t="s">
        <v>1126</v>
      </c>
      <c r="J119" s="51" t="s">
        <v>1184</v>
      </c>
      <c r="K119" s="50">
        <v>45309</v>
      </c>
      <c r="L119" s="50" t="s">
        <v>1046</v>
      </c>
      <c r="M119" s="51" t="s">
        <v>1207</v>
      </c>
      <c r="N119" s="52" t="s">
        <v>267</v>
      </c>
      <c r="O119" s="51" t="s">
        <v>1084</v>
      </c>
      <c r="P119" s="51" t="s">
        <v>35</v>
      </c>
      <c r="Q119" s="52" t="s">
        <v>1083</v>
      </c>
      <c r="R119" s="51" t="s">
        <v>1180</v>
      </c>
      <c r="S119" s="51" t="s">
        <v>1185</v>
      </c>
      <c r="T119" s="51" t="s">
        <v>1435</v>
      </c>
      <c r="U119" s="51" t="s">
        <v>1160</v>
      </c>
      <c r="V119" s="51"/>
      <c r="W119" s="51">
        <v>6</v>
      </c>
      <c r="X119" s="51">
        <v>0</v>
      </c>
      <c r="Y119" s="51">
        <v>0</v>
      </c>
      <c r="Z119" s="51">
        <v>0</v>
      </c>
      <c r="AA119" s="51">
        <v>6</v>
      </c>
      <c r="AB119" s="51">
        <v>0</v>
      </c>
      <c r="AC119" s="51">
        <v>0</v>
      </c>
      <c r="AD119" s="51">
        <v>0</v>
      </c>
      <c r="AE119" s="51">
        <v>0</v>
      </c>
      <c r="AF119" s="51">
        <v>0</v>
      </c>
      <c r="AG119" s="51">
        <v>0</v>
      </c>
      <c r="AH119" s="51" t="str">
        <f>IF(OR(COUNTIF(WestCoast[],IDPs[[#This Row],[Dis_Pcode]])&gt;=1,COUNTIF(WestCoast[],#REF!)&gt;=1),"Yes","No")</f>
        <v>No</v>
      </c>
      <c r="AI119" s="51" t="str">
        <f>IF(IDPs[[#This Row],[Gov_Pcode]]=IDPs[[#This Row],[Gov_Coming_Pcode]],"Yes","No")</f>
        <v>Yes</v>
      </c>
      <c r="AJ119" s="51" t="str">
        <f>IF(IDPs[[#This Row],[Dis_Pcode]]=IDPs[[#This Row],[Dis_Coming_Pcode]],"Yes","No")</f>
        <v>No</v>
      </c>
    </row>
    <row r="120" spans="1:36" s="14" customFormat="1" x14ac:dyDescent="0.35">
      <c r="A120" s="50">
        <v>45317</v>
      </c>
      <c r="B120" s="50">
        <v>45314</v>
      </c>
      <c r="C120" s="50" t="s">
        <v>401</v>
      </c>
      <c r="D120" s="51" t="s">
        <v>1203</v>
      </c>
      <c r="E120" s="52" t="s">
        <v>266</v>
      </c>
      <c r="F120" s="51" t="s">
        <v>417</v>
      </c>
      <c r="G120" s="51" t="s">
        <v>1303</v>
      </c>
      <c r="H120" s="52" t="s">
        <v>1304</v>
      </c>
      <c r="I120" s="51" t="s">
        <v>1126</v>
      </c>
      <c r="J120" s="51" t="s">
        <v>1184</v>
      </c>
      <c r="K120" s="50">
        <v>45309</v>
      </c>
      <c r="L120" s="50" t="s">
        <v>401</v>
      </c>
      <c r="M120" s="51" t="s">
        <v>1203</v>
      </c>
      <c r="N120" s="52" t="s">
        <v>266</v>
      </c>
      <c r="O120" s="51" t="s">
        <v>441</v>
      </c>
      <c r="P120" s="51" t="s">
        <v>1209</v>
      </c>
      <c r="Q120" s="52" t="s">
        <v>440</v>
      </c>
      <c r="R120" s="51" t="s">
        <v>1180</v>
      </c>
      <c r="S120" s="51" t="s">
        <v>1186</v>
      </c>
      <c r="T120" s="51" t="s">
        <v>1160</v>
      </c>
      <c r="U120" s="51"/>
      <c r="V120" s="51"/>
      <c r="W120" s="51">
        <v>3</v>
      </c>
      <c r="X120" s="51">
        <v>0</v>
      </c>
      <c r="Y120" s="51">
        <v>0</v>
      </c>
      <c r="Z120" s="51">
        <v>0</v>
      </c>
      <c r="AA120" s="51">
        <v>0</v>
      </c>
      <c r="AB120" s="51">
        <v>0</v>
      </c>
      <c r="AC120" s="51">
        <v>0</v>
      </c>
      <c r="AD120" s="51">
        <v>3</v>
      </c>
      <c r="AE120" s="51">
        <v>0</v>
      </c>
      <c r="AF120" s="51">
        <v>0</v>
      </c>
      <c r="AG120" s="51">
        <v>0</v>
      </c>
      <c r="AH120" s="51" t="str">
        <f>IF(OR(COUNTIF(WestCoast[],IDPs[[#This Row],[Dis_Pcode]])&gt;=1,COUNTIF(WestCoast[],#REF!)&gt;=1),"Yes","No")</f>
        <v>Yes</v>
      </c>
      <c r="AI120" s="51" t="str">
        <f>IF(IDPs[[#This Row],[Gov_Pcode]]=IDPs[[#This Row],[Gov_Coming_Pcode]],"Yes","No")</f>
        <v>Yes</v>
      </c>
      <c r="AJ120" s="51" t="str">
        <f>IF(IDPs[[#This Row],[Dis_Pcode]]=IDPs[[#This Row],[Dis_Coming_Pcode]],"Yes","No")</f>
        <v>No</v>
      </c>
    </row>
    <row r="121" spans="1:36" s="14" customFormat="1" x14ac:dyDescent="0.35">
      <c r="A121" s="50">
        <v>45318</v>
      </c>
      <c r="B121" s="50">
        <v>45318</v>
      </c>
      <c r="C121" s="50" t="s">
        <v>401</v>
      </c>
      <c r="D121" s="51" t="s">
        <v>1203</v>
      </c>
      <c r="E121" s="52" t="s">
        <v>266</v>
      </c>
      <c r="F121" s="51" t="s">
        <v>417</v>
      </c>
      <c r="G121" s="51" t="s">
        <v>1303</v>
      </c>
      <c r="H121" s="52" t="s">
        <v>1304</v>
      </c>
      <c r="I121" s="51" t="s">
        <v>1126</v>
      </c>
      <c r="J121" s="51" t="s">
        <v>1184</v>
      </c>
      <c r="K121" s="50">
        <v>45309</v>
      </c>
      <c r="L121" s="50" t="s">
        <v>401</v>
      </c>
      <c r="M121" s="51" t="s">
        <v>1203</v>
      </c>
      <c r="N121" s="52" t="s">
        <v>266</v>
      </c>
      <c r="O121" s="51" t="s">
        <v>415</v>
      </c>
      <c r="P121" s="51" t="s">
        <v>34</v>
      </c>
      <c r="Q121" s="52" t="s">
        <v>414</v>
      </c>
      <c r="R121" s="51" t="s">
        <v>1180</v>
      </c>
      <c r="S121" s="51" t="s">
        <v>1186</v>
      </c>
      <c r="T121" s="51" t="s">
        <v>1160</v>
      </c>
      <c r="U121" s="51"/>
      <c r="V121" s="51"/>
      <c r="W121" s="51">
        <v>3</v>
      </c>
      <c r="X121" s="51">
        <v>0</v>
      </c>
      <c r="Y121" s="51">
        <v>3</v>
      </c>
      <c r="Z121" s="51">
        <v>0</v>
      </c>
      <c r="AA121" s="51">
        <v>0</v>
      </c>
      <c r="AB121" s="51">
        <v>0</v>
      </c>
      <c r="AC121" s="51">
        <v>0</v>
      </c>
      <c r="AD121" s="51">
        <v>0</v>
      </c>
      <c r="AE121" s="51">
        <v>0</v>
      </c>
      <c r="AF121" s="51">
        <v>0</v>
      </c>
      <c r="AG121" s="51">
        <v>0</v>
      </c>
      <c r="AH121" s="51" t="str">
        <f>IF(OR(COUNTIF(WestCoast[],IDPs[[#This Row],[Dis_Pcode]])&gt;=1,COUNTIF(WestCoast[],#REF!)&gt;=1),"Yes","No")</f>
        <v>Yes</v>
      </c>
      <c r="AI121" s="51" t="str">
        <f>IF(IDPs[[#This Row],[Gov_Pcode]]=IDPs[[#This Row],[Gov_Coming_Pcode]],"Yes","No")</f>
        <v>Yes</v>
      </c>
      <c r="AJ121" s="51" t="str">
        <f>IF(IDPs[[#This Row],[Dis_Pcode]]=IDPs[[#This Row],[Dis_Coming_Pcode]],"Yes","No")</f>
        <v>No</v>
      </c>
    </row>
    <row r="122" spans="1:36" s="14" customFormat="1" x14ac:dyDescent="0.35">
      <c r="A122" s="50">
        <v>45317</v>
      </c>
      <c r="B122" s="50">
        <v>45315</v>
      </c>
      <c r="C122" s="50" t="s">
        <v>401</v>
      </c>
      <c r="D122" s="51" t="s">
        <v>1203</v>
      </c>
      <c r="E122" s="52" t="s">
        <v>266</v>
      </c>
      <c r="F122" s="51" t="s">
        <v>417</v>
      </c>
      <c r="G122" s="51" t="s">
        <v>1303</v>
      </c>
      <c r="H122" s="52" t="s">
        <v>1304</v>
      </c>
      <c r="I122" s="51" t="s">
        <v>1126</v>
      </c>
      <c r="J122" s="51" t="s">
        <v>1184</v>
      </c>
      <c r="K122" s="50">
        <v>45310</v>
      </c>
      <c r="L122" s="50" t="s">
        <v>1046</v>
      </c>
      <c r="M122" s="51" t="s">
        <v>1207</v>
      </c>
      <c r="N122" s="52" t="s">
        <v>267</v>
      </c>
      <c r="O122" s="51" t="s">
        <v>1084</v>
      </c>
      <c r="P122" s="51" t="s">
        <v>35</v>
      </c>
      <c r="Q122" s="52" t="s">
        <v>1083</v>
      </c>
      <c r="R122" s="51" t="s">
        <v>1180</v>
      </c>
      <c r="S122" s="51" t="s">
        <v>1186</v>
      </c>
      <c r="T122" s="51" t="s">
        <v>1160</v>
      </c>
      <c r="U122" s="51"/>
      <c r="V122" s="51"/>
      <c r="W122" s="51">
        <v>2</v>
      </c>
      <c r="X122" s="51">
        <v>0</v>
      </c>
      <c r="Y122" s="51">
        <v>0</v>
      </c>
      <c r="Z122" s="51">
        <v>0</v>
      </c>
      <c r="AA122" s="51">
        <v>0</v>
      </c>
      <c r="AB122" s="51">
        <v>0</v>
      </c>
      <c r="AC122" s="51">
        <v>0</v>
      </c>
      <c r="AD122" s="51">
        <v>2</v>
      </c>
      <c r="AE122" s="51">
        <v>0</v>
      </c>
      <c r="AF122" s="51">
        <v>0</v>
      </c>
      <c r="AG122" s="51">
        <v>0</v>
      </c>
      <c r="AH122" s="51" t="str">
        <f>IF(OR(COUNTIF(WestCoast[],IDPs[[#This Row],[Dis_Pcode]])&gt;=1,COUNTIF(WestCoast[],#REF!)&gt;=1),"Yes","No")</f>
        <v>Yes</v>
      </c>
      <c r="AI122" s="51" t="str">
        <f>IF(IDPs[[#This Row],[Gov_Pcode]]=IDPs[[#This Row],[Gov_Coming_Pcode]],"Yes","No")</f>
        <v>No</v>
      </c>
      <c r="AJ122" s="51" t="str">
        <f>IF(IDPs[[#This Row],[Dis_Pcode]]=IDPs[[#This Row],[Dis_Coming_Pcode]],"Yes","No")</f>
        <v>No</v>
      </c>
    </row>
    <row r="123" spans="1:36" s="14" customFormat="1" x14ac:dyDescent="0.35">
      <c r="A123" s="50">
        <v>45318</v>
      </c>
      <c r="B123" s="50">
        <v>45313</v>
      </c>
      <c r="C123" s="50" t="s">
        <v>874</v>
      </c>
      <c r="D123" s="51" t="s">
        <v>6</v>
      </c>
      <c r="E123" s="52" t="s">
        <v>873</v>
      </c>
      <c r="F123" s="51" t="s">
        <v>892</v>
      </c>
      <c r="G123" s="51" t="s">
        <v>6</v>
      </c>
      <c r="H123" s="52" t="s">
        <v>873</v>
      </c>
      <c r="I123" s="51" t="s">
        <v>1126</v>
      </c>
      <c r="J123" s="51" t="s">
        <v>1184</v>
      </c>
      <c r="K123" s="50">
        <v>45310</v>
      </c>
      <c r="L123" s="50" t="s">
        <v>1046</v>
      </c>
      <c r="M123" s="51" t="s">
        <v>1207</v>
      </c>
      <c r="N123" s="52" t="s">
        <v>267</v>
      </c>
      <c r="O123" s="51" t="s">
        <v>1097</v>
      </c>
      <c r="P123" s="51" t="s">
        <v>1096</v>
      </c>
      <c r="Q123" s="52" t="s">
        <v>1095</v>
      </c>
      <c r="R123" s="51" t="s">
        <v>1180</v>
      </c>
      <c r="S123" s="51" t="s">
        <v>1185</v>
      </c>
      <c r="T123" s="51" t="s">
        <v>1160</v>
      </c>
      <c r="U123" s="51"/>
      <c r="V123" s="51"/>
      <c r="W123" s="51">
        <v>1</v>
      </c>
      <c r="X123" s="51">
        <v>0</v>
      </c>
      <c r="Y123" s="51">
        <v>0</v>
      </c>
      <c r="Z123" s="51">
        <v>0</v>
      </c>
      <c r="AA123" s="51">
        <v>0</v>
      </c>
      <c r="AB123" s="51">
        <v>0</v>
      </c>
      <c r="AC123" s="51">
        <v>0</v>
      </c>
      <c r="AD123" s="51">
        <v>1</v>
      </c>
      <c r="AE123" s="51">
        <v>0</v>
      </c>
      <c r="AF123" s="51">
        <v>0</v>
      </c>
      <c r="AG123" s="51">
        <v>0</v>
      </c>
      <c r="AH123" s="51" t="str">
        <f>IF(OR(COUNTIF(WestCoast[],IDPs[[#This Row],[Dis_Pcode]])&gt;=1,COUNTIF(WestCoast[],#REF!)&gt;=1),"Yes","No")</f>
        <v>No</v>
      </c>
      <c r="AI123" s="51" t="str">
        <f>IF(IDPs[[#This Row],[Gov_Pcode]]=IDPs[[#This Row],[Gov_Coming_Pcode]],"Yes","No")</f>
        <v>No</v>
      </c>
      <c r="AJ123" s="51" t="str">
        <f>IF(IDPs[[#This Row],[Dis_Pcode]]=IDPs[[#This Row],[Dis_Coming_Pcode]],"Yes","No")</f>
        <v>No</v>
      </c>
    </row>
    <row r="124" spans="1:36" s="14" customFormat="1" x14ac:dyDescent="0.35">
      <c r="A124" s="50">
        <v>45318</v>
      </c>
      <c r="B124" s="50">
        <v>45314</v>
      </c>
      <c r="C124" s="50" t="s">
        <v>874</v>
      </c>
      <c r="D124" s="51" t="s">
        <v>6</v>
      </c>
      <c r="E124" s="52" t="s">
        <v>873</v>
      </c>
      <c r="F124" s="51" t="s">
        <v>894</v>
      </c>
      <c r="G124" s="51" t="s">
        <v>87</v>
      </c>
      <c r="H124" s="52" t="s">
        <v>893</v>
      </c>
      <c r="I124" s="51" t="s">
        <v>1126</v>
      </c>
      <c r="J124" s="51" t="s">
        <v>1184</v>
      </c>
      <c r="K124" s="50">
        <v>45310</v>
      </c>
      <c r="L124" s="50" t="s">
        <v>717</v>
      </c>
      <c r="M124" s="51" t="s">
        <v>1</v>
      </c>
      <c r="N124" s="52" t="s">
        <v>264</v>
      </c>
      <c r="O124" s="51" t="s">
        <v>751</v>
      </c>
      <c r="P124" s="51" t="s">
        <v>1</v>
      </c>
      <c r="Q124" s="52" t="s">
        <v>264</v>
      </c>
      <c r="R124" s="51" t="s">
        <v>1180</v>
      </c>
      <c r="S124" s="51" t="s">
        <v>1185</v>
      </c>
      <c r="T124" s="51" t="s">
        <v>1160</v>
      </c>
      <c r="U124" s="51"/>
      <c r="V124" s="51"/>
      <c r="W124" s="51">
        <v>1</v>
      </c>
      <c r="X124" s="51">
        <v>0</v>
      </c>
      <c r="Y124" s="51">
        <v>0</v>
      </c>
      <c r="Z124" s="51">
        <v>0</v>
      </c>
      <c r="AA124" s="51">
        <v>0</v>
      </c>
      <c r="AB124" s="51">
        <v>0</v>
      </c>
      <c r="AC124" s="51">
        <v>0</v>
      </c>
      <c r="AD124" s="51">
        <v>1</v>
      </c>
      <c r="AE124" s="51">
        <v>0</v>
      </c>
      <c r="AF124" s="51">
        <v>0</v>
      </c>
      <c r="AG124" s="51">
        <v>0</v>
      </c>
      <c r="AH124" s="51" t="str">
        <f>IF(OR(COUNTIF(WestCoast[],IDPs[[#This Row],[Dis_Pcode]])&gt;=1,COUNTIF(WestCoast[],#REF!)&gt;=1),"Yes","No")</f>
        <v>No</v>
      </c>
      <c r="AI124" s="51" t="str">
        <f>IF(IDPs[[#This Row],[Gov_Pcode]]=IDPs[[#This Row],[Gov_Coming_Pcode]],"Yes","No")</f>
        <v>No</v>
      </c>
      <c r="AJ124" s="51" t="str">
        <f>IF(IDPs[[#This Row],[Dis_Pcode]]=IDPs[[#This Row],[Dis_Coming_Pcode]],"Yes","No")</f>
        <v>No</v>
      </c>
    </row>
    <row r="125" spans="1:36" s="14" customFormat="1" x14ac:dyDescent="0.35">
      <c r="A125" s="50">
        <v>45318</v>
      </c>
      <c r="B125" s="50">
        <v>45314</v>
      </c>
      <c r="C125" s="50" t="s">
        <v>874</v>
      </c>
      <c r="D125" s="51" t="s">
        <v>6</v>
      </c>
      <c r="E125" s="52" t="s">
        <v>873</v>
      </c>
      <c r="F125" s="51" t="s">
        <v>892</v>
      </c>
      <c r="G125" s="51" t="s">
        <v>6</v>
      </c>
      <c r="H125" s="52" t="s">
        <v>873</v>
      </c>
      <c r="I125" s="51" t="s">
        <v>1126</v>
      </c>
      <c r="J125" s="51" t="s">
        <v>1184</v>
      </c>
      <c r="K125" s="50">
        <v>45310</v>
      </c>
      <c r="L125" s="50" t="s">
        <v>462</v>
      </c>
      <c r="M125" s="51" t="s">
        <v>19</v>
      </c>
      <c r="N125" s="52" t="s">
        <v>278</v>
      </c>
      <c r="O125" s="51" t="s">
        <v>466</v>
      </c>
      <c r="P125" s="51" t="s">
        <v>140</v>
      </c>
      <c r="Q125" s="52" t="s">
        <v>465</v>
      </c>
      <c r="R125" s="51" t="s">
        <v>1180</v>
      </c>
      <c r="S125" s="51" t="s">
        <v>1185</v>
      </c>
      <c r="T125" s="51" t="s">
        <v>1435</v>
      </c>
      <c r="U125" s="51" t="s">
        <v>1160</v>
      </c>
      <c r="V125" s="51"/>
      <c r="W125" s="51">
        <v>1</v>
      </c>
      <c r="X125" s="51">
        <v>0</v>
      </c>
      <c r="Y125" s="51">
        <v>0</v>
      </c>
      <c r="Z125" s="51">
        <v>0</v>
      </c>
      <c r="AA125" s="51">
        <v>0</v>
      </c>
      <c r="AB125" s="51">
        <v>0</v>
      </c>
      <c r="AC125" s="51">
        <v>0</v>
      </c>
      <c r="AD125" s="51">
        <v>1</v>
      </c>
      <c r="AE125" s="51">
        <v>0</v>
      </c>
      <c r="AF125" s="51">
        <v>0</v>
      </c>
      <c r="AG125" s="51">
        <v>0</v>
      </c>
      <c r="AH125" s="51" t="str">
        <f>IF(OR(COUNTIF(WestCoast[],IDPs[[#This Row],[Dis_Pcode]])&gt;=1,COUNTIF(WestCoast[],#REF!)&gt;=1),"Yes","No")</f>
        <v>No</v>
      </c>
      <c r="AI125" s="51" t="str">
        <f>IF(IDPs[[#This Row],[Gov_Pcode]]=IDPs[[#This Row],[Gov_Coming_Pcode]],"Yes","No")</f>
        <v>No</v>
      </c>
      <c r="AJ125" s="51" t="str">
        <f>IF(IDPs[[#This Row],[Dis_Pcode]]=IDPs[[#This Row],[Dis_Coming_Pcode]],"Yes","No")</f>
        <v>No</v>
      </c>
    </row>
    <row r="126" spans="1:36" s="14" customFormat="1" x14ac:dyDescent="0.35">
      <c r="A126" s="50">
        <v>45318</v>
      </c>
      <c r="B126" s="50">
        <v>45315</v>
      </c>
      <c r="C126" s="50" t="s">
        <v>874</v>
      </c>
      <c r="D126" s="51" t="s">
        <v>6</v>
      </c>
      <c r="E126" s="52" t="s">
        <v>873</v>
      </c>
      <c r="F126" s="51" t="s">
        <v>894</v>
      </c>
      <c r="G126" s="51" t="s">
        <v>87</v>
      </c>
      <c r="H126" s="52" t="s">
        <v>893</v>
      </c>
      <c r="I126" s="51" t="s">
        <v>1126</v>
      </c>
      <c r="J126" s="51" t="s">
        <v>1184</v>
      </c>
      <c r="K126" s="50">
        <v>45310</v>
      </c>
      <c r="L126" s="50" t="s">
        <v>401</v>
      </c>
      <c r="M126" s="51" t="s">
        <v>1203</v>
      </c>
      <c r="N126" s="52" t="s">
        <v>266</v>
      </c>
      <c r="O126" s="51" t="s">
        <v>423</v>
      </c>
      <c r="P126" s="51" t="s">
        <v>422</v>
      </c>
      <c r="Q126" s="52" t="s">
        <v>421</v>
      </c>
      <c r="R126" s="51" t="s">
        <v>1180</v>
      </c>
      <c r="S126" s="51" t="s">
        <v>1185</v>
      </c>
      <c r="T126" s="51" t="s">
        <v>1439</v>
      </c>
      <c r="U126" s="51"/>
      <c r="V126" s="51"/>
      <c r="W126" s="51">
        <v>1</v>
      </c>
      <c r="X126" s="51">
        <v>0</v>
      </c>
      <c r="Y126" s="51">
        <v>0</v>
      </c>
      <c r="Z126" s="51">
        <v>0</v>
      </c>
      <c r="AA126" s="51">
        <v>0</v>
      </c>
      <c r="AB126" s="51">
        <v>0</v>
      </c>
      <c r="AC126" s="51">
        <v>0</v>
      </c>
      <c r="AD126" s="51">
        <v>1</v>
      </c>
      <c r="AE126" s="51">
        <v>0</v>
      </c>
      <c r="AF126" s="51">
        <v>0</v>
      </c>
      <c r="AG126" s="51">
        <v>0</v>
      </c>
      <c r="AH126" s="51" t="str">
        <f>IF(OR(COUNTIF(WestCoast[],IDPs[[#This Row],[Dis_Pcode]])&gt;=1,COUNTIF(WestCoast[],#REF!)&gt;=1),"Yes","No")</f>
        <v>No</v>
      </c>
      <c r="AI126" s="51" t="str">
        <f>IF(IDPs[[#This Row],[Gov_Pcode]]=IDPs[[#This Row],[Gov_Coming_Pcode]],"Yes","No")</f>
        <v>No</v>
      </c>
      <c r="AJ126" s="51" t="str">
        <f>IF(IDPs[[#This Row],[Dis_Pcode]]=IDPs[[#This Row],[Dis_Coming_Pcode]],"Yes","No")</f>
        <v>No</v>
      </c>
    </row>
    <row r="127" spans="1:36" s="14" customFormat="1" x14ac:dyDescent="0.35">
      <c r="A127" s="50">
        <v>45318</v>
      </c>
      <c r="B127" s="50">
        <v>45318</v>
      </c>
      <c r="C127" s="50" t="s">
        <v>401</v>
      </c>
      <c r="D127" s="51" t="s">
        <v>1203</v>
      </c>
      <c r="E127" s="52" t="s">
        <v>266</v>
      </c>
      <c r="F127" s="51" t="s">
        <v>417</v>
      </c>
      <c r="G127" s="51" t="s">
        <v>1303</v>
      </c>
      <c r="H127" s="52" t="s">
        <v>1304</v>
      </c>
      <c r="I127" s="51" t="s">
        <v>1126</v>
      </c>
      <c r="J127" s="51" t="s">
        <v>1184</v>
      </c>
      <c r="K127" s="50">
        <v>45310</v>
      </c>
      <c r="L127" s="50" t="s">
        <v>401</v>
      </c>
      <c r="M127" s="51" t="s">
        <v>1203</v>
      </c>
      <c r="N127" s="52" t="s">
        <v>266</v>
      </c>
      <c r="O127" s="51" t="s">
        <v>441</v>
      </c>
      <c r="P127" s="51" t="s">
        <v>1209</v>
      </c>
      <c r="Q127" s="52" t="s">
        <v>440</v>
      </c>
      <c r="R127" s="51" t="s">
        <v>1180</v>
      </c>
      <c r="S127" s="51" t="s">
        <v>1186</v>
      </c>
      <c r="T127" s="51" t="s">
        <v>1160</v>
      </c>
      <c r="U127" s="51"/>
      <c r="V127" s="51"/>
      <c r="W127" s="51">
        <v>3</v>
      </c>
      <c r="X127" s="51">
        <v>0</v>
      </c>
      <c r="Y127" s="51">
        <v>0</v>
      </c>
      <c r="Z127" s="51">
        <v>0</v>
      </c>
      <c r="AA127" s="51">
        <v>0</v>
      </c>
      <c r="AB127" s="51">
        <v>3</v>
      </c>
      <c r="AC127" s="51">
        <v>0</v>
      </c>
      <c r="AD127" s="51">
        <v>0</v>
      </c>
      <c r="AE127" s="51">
        <v>0</v>
      </c>
      <c r="AF127" s="51">
        <v>0</v>
      </c>
      <c r="AG127" s="51">
        <v>0</v>
      </c>
      <c r="AH127" s="51" t="str">
        <f>IF(OR(COUNTIF(WestCoast[],IDPs[[#This Row],[Dis_Pcode]])&gt;=1,COUNTIF(WestCoast[],#REF!)&gt;=1),"Yes","No")</f>
        <v>Yes</v>
      </c>
      <c r="AI127" s="51" t="str">
        <f>IF(IDPs[[#This Row],[Gov_Pcode]]=IDPs[[#This Row],[Gov_Coming_Pcode]],"Yes","No")</f>
        <v>Yes</v>
      </c>
      <c r="AJ127" s="51" t="str">
        <f>IF(IDPs[[#This Row],[Dis_Pcode]]=IDPs[[#This Row],[Dis_Coming_Pcode]],"Yes","No")</f>
        <v>No</v>
      </c>
    </row>
    <row r="128" spans="1:36" s="14" customFormat="1" x14ac:dyDescent="0.35">
      <c r="A128" s="50">
        <v>45317</v>
      </c>
      <c r="B128" s="50">
        <v>45315</v>
      </c>
      <c r="C128" s="50" t="s">
        <v>401</v>
      </c>
      <c r="D128" s="51" t="s">
        <v>1203</v>
      </c>
      <c r="E128" s="52" t="s">
        <v>266</v>
      </c>
      <c r="F128" s="51" t="s">
        <v>417</v>
      </c>
      <c r="G128" s="51" t="s">
        <v>1303</v>
      </c>
      <c r="H128" s="52" t="s">
        <v>1304</v>
      </c>
      <c r="I128" s="51" t="s">
        <v>1126</v>
      </c>
      <c r="J128" s="51" t="s">
        <v>1184</v>
      </c>
      <c r="K128" s="50">
        <v>45311</v>
      </c>
      <c r="L128" s="50" t="s">
        <v>401</v>
      </c>
      <c r="M128" s="51" t="s">
        <v>1203</v>
      </c>
      <c r="N128" s="52" t="s">
        <v>266</v>
      </c>
      <c r="O128" s="51" t="s">
        <v>453</v>
      </c>
      <c r="P128" s="51" t="s">
        <v>25</v>
      </c>
      <c r="Q128" s="52" t="s">
        <v>452</v>
      </c>
      <c r="R128" s="51" t="s">
        <v>1180</v>
      </c>
      <c r="S128" s="51" t="s">
        <v>1186</v>
      </c>
      <c r="T128" s="51" t="s">
        <v>1160</v>
      </c>
      <c r="U128" s="51"/>
      <c r="V128" s="51"/>
      <c r="W128" s="51">
        <v>2</v>
      </c>
      <c r="X128" s="51">
        <v>0</v>
      </c>
      <c r="Y128" s="51">
        <v>0</v>
      </c>
      <c r="Z128" s="51">
        <v>0</v>
      </c>
      <c r="AA128" s="51">
        <v>0</v>
      </c>
      <c r="AB128" s="51">
        <v>0</v>
      </c>
      <c r="AC128" s="51">
        <v>0</v>
      </c>
      <c r="AD128" s="51">
        <v>2</v>
      </c>
      <c r="AE128" s="51">
        <v>0</v>
      </c>
      <c r="AF128" s="51">
        <v>0</v>
      </c>
      <c r="AG128" s="51">
        <v>0</v>
      </c>
      <c r="AH128" s="51" t="str">
        <f>IF(OR(COUNTIF(WestCoast[],IDPs[[#This Row],[Dis_Pcode]])&gt;=1,COUNTIF(WestCoast[],#REF!)&gt;=1),"Yes","No")</f>
        <v>Yes</v>
      </c>
      <c r="AI128" s="51" t="str">
        <f>IF(IDPs[[#This Row],[Gov_Pcode]]=IDPs[[#This Row],[Gov_Coming_Pcode]],"Yes","No")</f>
        <v>Yes</v>
      </c>
      <c r="AJ128" s="51" t="str">
        <f>IF(IDPs[[#This Row],[Dis_Pcode]]=IDPs[[#This Row],[Dis_Coming_Pcode]],"Yes","No")</f>
        <v>No</v>
      </c>
    </row>
    <row r="129" spans="1:36" s="14" customFormat="1" x14ac:dyDescent="0.35">
      <c r="A129" s="50">
        <v>45318</v>
      </c>
      <c r="B129" s="50">
        <v>45313</v>
      </c>
      <c r="C129" s="50" t="s">
        <v>874</v>
      </c>
      <c r="D129" s="51" t="s">
        <v>6</v>
      </c>
      <c r="E129" s="52" t="s">
        <v>873</v>
      </c>
      <c r="F129" s="51" t="s">
        <v>894</v>
      </c>
      <c r="G129" s="51" t="s">
        <v>87</v>
      </c>
      <c r="H129" s="52" t="s">
        <v>893</v>
      </c>
      <c r="I129" s="51" t="s">
        <v>1126</v>
      </c>
      <c r="J129" s="51" t="s">
        <v>1184</v>
      </c>
      <c r="K129" s="50">
        <v>45311</v>
      </c>
      <c r="L129" s="50" t="s">
        <v>717</v>
      </c>
      <c r="M129" s="51" t="s">
        <v>1</v>
      </c>
      <c r="N129" s="52" t="s">
        <v>264</v>
      </c>
      <c r="O129" s="51" t="s">
        <v>773</v>
      </c>
      <c r="P129" s="51" t="s">
        <v>771</v>
      </c>
      <c r="Q129" s="52" t="s">
        <v>772</v>
      </c>
      <c r="R129" s="51" t="s">
        <v>1181</v>
      </c>
      <c r="S129" s="51" t="s">
        <v>1183</v>
      </c>
      <c r="T129" s="51" t="s">
        <v>1160</v>
      </c>
      <c r="U129" s="51"/>
      <c r="V129" s="51"/>
      <c r="W129" s="51">
        <v>1</v>
      </c>
      <c r="X129" s="51">
        <v>0</v>
      </c>
      <c r="Y129" s="51">
        <v>0</v>
      </c>
      <c r="Z129" s="51">
        <v>0</v>
      </c>
      <c r="AA129" s="51">
        <v>0</v>
      </c>
      <c r="AB129" s="51">
        <v>0</v>
      </c>
      <c r="AC129" s="51">
        <v>0</v>
      </c>
      <c r="AD129" s="51">
        <v>0</v>
      </c>
      <c r="AE129" s="51">
        <v>0</v>
      </c>
      <c r="AF129" s="51">
        <v>1</v>
      </c>
      <c r="AG129" s="51">
        <v>0</v>
      </c>
      <c r="AH129" s="51" t="str">
        <f>IF(OR(COUNTIF(WestCoast[],IDPs[[#This Row],[Dis_Pcode]])&gt;=1,COUNTIF(WestCoast[],#REF!)&gt;=1),"Yes","No")</f>
        <v>No</v>
      </c>
      <c r="AI129" s="51" t="str">
        <f>IF(IDPs[[#This Row],[Gov_Pcode]]=IDPs[[#This Row],[Gov_Coming_Pcode]],"Yes","No")</f>
        <v>No</v>
      </c>
      <c r="AJ129" s="51" t="str">
        <f>IF(IDPs[[#This Row],[Dis_Pcode]]=IDPs[[#This Row],[Dis_Coming_Pcode]],"Yes","No")</f>
        <v>No</v>
      </c>
    </row>
    <row r="130" spans="1:36" s="14" customFormat="1" x14ac:dyDescent="0.35">
      <c r="A130" s="50">
        <v>45318</v>
      </c>
      <c r="B130" s="50">
        <v>45316</v>
      </c>
      <c r="C130" s="50" t="s">
        <v>874</v>
      </c>
      <c r="D130" s="51" t="s">
        <v>6</v>
      </c>
      <c r="E130" s="52" t="s">
        <v>873</v>
      </c>
      <c r="F130" s="51" t="s">
        <v>892</v>
      </c>
      <c r="G130" s="51" t="s">
        <v>6</v>
      </c>
      <c r="H130" s="52" t="s">
        <v>873</v>
      </c>
      <c r="I130" s="51" t="s">
        <v>1126</v>
      </c>
      <c r="J130" s="51" t="s">
        <v>1184</v>
      </c>
      <c r="K130" s="50">
        <v>45311</v>
      </c>
      <c r="L130" s="50" t="s">
        <v>617</v>
      </c>
      <c r="M130" s="51" t="s">
        <v>13</v>
      </c>
      <c r="N130" s="52" t="s">
        <v>275</v>
      </c>
      <c r="O130" s="51" t="s">
        <v>640</v>
      </c>
      <c r="P130" s="51" t="s">
        <v>1327</v>
      </c>
      <c r="Q130" s="52" t="s">
        <v>639</v>
      </c>
      <c r="R130" s="51" t="s">
        <v>1181</v>
      </c>
      <c r="S130" s="51" t="s">
        <v>1182</v>
      </c>
      <c r="T130" s="51" t="s">
        <v>1160</v>
      </c>
      <c r="U130" s="51"/>
      <c r="V130" s="51"/>
      <c r="W130" s="51">
        <v>2</v>
      </c>
      <c r="X130" s="51">
        <v>0</v>
      </c>
      <c r="Y130" s="51">
        <v>0</v>
      </c>
      <c r="Z130" s="51">
        <v>0</v>
      </c>
      <c r="AA130" s="51">
        <v>0</v>
      </c>
      <c r="AB130" s="51">
        <v>0</v>
      </c>
      <c r="AC130" s="51">
        <v>0</v>
      </c>
      <c r="AD130" s="51">
        <v>2</v>
      </c>
      <c r="AE130" s="51">
        <v>0</v>
      </c>
      <c r="AF130" s="51">
        <v>0</v>
      </c>
      <c r="AG130" s="51">
        <v>0</v>
      </c>
      <c r="AH130" s="51" t="str">
        <f>IF(OR(COUNTIF(WestCoast[],IDPs[[#This Row],[Dis_Pcode]])&gt;=1,COUNTIF(WestCoast[],#REF!)&gt;=1),"Yes","No")</f>
        <v>No</v>
      </c>
      <c r="AI130" s="51" t="str">
        <f>IF(IDPs[[#This Row],[Gov_Pcode]]=IDPs[[#This Row],[Gov_Coming_Pcode]],"Yes","No")</f>
        <v>No</v>
      </c>
      <c r="AJ130" s="51" t="str">
        <f>IF(IDPs[[#This Row],[Dis_Pcode]]=IDPs[[#This Row],[Dis_Coming_Pcode]],"Yes","No")</f>
        <v>No</v>
      </c>
    </row>
    <row r="131" spans="1:36" s="14" customFormat="1" x14ac:dyDescent="0.35">
      <c r="A131" s="50">
        <v>45318</v>
      </c>
      <c r="B131" s="50">
        <v>45317</v>
      </c>
      <c r="C131" s="50" t="s">
        <v>874</v>
      </c>
      <c r="D131" s="51" t="s">
        <v>6</v>
      </c>
      <c r="E131" s="52" t="s">
        <v>873</v>
      </c>
      <c r="F131" s="51" t="s">
        <v>894</v>
      </c>
      <c r="G131" s="51" t="s">
        <v>87</v>
      </c>
      <c r="H131" s="52" t="s">
        <v>893</v>
      </c>
      <c r="I131" s="51" t="s">
        <v>1126</v>
      </c>
      <c r="J131" s="51" t="s">
        <v>1184</v>
      </c>
      <c r="K131" s="50">
        <v>45311</v>
      </c>
      <c r="L131" s="50" t="s">
        <v>401</v>
      </c>
      <c r="M131" s="51" t="s">
        <v>1203</v>
      </c>
      <c r="N131" s="52" t="s">
        <v>266</v>
      </c>
      <c r="O131" s="51" t="s">
        <v>423</v>
      </c>
      <c r="P131" s="51" t="s">
        <v>422</v>
      </c>
      <c r="Q131" s="52" t="s">
        <v>421</v>
      </c>
      <c r="R131" s="51" t="s">
        <v>1180</v>
      </c>
      <c r="S131" s="51" t="s">
        <v>1185</v>
      </c>
      <c r="T131" s="51" t="s">
        <v>1160</v>
      </c>
      <c r="U131" s="51"/>
      <c r="V131" s="51"/>
      <c r="W131" s="51">
        <v>1</v>
      </c>
      <c r="X131" s="51">
        <v>0</v>
      </c>
      <c r="Y131" s="51">
        <v>0</v>
      </c>
      <c r="Z131" s="51">
        <v>0</v>
      </c>
      <c r="AA131" s="51">
        <v>1</v>
      </c>
      <c r="AB131" s="51">
        <v>0</v>
      </c>
      <c r="AC131" s="51">
        <v>0</v>
      </c>
      <c r="AD131" s="51">
        <v>0</v>
      </c>
      <c r="AE131" s="51">
        <v>0</v>
      </c>
      <c r="AF131" s="51">
        <v>0</v>
      </c>
      <c r="AG131" s="51">
        <v>0</v>
      </c>
      <c r="AH131" s="51" t="str">
        <f>IF(OR(COUNTIF(WestCoast[],IDPs[[#This Row],[Dis_Pcode]])&gt;=1,COUNTIF(WestCoast[],#REF!)&gt;=1),"Yes","No")</f>
        <v>No</v>
      </c>
      <c r="AI131" s="51" t="str">
        <f>IF(IDPs[[#This Row],[Gov_Pcode]]=IDPs[[#This Row],[Gov_Coming_Pcode]],"Yes","No")</f>
        <v>No</v>
      </c>
      <c r="AJ131" s="51" t="str">
        <f>IF(IDPs[[#This Row],[Dis_Pcode]]=IDPs[[#This Row],[Dis_Coming_Pcode]],"Yes","No")</f>
        <v>No</v>
      </c>
    </row>
    <row r="132" spans="1:36" s="14" customFormat="1" x14ac:dyDescent="0.35">
      <c r="A132" s="50">
        <v>45318</v>
      </c>
      <c r="B132" s="50">
        <v>45318</v>
      </c>
      <c r="C132" s="50" t="s">
        <v>401</v>
      </c>
      <c r="D132" s="51" t="s">
        <v>1203</v>
      </c>
      <c r="E132" s="52" t="s">
        <v>266</v>
      </c>
      <c r="F132" s="51" t="s">
        <v>417</v>
      </c>
      <c r="G132" s="51" t="s">
        <v>1303</v>
      </c>
      <c r="H132" s="52" t="s">
        <v>1304</v>
      </c>
      <c r="I132" s="51" t="s">
        <v>1126</v>
      </c>
      <c r="J132" s="51" t="s">
        <v>1184</v>
      </c>
      <c r="K132" s="50">
        <v>45311</v>
      </c>
      <c r="L132" s="50" t="s">
        <v>1046</v>
      </c>
      <c r="M132" s="51" t="s">
        <v>1207</v>
      </c>
      <c r="N132" s="52" t="s">
        <v>267</v>
      </c>
      <c r="O132" s="51" t="s">
        <v>1084</v>
      </c>
      <c r="P132" s="51" t="s">
        <v>35</v>
      </c>
      <c r="Q132" s="52" t="s">
        <v>1083</v>
      </c>
      <c r="R132" s="51" t="s">
        <v>1180</v>
      </c>
      <c r="S132" s="51" t="s">
        <v>1186</v>
      </c>
      <c r="T132" s="51" t="s">
        <v>1160</v>
      </c>
      <c r="U132" s="51"/>
      <c r="V132" s="51"/>
      <c r="W132" s="51">
        <v>3</v>
      </c>
      <c r="X132" s="51">
        <v>0</v>
      </c>
      <c r="Y132" s="51">
        <v>0</v>
      </c>
      <c r="Z132" s="51">
        <v>0</v>
      </c>
      <c r="AA132" s="51">
        <v>0</v>
      </c>
      <c r="AB132" s="51">
        <v>3</v>
      </c>
      <c r="AC132" s="51">
        <v>0</v>
      </c>
      <c r="AD132" s="51">
        <v>0</v>
      </c>
      <c r="AE132" s="51">
        <v>0</v>
      </c>
      <c r="AF132" s="51">
        <v>0</v>
      </c>
      <c r="AG132" s="51">
        <v>0</v>
      </c>
      <c r="AH132" s="51" t="str">
        <f>IF(OR(COUNTIF(WestCoast[],IDPs[[#This Row],[Dis_Pcode]])&gt;=1,COUNTIF(WestCoast[],#REF!)&gt;=1),"Yes","No")</f>
        <v>Yes</v>
      </c>
      <c r="AI132" s="51" t="str">
        <f>IF(IDPs[[#This Row],[Gov_Pcode]]=IDPs[[#This Row],[Gov_Coming_Pcode]],"Yes","No")</f>
        <v>No</v>
      </c>
      <c r="AJ132" s="51" t="str">
        <f>IF(IDPs[[#This Row],[Dis_Pcode]]=IDPs[[#This Row],[Dis_Coming_Pcode]],"Yes","No")</f>
        <v>No</v>
      </c>
    </row>
    <row r="133" spans="1:36" s="14" customFormat="1" x14ac:dyDescent="0.35">
      <c r="A133" s="50">
        <v>45317</v>
      </c>
      <c r="B133" s="50">
        <v>45312</v>
      </c>
      <c r="C133" s="50" t="s">
        <v>401</v>
      </c>
      <c r="D133" s="51" t="s">
        <v>1203</v>
      </c>
      <c r="E133" s="52" t="s">
        <v>266</v>
      </c>
      <c r="F133" s="51" t="s">
        <v>453</v>
      </c>
      <c r="G133" s="51" t="s">
        <v>25</v>
      </c>
      <c r="H133" s="52" t="s">
        <v>452</v>
      </c>
      <c r="I133" s="51" t="s">
        <v>1126</v>
      </c>
      <c r="J133" s="51" t="s">
        <v>1184</v>
      </c>
      <c r="K133" s="50">
        <v>45312</v>
      </c>
      <c r="L133" s="50" t="s">
        <v>401</v>
      </c>
      <c r="M133" s="51" t="s">
        <v>1203</v>
      </c>
      <c r="N133" s="52" t="s">
        <v>266</v>
      </c>
      <c r="O133" s="51" t="s">
        <v>453</v>
      </c>
      <c r="P133" s="51" t="s">
        <v>25</v>
      </c>
      <c r="Q133" s="52" t="s">
        <v>452</v>
      </c>
      <c r="R133" s="51" t="s">
        <v>1180</v>
      </c>
      <c r="S133" s="51" t="s">
        <v>1186</v>
      </c>
      <c r="T133" s="51" t="s">
        <v>1160</v>
      </c>
      <c r="U133" s="51"/>
      <c r="V133" s="51"/>
      <c r="W133" s="51">
        <v>4</v>
      </c>
      <c r="X133" s="51">
        <v>0</v>
      </c>
      <c r="Y133" s="51">
        <v>0</v>
      </c>
      <c r="Z133" s="51">
        <v>0</v>
      </c>
      <c r="AA133" s="51">
        <v>4</v>
      </c>
      <c r="AB133" s="51">
        <v>0</v>
      </c>
      <c r="AC133" s="51">
        <v>0</v>
      </c>
      <c r="AD133" s="51">
        <v>0</v>
      </c>
      <c r="AE133" s="51">
        <v>0</v>
      </c>
      <c r="AF133" s="51">
        <v>0</v>
      </c>
      <c r="AG133" s="51">
        <v>0</v>
      </c>
      <c r="AH133" s="51" t="str">
        <f>IF(OR(COUNTIF(WestCoast[],IDPs[[#This Row],[Dis_Pcode]])&gt;=1,COUNTIF(WestCoast[],#REF!)&gt;=1),"Yes","No")</f>
        <v>Yes</v>
      </c>
      <c r="AI133" s="51" t="str">
        <f>IF(IDPs[[#This Row],[Gov_Pcode]]=IDPs[[#This Row],[Gov_Coming_Pcode]],"Yes","No")</f>
        <v>Yes</v>
      </c>
      <c r="AJ133" s="51" t="str">
        <f>IF(IDPs[[#This Row],[Dis_Pcode]]=IDPs[[#This Row],[Dis_Coming_Pcode]],"Yes","No")</f>
        <v>Yes</v>
      </c>
    </row>
    <row r="134" spans="1:36" s="14" customFormat="1" x14ac:dyDescent="0.35">
      <c r="A134" s="50">
        <v>45318</v>
      </c>
      <c r="B134" s="50">
        <v>45313</v>
      </c>
      <c r="C134" s="50" t="s">
        <v>874</v>
      </c>
      <c r="D134" s="51" t="s">
        <v>6</v>
      </c>
      <c r="E134" s="52" t="s">
        <v>873</v>
      </c>
      <c r="F134" s="51" t="s">
        <v>892</v>
      </c>
      <c r="G134" s="51" t="s">
        <v>6</v>
      </c>
      <c r="H134" s="52" t="s">
        <v>873</v>
      </c>
      <c r="I134" s="51" t="s">
        <v>1126</v>
      </c>
      <c r="J134" s="51" t="s">
        <v>1184</v>
      </c>
      <c r="K134" s="50">
        <v>45312</v>
      </c>
      <c r="L134" s="50" t="s">
        <v>563</v>
      </c>
      <c r="M134" s="51" t="s">
        <v>8</v>
      </c>
      <c r="N134" s="52" t="s">
        <v>269</v>
      </c>
      <c r="O134" s="51" t="s">
        <v>599</v>
      </c>
      <c r="P134" s="51" t="s">
        <v>597</v>
      </c>
      <c r="Q134" s="52" t="s">
        <v>598</v>
      </c>
      <c r="R134" s="51" t="s">
        <v>1181</v>
      </c>
      <c r="S134" s="51" t="s">
        <v>1182</v>
      </c>
      <c r="T134" s="51" t="s">
        <v>1160</v>
      </c>
      <c r="U134" s="51"/>
      <c r="V134" s="51"/>
      <c r="W134" s="51">
        <v>1</v>
      </c>
      <c r="X134" s="51">
        <v>0</v>
      </c>
      <c r="Y134" s="51">
        <v>0</v>
      </c>
      <c r="Z134" s="51">
        <v>0</v>
      </c>
      <c r="AA134" s="51">
        <v>0</v>
      </c>
      <c r="AB134" s="51">
        <v>0</v>
      </c>
      <c r="AC134" s="51">
        <v>0</v>
      </c>
      <c r="AD134" s="51">
        <v>0</v>
      </c>
      <c r="AE134" s="51">
        <v>0</v>
      </c>
      <c r="AF134" s="51">
        <v>1</v>
      </c>
      <c r="AG134" s="51">
        <v>0</v>
      </c>
      <c r="AH134" s="51" t="str">
        <f>IF(OR(COUNTIF(WestCoast[],IDPs[[#This Row],[Dis_Pcode]])&gt;=1,COUNTIF(WestCoast[],#REF!)&gt;=1),"Yes","No")</f>
        <v>No</v>
      </c>
      <c r="AI134" s="51" t="str">
        <f>IF(IDPs[[#This Row],[Gov_Pcode]]=IDPs[[#This Row],[Gov_Coming_Pcode]],"Yes","No")</f>
        <v>No</v>
      </c>
      <c r="AJ134" s="51" t="str">
        <f>IF(IDPs[[#This Row],[Dis_Pcode]]=IDPs[[#This Row],[Dis_Coming_Pcode]],"Yes","No")</f>
        <v>No</v>
      </c>
    </row>
    <row r="135" spans="1:36" s="14" customFormat="1" x14ac:dyDescent="0.35">
      <c r="A135" s="50">
        <v>45318</v>
      </c>
      <c r="B135" s="50">
        <v>45314</v>
      </c>
      <c r="C135" s="50" t="s">
        <v>874</v>
      </c>
      <c r="D135" s="51" t="s">
        <v>6</v>
      </c>
      <c r="E135" s="52" t="s">
        <v>873</v>
      </c>
      <c r="F135" s="51" t="s">
        <v>894</v>
      </c>
      <c r="G135" s="51" t="s">
        <v>87</v>
      </c>
      <c r="H135" s="52" t="s">
        <v>893</v>
      </c>
      <c r="I135" s="51" t="s">
        <v>1126</v>
      </c>
      <c r="J135" s="51" t="s">
        <v>1184</v>
      </c>
      <c r="K135" s="50">
        <v>45312</v>
      </c>
      <c r="L135" s="50" t="s">
        <v>1046</v>
      </c>
      <c r="M135" s="51" t="s">
        <v>1207</v>
      </c>
      <c r="N135" s="52" t="s">
        <v>267</v>
      </c>
      <c r="O135" s="51" t="s">
        <v>1069</v>
      </c>
      <c r="P135" s="51" t="s">
        <v>85</v>
      </c>
      <c r="Q135" s="52" t="s">
        <v>1068</v>
      </c>
      <c r="R135" s="51" t="s">
        <v>1181</v>
      </c>
      <c r="S135" s="51" t="s">
        <v>1182</v>
      </c>
      <c r="T135" s="51" t="s">
        <v>1160</v>
      </c>
      <c r="U135" s="51"/>
      <c r="V135" s="51"/>
      <c r="W135" s="51">
        <v>1</v>
      </c>
      <c r="X135" s="51">
        <v>0</v>
      </c>
      <c r="Y135" s="51">
        <v>0</v>
      </c>
      <c r="Z135" s="51">
        <v>0</v>
      </c>
      <c r="AA135" s="51">
        <v>1</v>
      </c>
      <c r="AB135" s="51">
        <v>0</v>
      </c>
      <c r="AC135" s="51">
        <v>0</v>
      </c>
      <c r="AD135" s="51">
        <v>0</v>
      </c>
      <c r="AE135" s="51">
        <v>0</v>
      </c>
      <c r="AF135" s="51">
        <v>0</v>
      </c>
      <c r="AG135" s="51">
        <v>0</v>
      </c>
      <c r="AH135" s="51" t="str">
        <f>IF(OR(COUNTIF(WestCoast[],IDPs[[#This Row],[Dis_Pcode]])&gt;=1,COUNTIF(WestCoast[],#REF!)&gt;=1),"Yes","No")</f>
        <v>No</v>
      </c>
      <c r="AI135" s="51" t="str">
        <f>IF(IDPs[[#This Row],[Gov_Pcode]]=IDPs[[#This Row],[Gov_Coming_Pcode]],"Yes","No")</f>
        <v>No</v>
      </c>
      <c r="AJ135" s="51" t="str">
        <f>IF(IDPs[[#This Row],[Dis_Pcode]]=IDPs[[#This Row],[Dis_Coming_Pcode]],"Yes","No")</f>
        <v>No</v>
      </c>
    </row>
    <row r="136" spans="1:36" s="14" customFormat="1" x14ac:dyDescent="0.35">
      <c r="A136" s="50">
        <v>45318</v>
      </c>
      <c r="B136" s="50">
        <v>45314</v>
      </c>
      <c r="C136" s="50" t="s">
        <v>874</v>
      </c>
      <c r="D136" s="51" t="s">
        <v>6</v>
      </c>
      <c r="E136" s="52" t="s">
        <v>873</v>
      </c>
      <c r="F136" s="51" t="s">
        <v>894</v>
      </c>
      <c r="G136" s="51" t="s">
        <v>87</v>
      </c>
      <c r="H136" s="52" t="s">
        <v>893</v>
      </c>
      <c r="I136" s="51" t="s">
        <v>1126</v>
      </c>
      <c r="J136" s="51" t="s">
        <v>1184</v>
      </c>
      <c r="K136" s="50">
        <v>45312</v>
      </c>
      <c r="L136" s="50" t="s">
        <v>1046</v>
      </c>
      <c r="M136" s="51" t="s">
        <v>1207</v>
      </c>
      <c r="N136" s="52" t="s">
        <v>267</v>
      </c>
      <c r="O136" s="51" t="s">
        <v>1074</v>
      </c>
      <c r="P136" s="51" t="s">
        <v>1073</v>
      </c>
      <c r="Q136" s="52" t="s">
        <v>1072</v>
      </c>
      <c r="R136" s="51" t="s">
        <v>1181</v>
      </c>
      <c r="S136" s="51" t="s">
        <v>1183</v>
      </c>
      <c r="T136" s="51" t="s">
        <v>1160</v>
      </c>
      <c r="U136" s="51"/>
      <c r="V136" s="51"/>
      <c r="W136" s="51">
        <v>1</v>
      </c>
      <c r="X136" s="51">
        <v>0</v>
      </c>
      <c r="Y136" s="51">
        <v>1</v>
      </c>
      <c r="Z136" s="51">
        <v>0</v>
      </c>
      <c r="AA136" s="51">
        <v>0</v>
      </c>
      <c r="AB136" s="51">
        <v>0</v>
      </c>
      <c r="AC136" s="51">
        <v>0</v>
      </c>
      <c r="AD136" s="51">
        <v>0</v>
      </c>
      <c r="AE136" s="51">
        <v>0</v>
      </c>
      <c r="AF136" s="51">
        <v>0</v>
      </c>
      <c r="AG136" s="51">
        <v>0</v>
      </c>
      <c r="AH136" s="51" t="str">
        <f>IF(OR(COUNTIF(WestCoast[],IDPs[[#This Row],[Dis_Pcode]])&gt;=1,COUNTIF(WestCoast[],#REF!)&gt;=1),"Yes","No")</f>
        <v>No</v>
      </c>
      <c r="AI136" s="51" t="str">
        <f>IF(IDPs[[#This Row],[Gov_Pcode]]=IDPs[[#This Row],[Gov_Coming_Pcode]],"Yes","No")</f>
        <v>No</v>
      </c>
      <c r="AJ136" s="51" t="str">
        <f>IF(IDPs[[#This Row],[Dis_Pcode]]=IDPs[[#This Row],[Dis_Coming_Pcode]],"Yes","No")</f>
        <v>No</v>
      </c>
    </row>
    <row r="137" spans="1:36" s="14" customFormat="1" x14ac:dyDescent="0.35">
      <c r="A137" s="50">
        <v>45318</v>
      </c>
      <c r="B137" s="50">
        <v>45318</v>
      </c>
      <c r="C137" s="50" t="s">
        <v>401</v>
      </c>
      <c r="D137" s="51" t="s">
        <v>1203</v>
      </c>
      <c r="E137" s="52" t="s">
        <v>266</v>
      </c>
      <c r="F137" s="51" t="s">
        <v>417</v>
      </c>
      <c r="G137" s="51" t="s">
        <v>1303</v>
      </c>
      <c r="H137" s="52" t="s">
        <v>1304</v>
      </c>
      <c r="I137" s="51" t="s">
        <v>1126</v>
      </c>
      <c r="J137" s="51" t="s">
        <v>1184</v>
      </c>
      <c r="K137" s="50">
        <v>45312</v>
      </c>
      <c r="L137" s="50" t="s">
        <v>401</v>
      </c>
      <c r="M137" s="51" t="s">
        <v>1203</v>
      </c>
      <c r="N137" s="52" t="s">
        <v>266</v>
      </c>
      <c r="O137" s="51" t="s">
        <v>413</v>
      </c>
      <c r="P137" s="51" t="s">
        <v>29</v>
      </c>
      <c r="Q137" s="52" t="s">
        <v>412</v>
      </c>
      <c r="R137" s="51" t="s">
        <v>1180</v>
      </c>
      <c r="S137" s="51" t="s">
        <v>1186</v>
      </c>
      <c r="T137" s="51" t="s">
        <v>1160</v>
      </c>
      <c r="U137" s="51"/>
      <c r="V137" s="51"/>
      <c r="W137" s="51">
        <v>2</v>
      </c>
      <c r="X137" s="51">
        <v>0</v>
      </c>
      <c r="Y137" s="51">
        <v>2</v>
      </c>
      <c r="Z137" s="51">
        <v>0</v>
      </c>
      <c r="AA137" s="51">
        <v>0</v>
      </c>
      <c r="AB137" s="51">
        <v>0</v>
      </c>
      <c r="AC137" s="51">
        <v>0</v>
      </c>
      <c r="AD137" s="51">
        <v>0</v>
      </c>
      <c r="AE137" s="51">
        <v>0</v>
      </c>
      <c r="AF137" s="51">
        <v>0</v>
      </c>
      <c r="AG137" s="51">
        <v>0</v>
      </c>
      <c r="AH137" s="51" t="str">
        <f>IF(OR(COUNTIF(WestCoast[],IDPs[[#This Row],[Dis_Pcode]])&gt;=1,COUNTIF(WestCoast[],#REF!)&gt;=1),"Yes","No")</f>
        <v>Yes</v>
      </c>
      <c r="AI137" s="51" t="str">
        <f>IF(IDPs[[#This Row],[Gov_Pcode]]=IDPs[[#This Row],[Gov_Coming_Pcode]],"Yes","No")</f>
        <v>Yes</v>
      </c>
      <c r="AJ137" s="51" t="str">
        <f>IF(IDPs[[#This Row],[Dis_Pcode]]=IDPs[[#This Row],[Dis_Coming_Pcode]],"Yes","No")</f>
        <v>No</v>
      </c>
    </row>
    <row r="138" spans="1:36" s="14" customFormat="1" x14ac:dyDescent="0.35">
      <c r="A138" s="50">
        <v>45318</v>
      </c>
      <c r="B138" s="50">
        <v>45315</v>
      </c>
      <c r="C138" s="50" t="s">
        <v>874</v>
      </c>
      <c r="D138" s="51" t="s">
        <v>6</v>
      </c>
      <c r="E138" s="52" t="s">
        <v>873</v>
      </c>
      <c r="F138" s="51" t="s">
        <v>894</v>
      </c>
      <c r="G138" s="51" t="s">
        <v>87</v>
      </c>
      <c r="H138" s="52" t="s">
        <v>893</v>
      </c>
      <c r="I138" s="51" t="s">
        <v>1126</v>
      </c>
      <c r="J138" s="51" t="s">
        <v>1184</v>
      </c>
      <c r="K138" s="50">
        <v>45313</v>
      </c>
      <c r="L138" s="50" t="s">
        <v>563</v>
      </c>
      <c r="M138" s="51" t="s">
        <v>8</v>
      </c>
      <c r="N138" s="52" t="s">
        <v>269</v>
      </c>
      <c r="O138" s="51" t="s">
        <v>591</v>
      </c>
      <c r="P138" s="51" t="s">
        <v>589</v>
      </c>
      <c r="Q138" s="52" t="s">
        <v>590</v>
      </c>
      <c r="R138" s="51" t="s">
        <v>1181</v>
      </c>
      <c r="S138" s="51" t="s">
        <v>1183</v>
      </c>
      <c r="T138" s="51" t="s">
        <v>1160</v>
      </c>
      <c r="U138" s="51"/>
      <c r="V138" s="51"/>
      <c r="W138" s="51">
        <v>1</v>
      </c>
      <c r="X138" s="51">
        <v>0</v>
      </c>
      <c r="Y138" s="51">
        <v>1</v>
      </c>
      <c r="Z138" s="51">
        <v>0</v>
      </c>
      <c r="AA138" s="51">
        <v>0</v>
      </c>
      <c r="AB138" s="51">
        <v>0</v>
      </c>
      <c r="AC138" s="51">
        <v>0</v>
      </c>
      <c r="AD138" s="51">
        <v>0</v>
      </c>
      <c r="AE138" s="51">
        <v>0</v>
      </c>
      <c r="AF138" s="51">
        <v>0</v>
      </c>
      <c r="AG138" s="51">
        <v>0</v>
      </c>
      <c r="AH138" s="51" t="str">
        <f>IF(OR(COUNTIF(WestCoast[],IDPs[[#This Row],[Dis_Pcode]])&gt;=1,COUNTIF(WestCoast[],#REF!)&gt;=1),"Yes","No")</f>
        <v>No</v>
      </c>
      <c r="AI138" s="51" t="str">
        <f>IF(IDPs[[#This Row],[Gov_Pcode]]=IDPs[[#This Row],[Gov_Coming_Pcode]],"Yes","No")</f>
        <v>No</v>
      </c>
      <c r="AJ138" s="51" t="str">
        <f>IF(IDPs[[#This Row],[Dis_Pcode]]=IDPs[[#This Row],[Dis_Coming_Pcode]],"Yes","No")</f>
        <v>No</v>
      </c>
    </row>
    <row r="139" spans="1:36" s="14" customFormat="1" x14ac:dyDescent="0.35">
      <c r="A139" s="50">
        <v>45318</v>
      </c>
      <c r="B139" s="50">
        <v>45317</v>
      </c>
      <c r="C139" s="50" t="s">
        <v>874</v>
      </c>
      <c r="D139" s="51" t="s">
        <v>6</v>
      </c>
      <c r="E139" s="52" t="s">
        <v>873</v>
      </c>
      <c r="F139" s="51" t="s">
        <v>894</v>
      </c>
      <c r="G139" s="51" t="s">
        <v>87</v>
      </c>
      <c r="H139" s="52" t="s">
        <v>893</v>
      </c>
      <c r="I139" s="51" t="s">
        <v>1126</v>
      </c>
      <c r="J139" s="51" t="s">
        <v>1184</v>
      </c>
      <c r="K139" s="50">
        <v>45313</v>
      </c>
      <c r="L139" s="50" t="s">
        <v>797</v>
      </c>
      <c r="M139" s="51" t="s">
        <v>7</v>
      </c>
      <c r="N139" s="52" t="s">
        <v>796</v>
      </c>
      <c r="O139" s="51" t="s">
        <v>805</v>
      </c>
      <c r="P139" s="51" t="s">
        <v>134</v>
      </c>
      <c r="Q139" s="52" t="s">
        <v>804</v>
      </c>
      <c r="R139" s="51" t="s">
        <v>1181</v>
      </c>
      <c r="S139" s="51" t="s">
        <v>1183</v>
      </c>
      <c r="T139" s="51" t="s">
        <v>1160</v>
      </c>
      <c r="U139" s="51"/>
      <c r="V139" s="51"/>
      <c r="W139" s="51">
        <v>1</v>
      </c>
      <c r="X139" s="51">
        <v>0</v>
      </c>
      <c r="Y139" s="51">
        <v>0</v>
      </c>
      <c r="Z139" s="51">
        <v>0</v>
      </c>
      <c r="AA139" s="51">
        <v>0</v>
      </c>
      <c r="AB139" s="51">
        <v>0</v>
      </c>
      <c r="AC139" s="51">
        <v>0</v>
      </c>
      <c r="AD139" s="51">
        <v>1</v>
      </c>
      <c r="AE139" s="51">
        <v>0</v>
      </c>
      <c r="AF139" s="51">
        <v>0</v>
      </c>
      <c r="AG139" s="51">
        <v>0</v>
      </c>
      <c r="AH139" s="51" t="str">
        <f>IF(OR(COUNTIF(WestCoast[],IDPs[[#This Row],[Dis_Pcode]])&gt;=1,COUNTIF(WestCoast[],#REF!)&gt;=1),"Yes","No")</f>
        <v>No</v>
      </c>
      <c r="AI139" s="51" t="str">
        <f>IF(IDPs[[#This Row],[Gov_Pcode]]=IDPs[[#This Row],[Gov_Coming_Pcode]],"Yes","No")</f>
        <v>No</v>
      </c>
      <c r="AJ139" s="51" t="str">
        <f>IF(IDPs[[#This Row],[Dis_Pcode]]=IDPs[[#This Row],[Dis_Coming_Pcode]],"Yes","No")</f>
        <v>No</v>
      </c>
    </row>
    <row r="140" spans="1:36" s="14" customFormat="1" x14ac:dyDescent="0.35">
      <c r="A140" s="50">
        <v>45317</v>
      </c>
      <c r="B140" s="50">
        <v>45316</v>
      </c>
      <c r="C140" s="50" t="s">
        <v>380</v>
      </c>
      <c r="D140" s="51" t="s">
        <v>1218</v>
      </c>
      <c r="E140" s="52" t="s">
        <v>265</v>
      </c>
      <c r="F140" s="51" t="s">
        <v>382</v>
      </c>
      <c r="G140" s="51" t="s">
        <v>1218</v>
      </c>
      <c r="H140" s="52" t="s">
        <v>265</v>
      </c>
      <c r="I140" s="51" t="s">
        <v>1126</v>
      </c>
      <c r="J140" s="51" t="s">
        <v>1184</v>
      </c>
      <c r="K140" s="50">
        <v>45314</v>
      </c>
      <c r="L140" s="50" t="s">
        <v>959</v>
      </c>
      <c r="M140" s="51" t="s">
        <v>1206</v>
      </c>
      <c r="N140" s="52" t="s">
        <v>270</v>
      </c>
      <c r="O140" s="51" t="s">
        <v>979</v>
      </c>
      <c r="P140" s="51" t="s">
        <v>252</v>
      </c>
      <c r="Q140" s="52" t="s">
        <v>978</v>
      </c>
      <c r="R140" s="51" t="s">
        <v>1180</v>
      </c>
      <c r="S140" s="51" t="s">
        <v>1185</v>
      </c>
      <c r="T140" s="51" t="s">
        <v>1160</v>
      </c>
      <c r="U140" s="51"/>
      <c r="V140" s="51"/>
      <c r="W140" s="51">
        <v>1</v>
      </c>
      <c r="X140" s="51">
        <v>0</v>
      </c>
      <c r="Y140" s="51">
        <v>0</v>
      </c>
      <c r="Z140" s="51">
        <v>0</v>
      </c>
      <c r="AA140" s="51">
        <v>0</v>
      </c>
      <c r="AB140" s="51">
        <v>0</v>
      </c>
      <c r="AC140" s="51">
        <v>0</v>
      </c>
      <c r="AD140" s="51">
        <v>1</v>
      </c>
      <c r="AE140" s="51">
        <v>0</v>
      </c>
      <c r="AF140" s="51">
        <v>0</v>
      </c>
      <c r="AG140" s="51">
        <v>0</v>
      </c>
      <c r="AH140" s="51" t="str">
        <f>IF(OR(COUNTIF(WestCoast[],IDPs[[#This Row],[Dis_Pcode]])&gt;=1,COUNTIF(WestCoast[],#REF!)&gt;=1),"Yes","No")</f>
        <v>No</v>
      </c>
      <c r="AI140" s="51" t="str">
        <f>IF(IDPs[[#This Row],[Gov_Pcode]]=IDPs[[#This Row],[Gov_Coming_Pcode]],"Yes","No")</f>
        <v>No</v>
      </c>
      <c r="AJ140" s="51" t="str">
        <f>IF(IDPs[[#This Row],[Dis_Pcode]]=IDPs[[#This Row],[Dis_Coming_Pcode]],"Yes","No")</f>
        <v>No</v>
      </c>
    </row>
    <row r="141" spans="1:36" s="14" customFormat="1" x14ac:dyDescent="0.35">
      <c r="A141" s="50">
        <v>45317</v>
      </c>
      <c r="B141" s="50">
        <v>45315</v>
      </c>
      <c r="C141" s="50" t="s">
        <v>401</v>
      </c>
      <c r="D141" s="51" t="s">
        <v>1203</v>
      </c>
      <c r="E141" s="52" t="s">
        <v>266</v>
      </c>
      <c r="F141" s="51" t="s">
        <v>453</v>
      </c>
      <c r="G141" s="51" t="s">
        <v>25</v>
      </c>
      <c r="H141" s="52" t="s">
        <v>452</v>
      </c>
      <c r="I141" s="51" t="s">
        <v>1126</v>
      </c>
      <c r="J141" s="51" t="s">
        <v>1184</v>
      </c>
      <c r="K141" s="50">
        <v>45314</v>
      </c>
      <c r="L141" s="50" t="s">
        <v>401</v>
      </c>
      <c r="M141" s="51" t="s">
        <v>1203</v>
      </c>
      <c r="N141" s="52" t="s">
        <v>266</v>
      </c>
      <c r="O141" s="51" t="s">
        <v>453</v>
      </c>
      <c r="P141" s="51" t="s">
        <v>25</v>
      </c>
      <c r="Q141" s="52" t="s">
        <v>452</v>
      </c>
      <c r="R141" s="51" t="s">
        <v>1180</v>
      </c>
      <c r="S141" s="51" t="s">
        <v>1186</v>
      </c>
      <c r="T141" s="51" t="s">
        <v>1160</v>
      </c>
      <c r="U141" s="51"/>
      <c r="V141" s="51"/>
      <c r="W141" s="51">
        <v>2</v>
      </c>
      <c r="X141" s="51">
        <v>0</v>
      </c>
      <c r="Y141" s="51">
        <v>0</v>
      </c>
      <c r="Z141" s="51">
        <v>0</v>
      </c>
      <c r="AA141" s="51">
        <v>2</v>
      </c>
      <c r="AB141" s="51">
        <v>0</v>
      </c>
      <c r="AC141" s="51">
        <v>0</v>
      </c>
      <c r="AD141" s="51">
        <v>0</v>
      </c>
      <c r="AE141" s="51">
        <v>0</v>
      </c>
      <c r="AF141" s="51">
        <v>0</v>
      </c>
      <c r="AG141" s="51">
        <v>0</v>
      </c>
      <c r="AH141" s="51" t="str">
        <f>IF(OR(COUNTIF(WestCoast[],IDPs[[#This Row],[Dis_Pcode]])&gt;=1,COUNTIF(WestCoast[],#REF!)&gt;=1),"Yes","No")</f>
        <v>Yes</v>
      </c>
      <c r="AI141" s="51" t="str">
        <f>IF(IDPs[[#This Row],[Gov_Pcode]]=IDPs[[#This Row],[Gov_Coming_Pcode]],"Yes","No")</f>
        <v>Yes</v>
      </c>
      <c r="AJ141" s="51" t="str">
        <f>IF(IDPs[[#This Row],[Dis_Pcode]]=IDPs[[#This Row],[Dis_Coming_Pcode]],"Yes","No")</f>
        <v>Yes</v>
      </c>
    </row>
    <row r="142" spans="1:36" s="14" customFormat="1" x14ac:dyDescent="0.35">
      <c r="A142" s="50">
        <v>45317</v>
      </c>
      <c r="B142" s="50">
        <v>45315</v>
      </c>
      <c r="C142" s="50" t="s">
        <v>401</v>
      </c>
      <c r="D142" s="51" t="s">
        <v>1203</v>
      </c>
      <c r="E142" s="52" t="s">
        <v>266</v>
      </c>
      <c r="F142" s="51" t="s">
        <v>453</v>
      </c>
      <c r="G142" s="51" t="s">
        <v>25</v>
      </c>
      <c r="H142" s="52" t="s">
        <v>452</v>
      </c>
      <c r="I142" s="51" t="s">
        <v>1126</v>
      </c>
      <c r="J142" s="51" t="s">
        <v>1184</v>
      </c>
      <c r="K142" s="50">
        <v>45314</v>
      </c>
      <c r="L142" s="50" t="s">
        <v>401</v>
      </c>
      <c r="M142" s="51" t="s">
        <v>1203</v>
      </c>
      <c r="N142" s="52" t="s">
        <v>266</v>
      </c>
      <c r="O142" s="51" t="s">
        <v>408</v>
      </c>
      <c r="P142" s="51" t="s">
        <v>1204</v>
      </c>
      <c r="Q142" s="52" t="s">
        <v>407</v>
      </c>
      <c r="R142" s="51" t="s">
        <v>1180</v>
      </c>
      <c r="S142" s="51" t="s">
        <v>1186</v>
      </c>
      <c r="T142" s="51" t="s">
        <v>1160</v>
      </c>
      <c r="U142" s="51"/>
      <c r="V142" s="51"/>
      <c r="W142" s="51">
        <v>2</v>
      </c>
      <c r="X142" s="51">
        <v>0</v>
      </c>
      <c r="Y142" s="51">
        <v>0</v>
      </c>
      <c r="Z142" s="51">
        <v>0</v>
      </c>
      <c r="AA142" s="51">
        <v>2</v>
      </c>
      <c r="AB142" s="51">
        <v>0</v>
      </c>
      <c r="AC142" s="51">
        <v>0</v>
      </c>
      <c r="AD142" s="51">
        <v>0</v>
      </c>
      <c r="AE142" s="51">
        <v>0</v>
      </c>
      <c r="AF142" s="51">
        <v>0</v>
      </c>
      <c r="AG142" s="51">
        <v>0</v>
      </c>
      <c r="AH142" s="51" t="str">
        <f>IF(OR(COUNTIF(WestCoast[],IDPs[[#This Row],[Dis_Pcode]])&gt;=1,COUNTIF(WestCoast[],#REF!)&gt;=1),"Yes","No")</f>
        <v>Yes</v>
      </c>
      <c r="AI142" s="51" t="str">
        <f>IF(IDPs[[#This Row],[Gov_Pcode]]=IDPs[[#This Row],[Gov_Coming_Pcode]],"Yes","No")</f>
        <v>Yes</v>
      </c>
      <c r="AJ142" s="51" t="str">
        <f>IF(IDPs[[#This Row],[Dis_Pcode]]=IDPs[[#This Row],[Dis_Coming_Pcode]],"Yes","No")</f>
        <v>No</v>
      </c>
    </row>
    <row r="143" spans="1:36" s="14" customFormat="1" x14ac:dyDescent="0.35">
      <c r="A143" s="50">
        <v>45317</v>
      </c>
      <c r="B143" s="50">
        <v>45315</v>
      </c>
      <c r="C143" s="50" t="s">
        <v>401</v>
      </c>
      <c r="D143" s="51" t="s">
        <v>1203</v>
      </c>
      <c r="E143" s="52" t="s">
        <v>266</v>
      </c>
      <c r="F143" s="51" t="s">
        <v>453</v>
      </c>
      <c r="G143" s="51" t="s">
        <v>25</v>
      </c>
      <c r="H143" s="52" t="s">
        <v>452</v>
      </c>
      <c r="I143" s="51" t="s">
        <v>1126</v>
      </c>
      <c r="J143" s="51" t="s">
        <v>1184</v>
      </c>
      <c r="K143" s="50">
        <v>45314</v>
      </c>
      <c r="L143" s="50" t="s">
        <v>401</v>
      </c>
      <c r="M143" s="51" t="s">
        <v>1203</v>
      </c>
      <c r="N143" s="52" t="s">
        <v>266</v>
      </c>
      <c r="O143" s="51" t="s">
        <v>456</v>
      </c>
      <c r="P143" s="51" t="s">
        <v>455</v>
      </c>
      <c r="Q143" s="52" t="s">
        <v>454</v>
      </c>
      <c r="R143" s="51" t="s">
        <v>1180</v>
      </c>
      <c r="S143" s="51" t="s">
        <v>1186</v>
      </c>
      <c r="T143" s="51" t="s">
        <v>1160</v>
      </c>
      <c r="U143" s="51"/>
      <c r="V143" s="51"/>
      <c r="W143" s="51">
        <v>2</v>
      </c>
      <c r="X143" s="51">
        <v>0</v>
      </c>
      <c r="Y143" s="51">
        <v>0</v>
      </c>
      <c r="Z143" s="51">
        <v>0</v>
      </c>
      <c r="AA143" s="51">
        <v>2</v>
      </c>
      <c r="AB143" s="51">
        <v>0</v>
      </c>
      <c r="AC143" s="51">
        <v>0</v>
      </c>
      <c r="AD143" s="51">
        <v>0</v>
      </c>
      <c r="AE143" s="51">
        <v>0</v>
      </c>
      <c r="AF143" s="51">
        <v>0</v>
      </c>
      <c r="AG143" s="51">
        <v>0</v>
      </c>
      <c r="AH143" s="51" t="str">
        <f>IF(OR(COUNTIF(WestCoast[],IDPs[[#This Row],[Dis_Pcode]])&gt;=1,COUNTIF(WestCoast[],#REF!)&gt;=1),"Yes","No")</f>
        <v>Yes</v>
      </c>
      <c r="AI143" s="51" t="str">
        <f>IF(IDPs[[#This Row],[Gov_Pcode]]=IDPs[[#This Row],[Gov_Coming_Pcode]],"Yes","No")</f>
        <v>Yes</v>
      </c>
      <c r="AJ143" s="51" t="str">
        <f>IF(IDPs[[#This Row],[Dis_Pcode]]=IDPs[[#This Row],[Dis_Coming_Pcode]],"Yes","No")</f>
        <v>No</v>
      </c>
    </row>
    <row r="144" spans="1:36" s="14" customFormat="1" x14ac:dyDescent="0.35">
      <c r="A144" s="50">
        <v>45317</v>
      </c>
      <c r="B144" s="50">
        <v>45315</v>
      </c>
      <c r="C144" s="50" t="s">
        <v>401</v>
      </c>
      <c r="D144" s="51" t="s">
        <v>1203</v>
      </c>
      <c r="E144" s="52" t="s">
        <v>266</v>
      </c>
      <c r="F144" s="51" t="s">
        <v>453</v>
      </c>
      <c r="G144" s="51" t="s">
        <v>25</v>
      </c>
      <c r="H144" s="52" t="s">
        <v>452</v>
      </c>
      <c r="I144" s="51" t="s">
        <v>1126</v>
      </c>
      <c r="J144" s="51" t="s">
        <v>1184</v>
      </c>
      <c r="K144" s="50">
        <v>45314</v>
      </c>
      <c r="L144" s="50" t="s">
        <v>401</v>
      </c>
      <c r="M144" s="51" t="s">
        <v>1203</v>
      </c>
      <c r="N144" s="52" t="s">
        <v>266</v>
      </c>
      <c r="O144" s="51" t="s">
        <v>453</v>
      </c>
      <c r="P144" s="51" t="s">
        <v>25</v>
      </c>
      <c r="Q144" s="52" t="s">
        <v>452</v>
      </c>
      <c r="R144" s="51" t="s">
        <v>1180</v>
      </c>
      <c r="S144" s="51" t="s">
        <v>1186</v>
      </c>
      <c r="T144" s="51" t="s">
        <v>1160</v>
      </c>
      <c r="U144" s="51"/>
      <c r="V144" s="51"/>
      <c r="W144" s="51">
        <v>1</v>
      </c>
      <c r="X144" s="51">
        <v>0</v>
      </c>
      <c r="Y144" s="51">
        <v>0</v>
      </c>
      <c r="Z144" s="51">
        <v>0</v>
      </c>
      <c r="AA144" s="51">
        <v>1</v>
      </c>
      <c r="AB144" s="51">
        <v>0</v>
      </c>
      <c r="AC144" s="51">
        <v>0</v>
      </c>
      <c r="AD144" s="51">
        <v>0</v>
      </c>
      <c r="AE144" s="51">
        <v>0</v>
      </c>
      <c r="AF144" s="51">
        <v>0</v>
      </c>
      <c r="AG144" s="51">
        <v>0</v>
      </c>
      <c r="AH144" s="51" t="str">
        <f>IF(OR(COUNTIF(WestCoast[],IDPs[[#This Row],[Dis_Pcode]])&gt;=1,COUNTIF(WestCoast[],#REF!)&gt;=1),"Yes","No")</f>
        <v>Yes</v>
      </c>
      <c r="AI144" s="51" t="str">
        <f>IF(IDPs[[#This Row],[Gov_Pcode]]=IDPs[[#This Row],[Gov_Coming_Pcode]],"Yes","No")</f>
        <v>Yes</v>
      </c>
      <c r="AJ144" s="51" t="str">
        <f>IF(IDPs[[#This Row],[Dis_Pcode]]=IDPs[[#This Row],[Dis_Coming_Pcode]],"Yes","No")</f>
        <v>Yes</v>
      </c>
    </row>
    <row r="145" spans="1:36" s="14" customFormat="1" x14ac:dyDescent="0.35">
      <c r="A145" s="50">
        <v>45318</v>
      </c>
      <c r="B145" s="50">
        <v>45315</v>
      </c>
      <c r="C145" s="50" t="s">
        <v>874</v>
      </c>
      <c r="D145" s="51" t="s">
        <v>6</v>
      </c>
      <c r="E145" s="52" t="s">
        <v>873</v>
      </c>
      <c r="F145" s="51" t="s">
        <v>894</v>
      </c>
      <c r="G145" s="51" t="s">
        <v>87</v>
      </c>
      <c r="H145" s="52" t="s">
        <v>893</v>
      </c>
      <c r="I145" s="51" t="s">
        <v>1126</v>
      </c>
      <c r="J145" s="51" t="s">
        <v>1184</v>
      </c>
      <c r="K145" s="50">
        <v>45314</v>
      </c>
      <c r="L145" s="50" t="s">
        <v>797</v>
      </c>
      <c r="M145" s="51" t="s">
        <v>7</v>
      </c>
      <c r="N145" s="52" t="s">
        <v>796</v>
      </c>
      <c r="O145" s="51" t="s">
        <v>811</v>
      </c>
      <c r="P145" s="51" t="s">
        <v>75</v>
      </c>
      <c r="Q145" s="52" t="s">
        <v>810</v>
      </c>
      <c r="R145" s="51" t="s">
        <v>1181</v>
      </c>
      <c r="S145" s="51" t="s">
        <v>1182</v>
      </c>
      <c r="T145" s="51" t="s">
        <v>1160</v>
      </c>
      <c r="U145" s="51"/>
      <c r="V145" s="51"/>
      <c r="W145" s="51">
        <v>1</v>
      </c>
      <c r="X145" s="51">
        <v>0</v>
      </c>
      <c r="Y145" s="51">
        <v>0</v>
      </c>
      <c r="Z145" s="51">
        <v>0</v>
      </c>
      <c r="AA145" s="51">
        <v>0</v>
      </c>
      <c r="AB145" s="51">
        <v>0</v>
      </c>
      <c r="AC145" s="51">
        <v>0</v>
      </c>
      <c r="AD145" s="51">
        <v>0</v>
      </c>
      <c r="AE145" s="51">
        <v>0</v>
      </c>
      <c r="AF145" s="51">
        <v>1</v>
      </c>
      <c r="AG145" s="51">
        <v>0</v>
      </c>
      <c r="AH145" s="51" t="str">
        <f>IF(OR(COUNTIF(WestCoast[],IDPs[[#This Row],[Dis_Pcode]])&gt;=1,COUNTIF(WestCoast[],#REF!)&gt;=1),"Yes","No")</f>
        <v>No</v>
      </c>
      <c r="AI145" s="51" t="str">
        <f>IF(IDPs[[#This Row],[Gov_Pcode]]=IDPs[[#This Row],[Gov_Coming_Pcode]],"Yes","No")</f>
        <v>No</v>
      </c>
      <c r="AJ145" s="51" t="str">
        <f>IF(IDPs[[#This Row],[Dis_Pcode]]=IDPs[[#This Row],[Dis_Coming_Pcode]],"Yes","No")</f>
        <v>No</v>
      </c>
    </row>
    <row r="146" spans="1:36" s="14" customFormat="1" x14ac:dyDescent="0.35">
      <c r="A146" s="50">
        <v>45318</v>
      </c>
      <c r="B146" s="50">
        <v>45317</v>
      </c>
      <c r="C146" s="50" t="s">
        <v>874</v>
      </c>
      <c r="D146" s="51" t="s">
        <v>6</v>
      </c>
      <c r="E146" s="52" t="s">
        <v>873</v>
      </c>
      <c r="F146" s="51" t="s">
        <v>894</v>
      </c>
      <c r="G146" s="51" t="s">
        <v>87</v>
      </c>
      <c r="H146" s="52" t="s">
        <v>893</v>
      </c>
      <c r="I146" s="51" t="s">
        <v>1126</v>
      </c>
      <c r="J146" s="51" t="s">
        <v>1184</v>
      </c>
      <c r="K146" s="50">
        <v>45316</v>
      </c>
      <c r="L146" s="50" t="s">
        <v>999</v>
      </c>
      <c r="M146" s="51" t="s">
        <v>15</v>
      </c>
      <c r="N146" s="52" t="s">
        <v>271</v>
      </c>
      <c r="O146" s="51" t="s">
        <v>1011</v>
      </c>
      <c r="P146" s="51" t="s">
        <v>233</v>
      </c>
      <c r="Q146" s="52" t="s">
        <v>1010</v>
      </c>
      <c r="R146" s="51" t="s">
        <v>1181</v>
      </c>
      <c r="S146" s="51" t="s">
        <v>1413</v>
      </c>
      <c r="T146" s="51" t="s">
        <v>1160</v>
      </c>
      <c r="U146" s="51"/>
      <c r="V146" s="51"/>
      <c r="W146" s="51">
        <v>1</v>
      </c>
      <c r="X146" s="51">
        <v>0</v>
      </c>
      <c r="Y146" s="51">
        <v>0</v>
      </c>
      <c r="Z146" s="51">
        <v>0</v>
      </c>
      <c r="AA146" s="51">
        <v>0</v>
      </c>
      <c r="AB146" s="51">
        <v>1</v>
      </c>
      <c r="AC146" s="51">
        <v>0</v>
      </c>
      <c r="AD146" s="51">
        <v>0</v>
      </c>
      <c r="AE146" s="51">
        <v>0</v>
      </c>
      <c r="AF146" s="51">
        <v>0</v>
      </c>
      <c r="AG146" s="51">
        <v>0</v>
      </c>
      <c r="AH146" s="51" t="str">
        <f>IF(OR(COUNTIF(WestCoast[],IDPs[[#This Row],[Dis_Pcode]])&gt;=1,COUNTIF(WestCoast[],#REF!)&gt;=1),"Yes","No")</f>
        <v>No</v>
      </c>
      <c r="AI146" s="51" t="str">
        <f>IF(IDPs[[#This Row],[Gov_Pcode]]=IDPs[[#This Row],[Gov_Coming_Pcode]],"Yes","No")</f>
        <v>No</v>
      </c>
      <c r="AJ146" s="51" t="str">
        <f>IF(IDPs[[#This Row],[Dis_Pcode]]=IDPs[[#This Row],[Dis_Coming_Pcode]],"Yes","No")</f>
        <v>No</v>
      </c>
    </row>
    <row r="147" spans="1:36" s="14" customFormat="1" x14ac:dyDescent="0.35">
      <c r="A147" s="50">
        <v>45324</v>
      </c>
      <c r="B147" s="50">
        <v>45323</v>
      </c>
      <c r="C147" s="50" t="s">
        <v>1046</v>
      </c>
      <c r="D147" s="51" t="s">
        <v>1207</v>
      </c>
      <c r="E147" s="52" t="s">
        <v>267</v>
      </c>
      <c r="F147" s="51" t="s">
        <v>1081</v>
      </c>
      <c r="G147" s="51" t="s">
        <v>1208</v>
      </c>
      <c r="H147" s="52" t="s">
        <v>1080</v>
      </c>
      <c r="I147" s="51" t="s">
        <v>1126</v>
      </c>
      <c r="J147" s="51" t="s">
        <v>1184</v>
      </c>
      <c r="K147" s="50">
        <v>45315</v>
      </c>
      <c r="L147" s="50" t="s">
        <v>1046</v>
      </c>
      <c r="M147" s="51" t="s">
        <v>1207</v>
      </c>
      <c r="N147" s="52" t="s">
        <v>267</v>
      </c>
      <c r="O147" s="51" t="s">
        <v>1084</v>
      </c>
      <c r="P147" s="51" t="s">
        <v>35</v>
      </c>
      <c r="Q147" s="52" t="s">
        <v>1083</v>
      </c>
      <c r="R147" s="51" t="s">
        <v>1180</v>
      </c>
      <c r="S147" s="51" t="s">
        <v>1185</v>
      </c>
      <c r="T147" s="51" t="s">
        <v>1160</v>
      </c>
      <c r="U147" s="51"/>
      <c r="V147" s="51"/>
      <c r="W147" s="51">
        <v>20</v>
      </c>
      <c r="X147" s="51">
        <v>0</v>
      </c>
      <c r="Y147" s="51">
        <v>0</v>
      </c>
      <c r="Z147" s="51">
        <v>0</v>
      </c>
      <c r="AA147" s="51">
        <v>20</v>
      </c>
      <c r="AB147" s="51">
        <v>0</v>
      </c>
      <c r="AC147" s="51">
        <v>0</v>
      </c>
      <c r="AD147" s="51">
        <v>0</v>
      </c>
      <c r="AE147" s="51">
        <v>0</v>
      </c>
      <c r="AF147" s="51">
        <v>0</v>
      </c>
      <c r="AG147" s="51">
        <v>0</v>
      </c>
      <c r="AH147" s="51" t="str">
        <f>IF(OR(COUNTIF(WestCoast[],IDPs[[#This Row],[Dis_Pcode]])&gt;=1,COUNTIF(WestCoast[],#REF!)&gt;=1),"Yes","No")</f>
        <v>No</v>
      </c>
      <c r="AI147" s="51" t="str">
        <f>IF(IDPs[[#This Row],[Gov_Pcode]]=IDPs[[#This Row],[Gov_Coming_Pcode]],"Yes","No")</f>
        <v>Yes</v>
      </c>
      <c r="AJ147" s="51" t="str">
        <f>IF(IDPs[[#This Row],[Dis_Pcode]]=IDPs[[#This Row],[Dis_Coming_Pcode]],"Yes","No")</f>
        <v>No</v>
      </c>
    </row>
    <row r="148" spans="1:36" s="14" customFormat="1" x14ac:dyDescent="0.35">
      <c r="A148" s="50">
        <v>45324</v>
      </c>
      <c r="B148" s="50">
        <v>45319</v>
      </c>
      <c r="C148" s="50" t="s">
        <v>874</v>
      </c>
      <c r="D148" s="51" t="s">
        <v>6</v>
      </c>
      <c r="E148" s="52" t="s">
        <v>873</v>
      </c>
      <c r="F148" s="51" t="s">
        <v>894</v>
      </c>
      <c r="G148" s="51" t="s">
        <v>87</v>
      </c>
      <c r="H148" s="52" t="s">
        <v>893</v>
      </c>
      <c r="I148" s="51" t="s">
        <v>1126</v>
      </c>
      <c r="J148" s="51" t="s">
        <v>1184</v>
      </c>
      <c r="K148" s="50">
        <v>45315</v>
      </c>
      <c r="L148" s="50" t="s">
        <v>717</v>
      </c>
      <c r="M148" s="51" t="s">
        <v>1</v>
      </c>
      <c r="N148" s="52" t="s">
        <v>264</v>
      </c>
      <c r="O148" s="51" t="s">
        <v>783</v>
      </c>
      <c r="P148" s="51" t="s">
        <v>1289</v>
      </c>
      <c r="Q148" s="52" t="s">
        <v>782</v>
      </c>
      <c r="R148" s="51" t="s">
        <v>1181</v>
      </c>
      <c r="S148" s="51" t="s">
        <v>1183</v>
      </c>
      <c r="T148" s="51" t="s">
        <v>1439</v>
      </c>
      <c r="U148" s="51"/>
      <c r="V148" s="51"/>
      <c r="W148" s="51">
        <v>1</v>
      </c>
      <c r="X148" s="51">
        <v>0</v>
      </c>
      <c r="Y148" s="51">
        <v>0</v>
      </c>
      <c r="Z148" s="51">
        <v>0</v>
      </c>
      <c r="AA148" s="51">
        <v>0</v>
      </c>
      <c r="AB148" s="51">
        <v>0</v>
      </c>
      <c r="AC148" s="51">
        <v>0</v>
      </c>
      <c r="AD148" s="51">
        <v>1</v>
      </c>
      <c r="AE148" s="51">
        <v>0</v>
      </c>
      <c r="AF148" s="51">
        <v>0</v>
      </c>
      <c r="AG148" s="51">
        <v>0</v>
      </c>
      <c r="AH148" s="51" t="str">
        <f>IF(OR(COUNTIF(WestCoast[],IDPs[[#This Row],[Dis_Pcode]])&gt;=1,COUNTIF(WestCoast[],#REF!)&gt;=1),"Yes","No")</f>
        <v>No</v>
      </c>
      <c r="AI148" s="51" t="str">
        <f>IF(IDPs[[#This Row],[Gov_Pcode]]=IDPs[[#This Row],[Gov_Coming_Pcode]],"Yes","No")</f>
        <v>No</v>
      </c>
      <c r="AJ148" s="51" t="str">
        <f>IF(IDPs[[#This Row],[Dis_Pcode]]=IDPs[[#This Row],[Dis_Coming_Pcode]],"Yes","No")</f>
        <v>No</v>
      </c>
    </row>
    <row r="149" spans="1:36" s="14" customFormat="1" x14ac:dyDescent="0.35">
      <c r="A149" s="50">
        <v>45321</v>
      </c>
      <c r="B149" s="50">
        <v>45321</v>
      </c>
      <c r="C149" s="50" t="s">
        <v>380</v>
      </c>
      <c r="D149" s="51" t="s">
        <v>1218</v>
      </c>
      <c r="E149" s="52" t="s">
        <v>265</v>
      </c>
      <c r="F149" s="51" t="s">
        <v>382</v>
      </c>
      <c r="G149" s="51" t="s">
        <v>1218</v>
      </c>
      <c r="H149" s="52" t="s">
        <v>265</v>
      </c>
      <c r="I149" s="51" t="s">
        <v>1126</v>
      </c>
      <c r="J149" s="51" t="s">
        <v>1184</v>
      </c>
      <c r="K149" s="50">
        <v>45316</v>
      </c>
      <c r="L149" s="50" t="s">
        <v>1046</v>
      </c>
      <c r="M149" s="51" t="s">
        <v>1207</v>
      </c>
      <c r="N149" s="52" t="s">
        <v>267</v>
      </c>
      <c r="O149" s="51" t="s">
        <v>1060</v>
      </c>
      <c r="P149" s="51" t="s">
        <v>49</v>
      </c>
      <c r="Q149" s="52" t="s">
        <v>1059</v>
      </c>
      <c r="R149" s="51" t="s">
        <v>1181</v>
      </c>
      <c r="S149" s="51" t="s">
        <v>1183</v>
      </c>
      <c r="T149" s="51" t="s">
        <v>1160</v>
      </c>
      <c r="U149" s="51"/>
      <c r="V149" s="51"/>
      <c r="W149" s="51">
        <v>1</v>
      </c>
      <c r="X149" s="51">
        <v>0</v>
      </c>
      <c r="Y149" s="51">
        <v>0</v>
      </c>
      <c r="Z149" s="51">
        <v>0</v>
      </c>
      <c r="AA149" s="51">
        <v>0</v>
      </c>
      <c r="AB149" s="51">
        <v>0</v>
      </c>
      <c r="AC149" s="51">
        <v>0</v>
      </c>
      <c r="AD149" s="51">
        <v>1</v>
      </c>
      <c r="AE149" s="51">
        <v>0</v>
      </c>
      <c r="AF149" s="51">
        <v>0</v>
      </c>
      <c r="AG149" s="51">
        <v>0</v>
      </c>
      <c r="AH149" s="51" t="str">
        <f>IF(OR(COUNTIF(WestCoast[],IDPs[[#This Row],[Dis_Pcode]])&gt;=1,COUNTIF(WestCoast[],#REF!)&gt;=1),"Yes","No")</f>
        <v>No</v>
      </c>
      <c r="AI149" s="51" t="str">
        <f>IF(IDPs[[#This Row],[Gov_Pcode]]=IDPs[[#This Row],[Gov_Coming_Pcode]],"Yes","No")</f>
        <v>No</v>
      </c>
      <c r="AJ149" s="51" t="str">
        <f>IF(IDPs[[#This Row],[Dis_Pcode]]=IDPs[[#This Row],[Dis_Coming_Pcode]],"Yes","No")</f>
        <v>No</v>
      </c>
    </row>
    <row r="150" spans="1:36" s="14" customFormat="1" x14ac:dyDescent="0.35">
      <c r="A150" s="50">
        <v>45324</v>
      </c>
      <c r="B150" s="50">
        <v>45319</v>
      </c>
      <c r="C150" s="50" t="s">
        <v>874</v>
      </c>
      <c r="D150" s="51" t="s">
        <v>6</v>
      </c>
      <c r="E150" s="52" t="s">
        <v>873</v>
      </c>
      <c r="F150" s="51" t="s">
        <v>894</v>
      </c>
      <c r="G150" s="51" t="s">
        <v>87</v>
      </c>
      <c r="H150" s="52" t="s">
        <v>893</v>
      </c>
      <c r="I150" s="51" t="s">
        <v>1126</v>
      </c>
      <c r="J150" s="51" t="s">
        <v>1184</v>
      </c>
      <c r="K150" s="50">
        <v>45316</v>
      </c>
      <c r="L150" s="50" t="s">
        <v>918</v>
      </c>
      <c r="M150" s="51" t="s">
        <v>1155</v>
      </c>
      <c r="N150" s="52" t="s">
        <v>917</v>
      </c>
      <c r="O150" s="51" t="s">
        <v>952</v>
      </c>
      <c r="P150" s="51" t="s">
        <v>950</v>
      </c>
      <c r="Q150" s="52" t="s">
        <v>951</v>
      </c>
      <c r="R150" s="51" t="s">
        <v>1180</v>
      </c>
      <c r="S150" s="51" t="s">
        <v>1185</v>
      </c>
      <c r="T150" s="51" t="s">
        <v>1160</v>
      </c>
      <c r="U150" s="51"/>
      <c r="V150" s="51"/>
      <c r="W150" s="51">
        <v>1</v>
      </c>
      <c r="X150" s="51">
        <v>0</v>
      </c>
      <c r="Y150" s="51">
        <v>0</v>
      </c>
      <c r="Z150" s="51">
        <v>0</v>
      </c>
      <c r="AA150" s="51">
        <v>1</v>
      </c>
      <c r="AB150" s="51">
        <v>0</v>
      </c>
      <c r="AC150" s="51">
        <v>0</v>
      </c>
      <c r="AD150" s="51">
        <v>0</v>
      </c>
      <c r="AE150" s="51">
        <v>0</v>
      </c>
      <c r="AF150" s="51">
        <v>0</v>
      </c>
      <c r="AG150" s="51">
        <v>0</v>
      </c>
      <c r="AH150" s="51" t="str">
        <f>IF(OR(COUNTIF(WestCoast[],IDPs[[#This Row],[Dis_Pcode]])&gt;=1,COUNTIF(WestCoast[],#REF!)&gt;=1),"Yes","No")</f>
        <v>No</v>
      </c>
      <c r="AI150" s="51" t="str">
        <f>IF(IDPs[[#This Row],[Gov_Pcode]]=IDPs[[#This Row],[Gov_Coming_Pcode]],"Yes","No")</f>
        <v>No</v>
      </c>
      <c r="AJ150" s="51" t="str">
        <f>IF(IDPs[[#This Row],[Dis_Pcode]]=IDPs[[#This Row],[Dis_Coming_Pcode]],"Yes","No")</f>
        <v>No</v>
      </c>
    </row>
    <row r="151" spans="1:36" s="14" customFormat="1" x14ac:dyDescent="0.35">
      <c r="A151" s="50">
        <v>45324</v>
      </c>
      <c r="B151" s="50">
        <v>45319</v>
      </c>
      <c r="C151" s="50" t="s">
        <v>874</v>
      </c>
      <c r="D151" s="51" t="s">
        <v>6</v>
      </c>
      <c r="E151" s="52" t="s">
        <v>873</v>
      </c>
      <c r="F151" s="51" t="s">
        <v>894</v>
      </c>
      <c r="G151" s="51" t="s">
        <v>87</v>
      </c>
      <c r="H151" s="52" t="s">
        <v>893</v>
      </c>
      <c r="I151" s="51" t="s">
        <v>1126</v>
      </c>
      <c r="J151" s="51" t="s">
        <v>1184</v>
      </c>
      <c r="K151" s="50">
        <v>45316</v>
      </c>
      <c r="L151" s="50" t="s">
        <v>959</v>
      </c>
      <c r="M151" s="51" t="s">
        <v>1206</v>
      </c>
      <c r="N151" s="52" t="s">
        <v>270</v>
      </c>
      <c r="O151" s="51" t="s">
        <v>988</v>
      </c>
      <c r="P151" s="51" t="s">
        <v>1212</v>
      </c>
      <c r="Q151" s="52" t="s">
        <v>987</v>
      </c>
      <c r="R151" s="51" t="s">
        <v>1181</v>
      </c>
      <c r="S151" s="51" t="s">
        <v>1182</v>
      </c>
      <c r="T151" s="51" t="s">
        <v>1160</v>
      </c>
      <c r="U151" s="51"/>
      <c r="V151" s="51"/>
      <c r="W151" s="51">
        <v>1</v>
      </c>
      <c r="X151" s="51">
        <v>0</v>
      </c>
      <c r="Y151" s="51">
        <v>0</v>
      </c>
      <c r="Z151" s="51">
        <v>0</v>
      </c>
      <c r="AA151" s="51">
        <v>0</v>
      </c>
      <c r="AB151" s="51">
        <v>0</v>
      </c>
      <c r="AC151" s="51">
        <v>0</v>
      </c>
      <c r="AD151" s="51">
        <v>1</v>
      </c>
      <c r="AE151" s="51">
        <v>0</v>
      </c>
      <c r="AF151" s="51">
        <v>0</v>
      </c>
      <c r="AG151" s="51">
        <v>0</v>
      </c>
      <c r="AH151" s="51" t="str">
        <f>IF(OR(COUNTIF(WestCoast[],IDPs[[#This Row],[Dis_Pcode]])&gt;=1,COUNTIF(WestCoast[],#REF!)&gt;=1),"Yes","No")</f>
        <v>No</v>
      </c>
      <c r="AI151" s="51" t="str">
        <f>IF(IDPs[[#This Row],[Gov_Pcode]]=IDPs[[#This Row],[Gov_Coming_Pcode]],"Yes","No")</f>
        <v>No</v>
      </c>
      <c r="AJ151" s="51" t="str">
        <f>IF(IDPs[[#This Row],[Dis_Pcode]]=IDPs[[#This Row],[Dis_Coming_Pcode]],"Yes","No")</f>
        <v>No</v>
      </c>
    </row>
    <row r="152" spans="1:36" s="14" customFormat="1" x14ac:dyDescent="0.35">
      <c r="A152" s="50">
        <v>45324</v>
      </c>
      <c r="B152" s="50">
        <v>45319</v>
      </c>
      <c r="C152" s="50" t="s">
        <v>874</v>
      </c>
      <c r="D152" s="51" t="s">
        <v>6</v>
      </c>
      <c r="E152" s="52" t="s">
        <v>873</v>
      </c>
      <c r="F152" s="51" t="s">
        <v>894</v>
      </c>
      <c r="G152" s="51" t="s">
        <v>87</v>
      </c>
      <c r="H152" s="52" t="s">
        <v>893</v>
      </c>
      <c r="I152" s="51" t="s">
        <v>1126</v>
      </c>
      <c r="J152" s="51" t="s">
        <v>1184</v>
      </c>
      <c r="K152" s="50">
        <v>45316</v>
      </c>
      <c r="L152" s="50" t="s">
        <v>536</v>
      </c>
      <c r="M152" s="51" t="s">
        <v>1412</v>
      </c>
      <c r="N152" s="52" t="s">
        <v>268</v>
      </c>
      <c r="O152" s="51" t="s">
        <v>540</v>
      </c>
      <c r="P152" s="51" t="s">
        <v>1250</v>
      </c>
      <c r="Q152" s="52" t="s">
        <v>539</v>
      </c>
      <c r="R152" s="51" t="s">
        <v>1180</v>
      </c>
      <c r="S152" s="51" t="s">
        <v>1185</v>
      </c>
      <c r="T152" s="51" t="s">
        <v>1160</v>
      </c>
      <c r="U152" s="51"/>
      <c r="V152" s="51"/>
      <c r="W152" s="51">
        <v>1</v>
      </c>
      <c r="X152" s="51">
        <v>0</v>
      </c>
      <c r="Y152" s="51">
        <v>0</v>
      </c>
      <c r="Z152" s="51">
        <v>0</v>
      </c>
      <c r="AA152" s="51">
        <v>1</v>
      </c>
      <c r="AB152" s="51">
        <v>0</v>
      </c>
      <c r="AC152" s="51">
        <v>0</v>
      </c>
      <c r="AD152" s="51">
        <v>0</v>
      </c>
      <c r="AE152" s="51">
        <v>0</v>
      </c>
      <c r="AF152" s="51">
        <v>0</v>
      </c>
      <c r="AG152" s="51">
        <v>0</v>
      </c>
      <c r="AH152" s="51" t="str">
        <f>IF(OR(COUNTIF(WestCoast[],IDPs[[#This Row],[Dis_Pcode]])&gt;=1,COUNTIF(WestCoast[],#REF!)&gt;=1),"Yes","No")</f>
        <v>No</v>
      </c>
      <c r="AI152" s="51" t="str">
        <f>IF(IDPs[[#This Row],[Gov_Pcode]]=IDPs[[#This Row],[Gov_Coming_Pcode]],"Yes","No")</f>
        <v>No</v>
      </c>
      <c r="AJ152" s="51" t="str">
        <f>IF(IDPs[[#This Row],[Dis_Pcode]]=IDPs[[#This Row],[Dis_Coming_Pcode]],"Yes","No")</f>
        <v>No</v>
      </c>
    </row>
    <row r="153" spans="1:36" s="14" customFormat="1" x14ac:dyDescent="0.35">
      <c r="A153" s="50">
        <v>45324</v>
      </c>
      <c r="B153" s="50">
        <v>45319</v>
      </c>
      <c r="C153" s="50" t="s">
        <v>874</v>
      </c>
      <c r="D153" s="51" t="s">
        <v>6</v>
      </c>
      <c r="E153" s="52" t="s">
        <v>873</v>
      </c>
      <c r="F153" s="51" t="s">
        <v>892</v>
      </c>
      <c r="G153" s="51" t="s">
        <v>6</v>
      </c>
      <c r="H153" s="52" t="s">
        <v>873</v>
      </c>
      <c r="I153" s="51" t="s">
        <v>1126</v>
      </c>
      <c r="J153" s="51" t="s">
        <v>1184</v>
      </c>
      <c r="K153" s="50">
        <v>45316</v>
      </c>
      <c r="L153" s="50" t="s">
        <v>717</v>
      </c>
      <c r="M153" s="51" t="s">
        <v>1</v>
      </c>
      <c r="N153" s="52" t="s">
        <v>264</v>
      </c>
      <c r="O153" s="51" t="s">
        <v>719</v>
      </c>
      <c r="P153" s="51" t="s">
        <v>78</v>
      </c>
      <c r="Q153" s="52" t="s">
        <v>718</v>
      </c>
      <c r="R153" s="51" t="s">
        <v>1181</v>
      </c>
      <c r="S153" s="51" t="s">
        <v>1413</v>
      </c>
      <c r="T153" s="51" t="s">
        <v>1160</v>
      </c>
      <c r="U153" s="51"/>
      <c r="V153" s="51"/>
      <c r="W153" s="51">
        <v>1</v>
      </c>
      <c r="X153" s="51">
        <v>0</v>
      </c>
      <c r="Y153" s="51">
        <v>0</v>
      </c>
      <c r="Z153" s="51">
        <v>0</v>
      </c>
      <c r="AA153" s="51">
        <v>0</v>
      </c>
      <c r="AB153" s="51">
        <v>0</v>
      </c>
      <c r="AC153" s="51">
        <v>0</v>
      </c>
      <c r="AD153" s="51">
        <v>1</v>
      </c>
      <c r="AE153" s="51">
        <v>0</v>
      </c>
      <c r="AF153" s="51">
        <v>0</v>
      </c>
      <c r="AG153" s="51">
        <v>0</v>
      </c>
      <c r="AH153" s="51" t="str">
        <f>IF(OR(COUNTIF(WestCoast[],IDPs[[#This Row],[Dis_Pcode]])&gt;=1,COUNTIF(WestCoast[],#REF!)&gt;=1),"Yes","No")</f>
        <v>No</v>
      </c>
      <c r="AI153" s="51" t="str">
        <f>IF(IDPs[[#This Row],[Gov_Pcode]]=IDPs[[#This Row],[Gov_Coming_Pcode]],"Yes","No")</f>
        <v>No</v>
      </c>
      <c r="AJ153" s="51" t="str">
        <f>IF(IDPs[[#This Row],[Dis_Pcode]]=IDPs[[#This Row],[Dis_Coming_Pcode]],"Yes","No")</f>
        <v>No</v>
      </c>
    </row>
    <row r="154" spans="1:36" s="14" customFormat="1" x14ac:dyDescent="0.35">
      <c r="A154" s="50">
        <v>45324</v>
      </c>
      <c r="B154" s="50">
        <v>45323</v>
      </c>
      <c r="C154" s="50" t="s">
        <v>874</v>
      </c>
      <c r="D154" s="51" t="s">
        <v>6</v>
      </c>
      <c r="E154" s="52" t="s">
        <v>873</v>
      </c>
      <c r="F154" s="51" t="s">
        <v>894</v>
      </c>
      <c r="G154" s="51" t="s">
        <v>87</v>
      </c>
      <c r="H154" s="52" t="s">
        <v>893</v>
      </c>
      <c r="I154" s="51" t="s">
        <v>1126</v>
      </c>
      <c r="J154" s="51" t="s">
        <v>1184</v>
      </c>
      <c r="K154" s="50">
        <v>45316</v>
      </c>
      <c r="L154" s="50" t="s">
        <v>401</v>
      </c>
      <c r="M154" s="51" t="s">
        <v>1203</v>
      </c>
      <c r="N154" s="52" t="s">
        <v>266</v>
      </c>
      <c r="O154" s="51" t="s">
        <v>447</v>
      </c>
      <c r="P154" s="51" t="s">
        <v>43</v>
      </c>
      <c r="Q154" s="52" t="s">
        <v>446</v>
      </c>
      <c r="R154" s="51" t="s">
        <v>1181</v>
      </c>
      <c r="S154" s="51" t="s">
        <v>1183</v>
      </c>
      <c r="T154" s="51" t="s">
        <v>1160</v>
      </c>
      <c r="U154" s="51"/>
      <c r="V154" s="51"/>
      <c r="W154" s="51">
        <v>1</v>
      </c>
      <c r="X154" s="51">
        <v>0</v>
      </c>
      <c r="Y154" s="51">
        <v>0</v>
      </c>
      <c r="Z154" s="51">
        <v>0</v>
      </c>
      <c r="AA154" s="51">
        <v>1</v>
      </c>
      <c r="AB154" s="51">
        <v>0</v>
      </c>
      <c r="AC154" s="51">
        <v>0</v>
      </c>
      <c r="AD154" s="51">
        <v>0</v>
      </c>
      <c r="AE154" s="51">
        <v>0</v>
      </c>
      <c r="AF154" s="51">
        <v>0</v>
      </c>
      <c r="AG154" s="51">
        <v>0</v>
      </c>
      <c r="AH154" s="51" t="str">
        <f>IF(OR(COUNTIF(WestCoast[],IDPs[[#This Row],[Dis_Pcode]])&gt;=1,COUNTIF(WestCoast[],#REF!)&gt;=1),"Yes","No")</f>
        <v>No</v>
      </c>
      <c r="AI154" s="51" t="str">
        <f>IF(IDPs[[#This Row],[Gov_Pcode]]=IDPs[[#This Row],[Gov_Coming_Pcode]],"Yes","No")</f>
        <v>No</v>
      </c>
      <c r="AJ154" s="51" t="str">
        <f>IF(IDPs[[#This Row],[Dis_Pcode]]=IDPs[[#This Row],[Dis_Coming_Pcode]],"Yes","No")</f>
        <v>No</v>
      </c>
    </row>
    <row r="155" spans="1:36" s="14" customFormat="1" x14ac:dyDescent="0.35">
      <c r="A155" s="50">
        <v>45325</v>
      </c>
      <c r="B155" s="50">
        <v>45322</v>
      </c>
      <c r="C155" s="50" t="s">
        <v>401</v>
      </c>
      <c r="D155" s="51" t="s">
        <v>1203</v>
      </c>
      <c r="E155" s="52" t="s">
        <v>266</v>
      </c>
      <c r="F155" s="51" t="s">
        <v>453</v>
      </c>
      <c r="G155" s="51" t="s">
        <v>25</v>
      </c>
      <c r="H155" s="52" t="s">
        <v>452</v>
      </c>
      <c r="I155" s="51" t="s">
        <v>1126</v>
      </c>
      <c r="J155" s="51" t="s">
        <v>1184</v>
      </c>
      <c r="K155" s="50">
        <v>45316</v>
      </c>
      <c r="L155" s="50" t="s">
        <v>1046</v>
      </c>
      <c r="M155" s="51" t="s">
        <v>1207</v>
      </c>
      <c r="N155" s="52" t="s">
        <v>267</v>
      </c>
      <c r="O155" s="51" t="s">
        <v>1084</v>
      </c>
      <c r="P155" s="51" t="s">
        <v>35</v>
      </c>
      <c r="Q155" s="52" t="s">
        <v>1083</v>
      </c>
      <c r="R155" s="51" t="s">
        <v>1180</v>
      </c>
      <c r="S155" s="51" t="s">
        <v>1186</v>
      </c>
      <c r="T155" s="51" t="s">
        <v>1160</v>
      </c>
      <c r="U155" s="51"/>
      <c r="V155" s="51"/>
      <c r="W155" s="51">
        <v>2</v>
      </c>
      <c r="X155" s="51">
        <v>0</v>
      </c>
      <c r="Y155" s="51">
        <v>1</v>
      </c>
      <c r="Z155" s="51">
        <v>0</v>
      </c>
      <c r="AA155" s="51">
        <v>0</v>
      </c>
      <c r="AB155" s="51">
        <v>0</v>
      </c>
      <c r="AC155" s="51">
        <v>0</v>
      </c>
      <c r="AD155" s="51">
        <v>1</v>
      </c>
      <c r="AE155" s="51">
        <v>0</v>
      </c>
      <c r="AF155" s="51">
        <v>0</v>
      </c>
      <c r="AG155" s="51">
        <v>0</v>
      </c>
      <c r="AH155" s="51" t="str">
        <f>IF(OR(COUNTIF(WestCoast[],IDPs[[#This Row],[Dis_Pcode]])&gt;=1,COUNTIF(WestCoast[],#REF!)&gt;=1),"Yes","No")</f>
        <v>Yes</v>
      </c>
      <c r="AI155" s="51" t="str">
        <f>IF(IDPs[[#This Row],[Gov_Pcode]]=IDPs[[#This Row],[Gov_Coming_Pcode]],"Yes","No")</f>
        <v>No</v>
      </c>
      <c r="AJ155" s="51" t="str">
        <f>IF(IDPs[[#This Row],[Dis_Pcode]]=IDPs[[#This Row],[Dis_Coming_Pcode]],"Yes","No")</f>
        <v>No</v>
      </c>
    </row>
    <row r="156" spans="1:36" s="14" customFormat="1" x14ac:dyDescent="0.35">
      <c r="A156" s="50">
        <v>45325</v>
      </c>
      <c r="B156" s="50">
        <v>45323</v>
      </c>
      <c r="C156" s="50" t="s">
        <v>401</v>
      </c>
      <c r="D156" s="51" t="s">
        <v>1203</v>
      </c>
      <c r="E156" s="52" t="s">
        <v>266</v>
      </c>
      <c r="F156" s="51" t="s">
        <v>417</v>
      </c>
      <c r="G156" s="51" t="s">
        <v>1303</v>
      </c>
      <c r="H156" s="52" t="s">
        <v>1304</v>
      </c>
      <c r="I156" s="51" t="s">
        <v>1126</v>
      </c>
      <c r="J156" s="51" t="s">
        <v>1184</v>
      </c>
      <c r="K156" s="50">
        <v>45316</v>
      </c>
      <c r="L156" s="50" t="s">
        <v>401</v>
      </c>
      <c r="M156" s="51" t="s">
        <v>1203</v>
      </c>
      <c r="N156" s="52" t="s">
        <v>266</v>
      </c>
      <c r="O156" s="51" t="s">
        <v>453</v>
      </c>
      <c r="P156" s="51" t="s">
        <v>25</v>
      </c>
      <c r="Q156" s="52" t="s">
        <v>452</v>
      </c>
      <c r="R156" s="51" t="s">
        <v>1180</v>
      </c>
      <c r="S156" s="51" t="s">
        <v>1186</v>
      </c>
      <c r="T156" s="51" t="s">
        <v>1160</v>
      </c>
      <c r="U156" s="51"/>
      <c r="V156" s="51"/>
      <c r="W156" s="51">
        <v>1</v>
      </c>
      <c r="X156" s="51">
        <v>0</v>
      </c>
      <c r="Y156" s="51">
        <v>0</v>
      </c>
      <c r="Z156" s="51">
        <v>0</v>
      </c>
      <c r="AA156" s="51">
        <v>0</v>
      </c>
      <c r="AB156" s="51">
        <v>0</v>
      </c>
      <c r="AC156" s="51">
        <v>0</v>
      </c>
      <c r="AD156" s="51">
        <v>1</v>
      </c>
      <c r="AE156" s="51">
        <v>0</v>
      </c>
      <c r="AF156" s="51">
        <v>0</v>
      </c>
      <c r="AG156" s="51">
        <v>0</v>
      </c>
      <c r="AH156" s="51" t="str">
        <f>IF(OR(COUNTIF(WestCoast[],IDPs[[#This Row],[Dis_Pcode]])&gt;=1,COUNTIF(WestCoast[],#REF!)&gt;=1),"Yes","No")</f>
        <v>Yes</v>
      </c>
      <c r="AI156" s="51" t="str">
        <f>IF(IDPs[[#This Row],[Gov_Pcode]]=IDPs[[#This Row],[Gov_Coming_Pcode]],"Yes","No")</f>
        <v>Yes</v>
      </c>
      <c r="AJ156" s="51" t="str">
        <f>IF(IDPs[[#This Row],[Dis_Pcode]]=IDPs[[#This Row],[Dis_Coming_Pcode]],"Yes","No")</f>
        <v>No</v>
      </c>
    </row>
    <row r="157" spans="1:36" s="14" customFormat="1" x14ac:dyDescent="0.35">
      <c r="A157" s="50">
        <v>45325</v>
      </c>
      <c r="B157" s="50">
        <v>45323</v>
      </c>
      <c r="C157" s="50" t="s">
        <v>401</v>
      </c>
      <c r="D157" s="51" t="s">
        <v>1203</v>
      </c>
      <c r="E157" s="52" t="s">
        <v>266</v>
      </c>
      <c r="F157" s="51" t="s">
        <v>417</v>
      </c>
      <c r="G157" s="51" t="s">
        <v>1303</v>
      </c>
      <c r="H157" s="52" t="s">
        <v>1304</v>
      </c>
      <c r="I157" s="51" t="s">
        <v>1126</v>
      </c>
      <c r="J157" s="51" t="s">
        <v>1184</v>
      </c>
      <c r="K157" s="50">
        <v>45316</v>
      </c>
      <c r="L157" s="50" t="s">
        <v>1046</v>
      </c>
      <c r="M157" s="51" t="s">
        <v>1207</v>
      </c>
      <c r="N157" s="52" t="s">
        <v>267</v>
      </c>
      <c r="O157" s="51" t="s">
        <v>1067</v>
      </c>
      <c r="P157" s="51" t="s">
        <v>100</v>
      </c>
      <c r="Q157" s="52" t="s">
        <v>1079</v>
      </c>
      <c r="R157" s="51" t="s">
        <v>1180</v>
      </c>
      <c r="S157" s="51" t="s">
        <v>1186</v>
      </c>
      <c r="T157" s="51" t="s">
        <v>1160</v>
      </c>
      <c r="U157" s="51"/>
      <c r="V157" s="51"/>
      <c r="W157" s="51">
        <v>1</v>
      </c>
      <c r="X157" s="51">
        <v>0</v>
      </c>
      <c r="Y157" s="51">
        <v>1</v>
      </c>
      <c r="Z157" s="51">
        <v>0</v>
      </c>
      <c r="AA157" s="51">
        <v>0</v>
      </c>
      <c r="AB157" s="51">
        <v>0</v>
      </c>
      <c r="AC157" s="51">
        <v>0</v>
      </c>
      <c r="AD157" s="51">
        <v>0</v>
      </c>
      <c r="AE157" s="51">
        <v>0</v>
      </c>
      <c r="AF157" s="51">
        <v>0</v>
      </c>
      <c r="AG157" s="51">
        <v>0</v>
      </c>
      <c r="AH157" s="51" t="str">
        <f>IF(OR(COUNTIF(WestCoast[],IDPs[[#This Row],[Dis_Pcode]])&gt;=1,COUNTIF(WestCoast[],#REF!)&gt;=1),"Yes","No")</f>
        <v>Yes</v>
      </c>
      <c r="AI157" s="51" t="str">
        <f>IF(IDPs[[#This Row],[Gov_Pcode]]=IDPs[[#This Row],[Gov_Coming_Pcode]],"Yes","No")</f>
        <v>No</v>
      </c>
      <c r="AJ157" s="51" t="str">
        <f>IF(IDPs[[#This Row],[Dis_Pcode]]=IDPs[[#This Row],[Dis_Coming_Pcode]],"Yes","No")</f>
        <v>No</v>
      </c>
    </row>
    <row r="158" spans="1:36" s="14" customFormat="1" x14ac:dyDescent="0.35">
      <c r="A158" s="50">
        <v>45325</v>
      </c>
      <c r="B158" s="50">
        <v>45323</v>
      </c>
      <c r="C158" s="50" t="s">
        <v>401</v>
      </c>
      <c r="D158" s="51" t="s">
        <v>1203</v>
      </c>
      <c r="E158" s="52" t="s">
        <v>266</v>
      </c>
      <c r="F158" s="51" t="s">
        <v>417</v>
      </c>
      <c r="G158" s="51" t="s">
        <v>1303</v>
      </c>
      <c r="H158" s="52" t="s">
        <v>1304</v>
      </c>
      <c r="I158" s="51" t="s">
        <v>1126</v>
      </c>
      <c r="J158" s="51" t="s">
        <v>1184</v>
      </c>
      <c r="K158" s="50">
        <v>45316</v>
      </c>
      <c r="L158" s="50" t="s">
        <v>401</v>
      </c>
      <c r="M158" s="51" t="s">
        <v>1203</v>
      </c>
      <c r="N158" s="52" t="s">
        <v>266</v>
      </c>
      <c r="O158" s="51" t="s">
        <v>441</v>
      </c>
      <c r="P158" s="51" t="s">
        <v>1209</v>
      </c>
      <c r="Q158" s="52" t="s">
        <v>440</v>
      </c>
      <c r="R158" s="51" t="s">
        <v>1180</v>
      </c>
      <c r="S158" s="51" t="s">
        <v>1186</v>
      </c>
      <c r="T158" s="51" t="s">
        <v>1435</v>
      </c>
      <c r="U158" s="51" t="s">
        <v>1435</v>
      </c>
      <c r="V158" s="51" t="s">
        <v>1435</v>
      </c>
      <c r="W158" s="51">
        <v>2</v>
      </c>
      <c r="X158" s="51">
        <v>0</v>
      </c>
      <c r="Y158" s="51">
        <v>1</v>
      </c>
      <c r="Z158" s="51">
        <v>0</v>
      </c>
      <c r="AA158" s="51">
        <v>0</v>
      </c>
      <c r="AB158" s="51">
        <v>0</v>
      </c>
      <c r="AC158" s="51">
        <v>0</v>
      </c>
      <c r="AD158" s="51">
        <v>1</v>
      </c>
      <c r="AE158" s="51">
        <v>0</v>
      </c>
      <c r="AF158" s="51">
        <v>0</v>
      </c>
      <c r="AG158" s="51">
        <v>0</v>
      </c>
      <c r="AH158" s="51" t="str">
        <f>IF(OR(COUNTIF(WestCoast[],IDPs[[#This Row],[Dis_Pcode]])&gt;=1,COUNTIF(WestCoast[],#REF!)&gt;=1),"Yes","No")</f>
        <v>Yes</v>
      </c>
      <c r="AI158" s="51" t="str">
        <f>IF(IDPs[[#This Row],[Gov_Pcode]]=IDPs[[#This Row],[Gov_Coming_Pcode]],"Yes","No")</f>
        <v>Yes</v>
      </c>
      <c r="AJ158" s="51" t="str">
        <f>IF(IDPs[[#This Row],[Dis_Pcode]]=IDPs[[#This Row],[Dis_Coming_Pcode]],"Yes","No")</f>
        <v>No</v>
      </c>
    </row>
    <row r="159" spans="1:36" s="14" customFormat="1" x14ac:dyDescent="0.35">
      <c r="A159" s="50">
        <v>45321</v>
      </c>
      <c r="B159" s="50">
        <v>45320</v>
      </c>
      <c r="C159" s="50" t="s">
        <v>1046</v>
      </c>
      <c r="D159" s="51" t="s">
        <v>1207</v>
      </c>
      <c r="E159" s="52" t="s">
        <v>267</v>
      </c>
      <c r="F159" s="51" t="s">
        <v>1049</v>
      </c>
      <c r="G159" s="51" t="s">
        <v>1263</v>
      </c>
      <c r="H159" s="52" t="s">
        <v>1264</v>
      </c>
      <c r="I159" s="51" t="s">
        <v>1126</v>
      </c>
      <c r="J159" s="51" t="s">
        <v>1184</v>
      </c>
      <c r="K159" s="50">
        <v>45317</v>
      </c>
      <c r="L159" s="50" t="s">
        <v>797</v>
      </c>
      <c r="M159" s="51" t="s">
        <v>7</v>
      </c>
      <c r="N159" s="52" t="s">
        <v>796</v>
      </c>
      <c r="O159" s="51" t="s">
        <v>807</v>
      </c>
      <c r="P159" s="51" t="s">
        <v>1205</v>
      </c>
      <c r="Q159" s="52" t="s">
        <v>806</v>
      </c>
      <c r="R159" s="51" t="s">
        <v>1180</v>
      </c>
      <c r="S159" s="51" t="s">
        <v>1185</v>
      </c>
      <c r="T159" s="51" t="s">
        <v>1160</v>
      </c>
      <c r="U159" s="51"/>
      <c r="V159" s="51"/>
      <c r="W159" s="51">
        <v>3</v>
      </c>
      <c r="X159" s="51">
        <v>0</v>
      </c>
      <c r="Y159" s="51">
        <v>0</v>
      </c>
      <c r="Z159" s="51">
        <v>0</v>
      </c>
      <c r="AA159" s="51">
        <v>3</v>
      </c>
      <c r="AB159" s="51">
        <v>0</v>
      </c>
      <c r="AC159" s="51">
        <v>0</v>
      </c>
      <c r="AD159" s="51">
        <v>0</v>
      </c>
      <c r="AE159" s="51">
        <v>0</v>
      </c>
      <c r="AF159" s="51">
        <v>0</v>
      </c>
      <c r="AG159" s="51">
        <v>0</v>
      </c>
      <c r="AH159" s="51" t="str">
        <f>IF(OR(COUNTIF(WestCoast[],IDPs[[#This Row],[Dis_Pcode]])&gt;=1,COUNTIF(WestCoast[],#REF!)&gt;=1),"Yes","No")</f>
        <v>Yes</v>
      </c>
      <c r="AI159" s="51" t="str">
        <f>IF(IDPs[[#This Row],[Gov_Pcode]]=IDPs[[#This Row],[Gov_Coming_Pcode]],"Yes","No")</f>
        <v>No</v>
      </c>
      <c r="AJ159" s="51" t="str">
        <f>IF(IDPs[[#This Row],[Dis_Pcode]]=IDPs[[#This Row],[Dis_Coming_Pcode]],"Yes","No")</f>
        <v>No</v>
      </c>
    </row>
    <row r="160" spans="1:36" s="14" customFormat="1" x14ac:dyDescent="0.35">
      <c r="A160" s="50">
        <v>45324</v>
      </c>
      <c r="B160" s="50">
        <v>45318</v>
      </c>
      <c r="C160" s="50" t="s">
        <v>874</v>
      </c>
      <c r="D160" s="51" t="s">
        <v>6</v>
      </c>
      <c r="E160" s="52" t="s">
        <v>873</v>
      </c>
      <c r="F160" s="51" t="s">
        <v>894</v>
      </c>
      <c r="G160" s="51" t="s">
        <v>87</v>
      </c>
      <c r="H160" s="52" t="s">
        <v>893</v>
      </c>
      <c r="I160" s="51" t="s">
        <v>1126</v>
      </c>
      <c r="J160" s="51" t="s">
        <v>1184</v>
      </c>
      <c r="K160" s="50">
        <v>45317</v>
      </c>
      <c r="L160" s="50" t="s">
        <v>462</v>
      </c>
      <c r="M160" s="51" t="s">
        <v>19</v>
      </c>
      <c r="N160" s="52" t="s">
        <v>278</v>
      </c>
      <c r="O160" s="51" t="s">
        <v>483</v>
      </c>
      <c r="P160" s="51" t="s">
        <v>1281</v>
      </c>
      <c r="Q160" s="52" t="s">
        <v>482</v>
      </c>
      <c r="R160" s="51" t="s">
        <v>1180</v>
      </c>
      <c r="S160" s="51" t="s">
        <v>1186</v>
      </c>
      <c r="T160" s="51" t="s">
        <v>1160</v>
      </c>
      <c r="U160" s="51"/>
      <c r="V160" s="51"/>
      <c r="W160" s="51">
        <v>1</v>
      </c>
      <c r="X160" s="51">
        <v>0</v>
      </c>
      <c r="Y160" s="51">
        <v>0</v>
      </c>
      <c r="Z160" s="51">
        <v>0</v>
      </c>
      <c r="AA160" s="51">
        <v>0</v>
      </c>
      <c r="AB160" s="51">
        <v>0</v>
      </c>
      <c r="AC160" s="51">
        <v>0</v>
      </c>
      <c r="AD160" s="51">
        <v>1</v>
      </c>
      <c r="AE160" s="51">
        <v>0</v>
      </c>
      <c r="AF160" s="51">
        <v>0</v>
      </c>
      <c r="AG160" s="51">
        <v>0</v>
      </c>
      <c r="AH160" s="51" t="str">
        <f>IF(OR(COUNTIF(WestCoast[],IDPs[[#This Row],[Dis_Pcode]])&gt;=1,COUNTIF(WestCoast[],#REF!)&gt;=1),"Yes","No")</f>
        <v>No</v>
      </c>
      <c r="AI160" s="51" t="str">
        <f>IF(IDPs[[#This Row],[Gov_Pcode]]=IDPs[[#This Row],[Gov_Coming_Pcode]],"Yes","No")</f>
        <v>No</v>
      </c>
      <c r="AJ160" s="51" t="str">
        <f>IF(IDPs[[#This Row],[Dis_Pcode]]=IDPs[[#This Row],[Dis_Coming_Pcode]],"Yes","No")</f>
        <v>No</v>
      </c>
    </row>
    <row r="161" spans="1:36" s="14" customFormat="1" x14ac:dyDescent="0.35">
      <c r="A161" s="50">
        <v>45324</v>
      </c>
      <c r="B161" s="50">
        <v>45320</v>
      </c>
      <c r="C161" s="50" t="s">
        <v>874</v>
      </c>
      <c r="D161" s="51" t="s">
        <v>6</v>
      </c>
      <c r="E161" s="52" t="s">
        <v>873</v>
      </c>
      <c r="F161" s="51" t="s">
        <v>892</v>
      </c>
      <c r="G161" s="51" t="s">
        <v>6</v>
      </c>
      <c r="H161" s="52" t="s">
        <v>873</v>
      </c>
      <c r="I161" s="51" t="s">
        <v>1126</v>
      </c>
      <c r="J161" s="51" t="s">
        <v>1184</v>
      </c>
      <c r="K161" s="50">
        <v>45317</v>
      </c>
      <c r="L161" s="50" t="s">
        <v>959</v>
      </c>
      <c r="M161" s="51" t="s">
        <v>1206</v>
      </c>
      <c r="N161" s="52" t="s">
        <v>270</v>
      </c>
      <c r="O161" s="51" t="s">
        <v>988</v>
      </c>
      <c r="P161" s="51" t="s">
        <v>1212</v>
      </c>
      <c r="Q161" s="52" t="s">
        <v>987</v>
      </c>
      <c r="R161" s="51" t="s">
        <v>1181</v>
      </c>
      <c r="S161" s="51" t="s">
        <v>1183</v>
      </c>
      <c r="T161" s="51" t="s">
        <v>1160</v>
      </c>
      <c r="U161" s="51"/>
      <c r="V161" s="51"/>
      <c r="W161" s="51">
        <v>1</v>
      </c>
      <c r="X161" s="51">
        <v>0</v>
      </c>
      <c r="Y161" s="51">
        <v>0</v>
      </c>
      <c r="Z161" s="51">
        <v>0</v>
      </c>
      <c r="AA161" s="51">
        <v>0</v>
      </c>
      <c r="AB161" s="51">
        <v>0</v>
      </c>
      <c r="AC161" s="51">
        <v>0</v>
      </c>
      <c r="AD161" s="51">
        <v>0</v>
      </c>
      <c r="AE161" s="51">
        <v>0</v>
      </c>
      <c r="AF161" s="51">
        <v>1</v>
      </c>
      <c r="AG161" s="51">
        <v>0</v>
      </c>
      <c r="AH161" s="51" t="str">
        <f>IF(OR(COUNTIF(WestCoast[],IDPs[[#This Row],[Dis_Pcode]])&gt;=1,COUNTIF(WestCoast[],#REF!)&gt;=1),"Yes","No")</f>
        <v>No</v>
      </c>
      <c r="AI161" s="51" t="str">
        <f>IF(IDPs[[#This Row],[Gov_Pcode]]=IDPs[[#This Row],[Gov_Coming_Pcode]],"Yes","No")</f>
        <v>No</v>
      </c>
      <c r="AJ161" s="51" t="str">
        <f>IF(IDPs[[#This Row],[Dis_Pcode]]=IDPs[[#This Row],[Dis_Coming_Pcode]],"Yes","No")</f>
        <v>No</v>
      </c>
    </row>
    <row r="162" spans="1:36" s="14" customFormat="1" x14ac:dyDescent="0.35">
      <c r="A162" s="50">
        <v>45324</v>
      </c>
      <c r="B162" s="50">
        <v>45321</v>
      </c>
      <c r="C162" s="50" t="s">
        <v>874</v>
      </c>
      <c r="D162" s="51" t="s">
        <v>6</v>
      </c>
      <c r="E162" s="52" t="s">
        <v>873</v>
      </c>
      <c r="F162" s="51" t="s">
        <v>892</v>
      </c>
      <c r="G162" s="51" t="s">
        <v>6</v>
      </c>
      <c r="H162" s="52" t="s">
        <v>873</v>
      </c>
      <c r="I162" s="51" t="s">
        <v>1126</v>
      </c>
      <c r="J162" s="51" t="s">
        <v>1184</v>
      </c>
      <c r="K162" s="50">
        <v>45317</v>
      </c>
      <c r="L162" s="50" t="s">
        <v>462</v>
      </c>
      <c r="M162" s="51" t="s">
        <v>19</v>
      </c>
      <c r="N162" s="52" t="s">
        <v>278</v>
      </c>
      <c r="O162" s="51" t="s">
        <v>483</v>
      </c>
      <c r="P162" s="51" t="s">
        <v>1281</v>
      </c>
      <c r="Q162" s="52" t="s">
        <v>482</v>
      </c>
      <c r="R162" s="51" t="s">
        <v>1180</v>
      </c>
      <c r="S162" s="51" t="s">
        <v>1185</v>
      </c>
      <c r="T162" s="51" t="s">
        <v>1439</v>
      </c>
      <c r="U162" s="51"/>
      <c r="V162" s="51"/>
      <c r="W162" s="51">
        <v>1</v>
      </c>
      <c r="X162" s="51">
        <v>0</v>
      </c>
      <c r="Y162" s="51">
        <v>0</v>
      </c>
      <c r="Z162" s="51">
        <v>0</v>
      </c>
      <c r="AA162" s="51">
        <v>0</v>
      </c>
      <c r="AB162" s="51">
        <v>0</v>
      </c>
      <c r="AC162" s="51">
        <v>0</v>
      </c>
      <c r="AD162" s="51">
        <v>1</v>
      </c>
      <c r="AE162" s="51">
        <v>0</v>
      </c>
      <c r="AF162" s="51">
        <v>0</v>
      </c>
      <c r="AG162" s="51">
        <v>0</v>
      </c>
      <c r="AH162" s="51" t="str">
        <f>IF(OR(COUNTIF(WestCoast[],IDPs[[#This Row],[Dis_Pcode]])&gt;=1,COUNTIF(WestCoast[],#REF!)&gt;=1),"Yes","No")</f>
        <v>No</v>
      </c>
      <c r="AI162" s="51" t="str">
        <f>IF(IDPs[[#This Row],[Gov_Pcode]]=IDPs[[#This Row],[Gov_Coming_Pcode]],"Yes","No")</f>
        <v>No</v>
      </c>
      <c r="AJ162" s="51" t="str">
        <f>IF(IDPs[[#This Row],[Dis_Pcode]]=IDPs[[#This Row],[Dis_Coming_Pcode]],"Yes","No")</f>
        <v>No</v>
      </c>
    </row>
    <row r="163" spans="1:36" s="14" customFormat="1" x14ac:dyDescent="0.35">
      <c r="A163" s="50">
        <v>45324</v>
      </c>
      <c r="B163" s="50">
        <v>45321</v>
      </c>
      <c r="C163" s="50" t="s">
        <v>874</v>
      </c>
      <c r="D163" s="51" t="s">
        <v>6</v>
      </c>
      <c r="E163" s="52" t="s">
        <v>873</v>
      </c>
      <c r="F163" s="51" t="s">
        <v>892</v>
      </c>
      <c r="G163" s="51" t="s">
        <v>6</v>
      </c>
      <c r="H163" s="52" t="s">
        <v>873</v>
      </c>
      <c r="I163" s="51" t="s">
        <v>1126</v>
      </c>
      <c r="J163" s="51" t="s">
        <v>1184</v>
      </c>
      <c r="K163" s="50">
        <v>45317</v>
      </c>
      <c r="L163" s="50" t="s">
        <v>536</v>
      </c>
      <c r="M163" s="51" t="s">
        <v>1412</v>
      </c>
      <c r="N163" s="52" t="s">
        <v>268</v>
      </c>
      <c r="O163" s="51" t="s">
        <v>556</v>
      </c>
      <c r="P163" s="51" t="s">
        <v>1253</v>
      </c>
      <c r="Q163" s="52" t="s">
        <v>554</v>
      </c>
      <c r="R163" s="51" t="s">
        <v>1181</v>
      </c>
      <c r="S163" s="51" t="s">
        <v>1413</v>
      </c>
      <c r="T163" s="51" t="s">
        <v>1435</v>
      </c>
      <c r="U163" s="51" t="s">
        <v>1160</v>
      </c>
      <c r="V163" s="51"/>
      <c r="W163" s="51">
        <v>1</v>
      </c>
      <c r="X163" s="51">
        <v>0</v>
      </c>
      <c r="Y163" s="51">
        <v>0</v>
      </c>
      <c r="Z163" s="51">
        <v>0</v>
      </c>
      <c r="AA163" s="51">
        <v>0</v>
      </c>
      <c r="AB163" s="51">
        <v>0</v>
      </c>
      <c r="AC163" s="51">
        <v>0</v>
      </c>
      <c r="AD163" s="51">
        <v>1</v>
      </c>
      <c r="AE163" s="51">
        <v>0</v>
      </c>
      <c r="AF163" s="51">
        <v>0</v>
      </c>
      <c r="AG163" s="51">
        <v>0</v>
      </c>
      <c r="AH163" s="51" t="str">
        <f>IF(OR(COUNTIF(WestCoast[],IDPs[[#This Row],[Dis_Pcode]])&gt;=1,COUNTIF(WestCoast[],#REF!)&gt;=1),"Yes","No")</f>
        <v>No</v>
      </c>
      <c r="AI163" s="51" t="str">
        <f>IF(IDPs[[#This Row],[Gov_Pcode]]=IDPs[[#This Row],[Gov_Coming_Pcode]],"Yes","No")</f>
        <v>No</v>
      </c>
      <c r="AJ163" s="51" t="str">
        <f>IF(IDPs[[#This Row],[Dis_Pcode]]=IDPs[[#This Row],[Dis_Coming_Pcode]],"Yes","No")</f>
        <v>No</v>
      </c>
    </row>
    <row r="164" spans="1:36" s="14" customFormat="1" x14ac:dyDescent="0.35">
      <c r="A164" s="50">
        <v>45325</v>
      </c>
      <c r="B164" s="50">
        <v>45324</v>
      </c>
      <c r="C164" s="50" t="s">
        <v>401</v>
      </c>
      <c r="D164" s="51" t="s">
        <v>1203</v>
      </c>
      <c r="E164" s="52" t="s">
        <v>266</v>
      </c>
      <c r="F164" s="51" t="s">
        <v>417</v>
      </c>
      <c r="G164" s="51" t="s">
        <v>1303</v>
      </c>
      <c r="H164" s="52" t="s">
        <v>1304</v>
      </c>
      <c r="I164" s="51" t="s">
        <v>1126</v>
      </c>
      <c r="J164" s="51" t="s">
        <v>1184</v>
      </c>
      <c r="K164" s="50">
        <v>45317</v>
      </c>
      <c r="L164" s="50" t="s">
        <v>401</v>
      </c>
      <c r="M164" s="51" t="s">
        <v>1203</v>
      </c>
      <c r="N164" s="52" t="s">
        <v>266</v>
      </c>
      <c r="O164" s="51" t="s">
        <v>441</v>
      </c>
      <c r="P164" s="51" t="s">
        <v>1209</v>
      </c>
      <c r="Q164" s="52" t="s">
        <v>440</v>
      </c>
      <c r="R164" s="51" t="s">
        <v>1180</v>
      </c>
      <c r="S164" s="51" t="s">
        <v>1186</v>
      </c>
      <c r="T164" s="51" t="s">
        <v>1160</v>
      </c>
      <c r="U164" s="51"/>
      <c r="V164" s="51"/>
      <c r="W164" s="51">
        <v>1</v>
      </c>
      <c r="X164" s="51">
        <v>0</v>
      </c>
      <c r="Y164" s="51">
        <v>1</v>
      </c>
      <c r="Z164" s="51">
        <v>0</v>
      </c>
      <c r="AA164" s="51">
        <v>0</v>
      </c>
      <c r="AB164" s="51">
        <v>0</v>
      </c>
      <c r="AC164" s="51">
        <v>0</v>
      </c>
      <c r="AD164" s="51">
        <v>0</v>
      </c>
      <c r="AE164" s="51">
        <v>0</v>
      </c>
      <c r="AF164" s="51">
        <v>0</v>
      </c>
      <c r="AG164" s="51">
        <v>0</v>
      </c>
      <c r="AH164" s="51" t="str">
        <f>IF(OR(COUNTIF(WestCoast[],IDPs[[#This Row],[Dis_Pcode]])&gt;=1,COUNTIF(WestCoast[],#REF!)&gt;=1),"Yes","No")</f>
        <v>Yes</v>
      </c>
      <c r="AI164" s="51" t="str">
        <f>IF(IDPs[[#This Row],[Gov_Pcode]]=IDPs[[#This Row],[Gov_Coming_Pcode]],"Yes","No")</f>
        <v>Yes</v>
      </c>
      <c r="AJ164" s="51" t="str">
        <f>IF(IDPs[[#This Row],[Dis_Pcode]]=IDPs[[#This Row],[Dis_Coming_Pcode]],"Yes","No")</f>
        <v>No</v>
      </c>
    </row>
    <row r="165" spans="1:36" s="14" customFormat="1" x14ac:dyDescent="0.35">
      <c r="A165" s="50">
        <v>45321</v>
      </c>
      <c r="B165" s="50">
        <v>45320</v>
      </c>
      <c r="C165" s="50" t="s">
        <v>1046</v>
      </c>
      <c r="D165" s="51" t="s">
        <v>1207</v>
      </c>
      <c r="E165" s="52" t="s">
        <v>267</v>
      </c>
      <c r="F165" s="51" t="s">
        <v>1049</v>
      </c>
      <c r="G165" s="51" t="s">
        <v>1263</v>
      </c>
      <c r="H165" s="52" t="s">
        <v>1264</v>
      </c>
      <c r="I165" s="51" t="s">
        <v>1126</v>
      </c>
      <c r="J165" s="51" t="s">
        <v>1184</v>
      </c>
      <c r="K165" s="50">
        <v>45318</v>
      </c>
      <c r="L165" s="50" t="s">
        <v>1046</v>
      </c>
      <c r="M165" s="51" t="s">
        <v>1207</v>
      </c>
      <c r="N165" s="52" t="s">
        <v>267</v>
      </c>
      <c r="O165" s="51" t="s">
        <v>1084</v>
      </c>
      <c r="P165" s="51" t="s">
        <v>35</v>
      </c>
      <c r="Q165" s="52" t="s">
        <v>1083</v>
      </c>
      <c r="R165" s="51" t="s">
        <v>1180</v>
      </c>
      <c r="S165" s="51" t="s">
        <v>1185</v>
      </c>
      <c r="T165" s="51" t="s">
        <v>1160</v>
      </c>
      <c r="U165" s="51"/>
      <c r="V165" s="51"/>
      <c r="W165" s="51">
        <v>2</v>
      </c>
      <c r="X165" s="51">
        <v>0</v>
      </c>
      <c r="Y165" s="51">
        <v>0</v>
      </c>
      <c r="Z165" s="51">
        <v>0</v>
      </c>
      <c r="AA165" s="51">
        <v>2</v>
      </c>
      <c r="AB165" s="51">
        <v>0</v>
      </c>
      <c r="AC165" s="51">
        <v>0</v>
      </c>
      <c r="AD165" s="51">
        <v>0</v>
      </c>
      <c r="AE165" s="51">
        <v>0</v>
      </c>
      <c r="AF165" s="51">
        <v>0</v>
      </c>
      <c r="AG165" s="51">
        <v>0</v>
      </c>
      <c r="AH165" s="51" t="str">
        <f>IF(OR(COUNTIF(WestCoast[],IDPs[[#This Row],[Dis_Pcode]])&gt;=1,COUNTIF(WestCoast[],#REF!)&gt;=1),"Yes","No")</f>
        <v>Yes</v>
      </c>
      <c r="AI165" s="51" t="str">
        <f>IF(IDPs[[#This Row],[Gov_Pcode]]=IDPs[[#This Row],[Gov_Coming_Pcode]],"Yes","No")</f>
        <v>Yes</v>
      </c>
      <c r="AJ165" s="51" t="str">
        <f>IF(IDPs[[#This Row],[Dis_Pcode]]=IDPs[[#This Row],[Dis_Coming_Pcode]],"Yes","No")</f>
        <v>No</v>
      </c>
    </row>
    <row r="166" spans="1:36" s="14" customFormat="1" x14ac:dyDescent="0.35">
      <c r="A166" s="50">
        <v>45324</v>
      </c>
      <c r="B166" s="50">
        <v>45319</v>
      </c>
      <c r="C166" s="50" t="s">
        <v>874</v>
      </c>
      <c r="D166" s="51" t="s">
        <v>6</v>
      </c>
      <c r="E166" s="52" t="s">
        <v>873</v>
      </c>
      <c r="F166" s="51" t="s">
        <v>894</v>
      </c>
      <c r="G166" s="51" t="s">
        <v>87</v>
      </c>
      <c r="H166" s="52" t="s">
        <v>893</v>
      </c>
      <c r="I166" s="51" t="s">
        <v>1126</v>
      </c>
      <c r="J166" s="51" t="s">
        <v>1184</v>
      </c>
      <c r="K166" s="50">
        <v>45318</v>
      </c>
      <c r="L166" s="50" t="s">
        <v>874</v>
      </c>
      <c r="M166" s="51" t="s">
        <v>6</v>
      </c>
      <c r="N166" s="52" t="s">
        <v>873</v>
      </c>
      <c r="O166" s="51" t="s">
        <v>891</v>
      </c>
      <c r="P166" s="51" t="s">
        <v>95</v>
      </c>
      <c r="Q166" s="52" t="s">
        <v>890</v>
      </c>
      <c r="R166" s="51" t="s">
        <v>1180</v>
      </c>
      <c r="S166" s="51" t="s">
        <v>1185</v>
      </c>
      <c r="T166" s="51" t="s">
        <v>1439</v>
      </c>
      <c r="U166" s="51"/>
      <c r="V166" s="51"/>
      <c r="W166" s="51">
        <v>1</v>
      </c>
      <c r="X166" s="51">
        <v>0</v>
      </c>
      <c r="Y166" s="51">
        <v>0</v>
      </c>
      <c r="Z166" s="51">
        <v>0</v>
      </c>
      <c r="AA166" s="51">
        <v>0</v>
      </c>
      <c r="AB166" s="51">
        <v>0</v>
      </c>
      <c r="AC166" s="51">
        <v>0</v>
      </c>
      <c r="AD166" s="51">
        <v>1</v>
      </c>
      <c r="AE166" s="51">
        <v>0</v>
      </c>
      <c r="AF166" s="51">
        <v>0</v>
      </c>
      <c r="AG166" s="51">
        <v>0</v>
      </c>
      <c r="AH166" s="51" t="str">
        <f>IF(OR(COUNTIF(WestCoast[],IDPs[[#This Row],[Dis_Pcode]])&gt;=1,COUNTIF(WestCoast[],#REF!)&gt;=1),"Yes","No")</f>
        <v>No</v>
      </c>
      <c r="AI166" s="51" t="str">
        <f>IF(IDPs[[#This Row],[Gov_Pcode]]=IDPs[[#This Row],[Gov_Coming_Pcode]],"Yes","No")</f>
        <v>Yes</v>
      </c>
      <c r="AJ166" s="51" t="str">
        <f>IF(IDPs[[#This Row],[Dis_Pcode]]=IDPs[[#This Row],[Dis_Coming_Pcode]],"Yes","No")</f>
        <v>No</v>
      </c>
    </row>
    <row r="167" spans="1:36" s="14" customFormat="1" x14ac:dyDescent="0.35">
      <c r="A167" s="50">
        <v>45324</v>
      </c>
      <c r="B167" s="50">
        <v>45319</v>
      </c>
      <c r="C167" s="50" t="s">
        <v>874</v>
      </c>
      <c r="D167" s="51" t="s">
        <v>6</v>
      </c>
      <c r="E167" s="52" t="s">
        <v>873</v>
      </c>
      <c r="F167" s="51" t="s">
        <v>894</v>
      </c>
      <c r="G167" s="51" t="s">
        <v>87</v>
      </c>
      <c r="H167" s="52" t="s">
        <v>893</v>
      </c>
      <c r="I167" s="51" t="s">
        <v>1126</v>
      </c>
      <c r="J167" s="51" t="s">
        <v>1184</v>
      </c>
      <c r="K167" s="50">
        <v>45318</v>
      </c>
      <c r="L167" s="50" t="s">
        <v>717</v>
      </c>
      <c r="M167" s="51" t="s">
        <v>1</v>
      </c>
      <c r="N167" s="52" t="s">
        <v>264</v>
      </c>
      <c r="O167" s="51" t="s">
        <v>719</v>
      </c>
      <c r="P167" s="51" t="s">
        <v>78</v>
      </c>
      <c r="Q167" s="52" t="s">
        <v>718</v>
      </c>
      <c r="R167" s="51" t="s">
        <v>1181</v>
      </c>
      <c r="S167" s="51" t="s">
        <v>1183</v>
      </c>
      <c r="T167" s="51" t="s">
        <v>1160</v>
      </c>
      <c r="U167" s="51"/>
      <c r="V167" s="51"/>
      <c r="W167" s="51">
        <v>2</v>
      </c>
      <c r="X167" s="51">
        <v>0</v>
      </c>
      <c r="Y167" s="51">
        <v>1</v>
      </c>
      <c r="Z167" s="51">
        <v>0</v>
      </c>
      <c r="AA167" s="51">
        <v>0</v>
      </c>
      <c r="AB167" s="51">
        <v>0</v>
      </c>
      <c r="AC167" s="51">
        <v>0</v>
      </c>
      <c r="AD167" s="51">
        <v>1</v>
      </c>
      <c r="AE167" s="51">
        <v>0</v>
      </c>
      <c r="AF167" s="51">
        <v>0</v>
      </c>
      <c r="AG167" s="51">
        <v>0</v>
      </c>
      <c r="AH167" s="51" t="str">
        <f>IF(OR(COUNTIF(WestCoast[],IDPs[[#This Row],[Dis_Pcode]])&gt;=1,COUNTIF(WestCoast[],#REF!)&gt;=1),"Yes","No")</f>
        <v>No</v>
      </c>
      <c r="AI167" s="51" t="str">
        <f>IF(IDPs[[#This Row],[Gov_Pcode]]=IDPs[[#This Row],[Gov_Coming_Pcode]],"Yes","No")</f>
        <v>No</v>
      </c>
      <c r="AJ167" s="51" t="str">
        <f>IF(IDPs[[#This Row],[Dis_Pcode]]=IDPs[[#This Row],[Dis_Coming_Pcode]],"Yes","No")</f>
        <v>No</v>
      </c>
    </row>
    <row r="168" spans="1:36" s="14" customFormat="1" x14ac:dyDescent="0.35">
      <c r="A168" s="50">
        <v>45324</v>
      </c>
      <c r="B168" s="50">
        <v>45320</v>
      </c>
      <c r="C168" s="50" t="s">
        <v>874</v>
      </c>
      <c r="D168" s="51" t="s">
        <v>6</v>
      </c>
      <c r="E168" s="52" t="s">
        <v>873</v>
      </c>
      <c r="F168" s="51" t="s">
        <v>892</v>
      </c>
      <c r="G168" s="51" t="s">
        <v>6</v>
      </c>
      <c r="H168" s="52" t="s">
        <v>873</v>
      </c>
      <c r="I168" s="51" t="s">
        <v>1126</v>
      </c>
      <c r="J168" s="51" t="s">
        <v>1184</v>
      </c>
      <c r="K168" s="50">
        <v>45318</v>
      </c>
      <c r="L168" s="50" t="s">
        <v>874</v>
      </c>
      <c r="M168" s="51" t="s">
        <v>6</v>
      </c>
      <c r="N168" s="52" t="s">
        <v>873</v>
      </c>
      <c r="O168" s="51" t="s">
        <v>880</v>
      </c>
      <c r="P168" s="51" t="s">
        <v>186</v>
      </c>
      <c r="Q168" s="52" t="s">
        <v>1379</v>
      </c>
      <c r="R168" s="51" t="s">
        <v>1180</v>
      </c>
      <c r="S168" s="51" t="s">
        <v>1185</v>
      </c>
      <c r="T168" s="51" t="s">
        <v>1160</v>
      </c>
      <c r="U168" s="51"/>
      <c r="V168" s="51"/>
      <c r="W168" s="51">
        <v>1</v>
      </c>
      <c r="X168" s="51">
        <v>0</v>
      </c>
      <c r="Y168" s="51">
        <v>0</v>
      </c>
      <c r="Z168" s="51">
        <v>0</v>
      </c>
      <c r="AA168" s="51">
        <v>0</v>
      </c>
      <c r="AB168" s="51">
        <v>0</v>
      </c>
      <c r="AC168" s="51">
        <v>0</v>
      </c>
      <c r="AD168" s="51">
        <v>1</v>
      </c>
      <c r="AE168" s="51">
        <v>0</v>
      </c>
      <c r="AF168" s="51">
        <v>0</v>
      </c>
      <c r="AG168" s="51">
        <v>0</v>
      </c>
      <c r="AH168" s="51" t="str">
        <f>IF(OR(COUNTIF(WestCoast[],IDPs[[#This Row],[Dis_Pcode]])&gt;=1,COUNTIF(WestCoast[],#REF!)&gt;=1),"Yes","No")</f>
        <v>No</v>
      </c>
      <c r="AI168" s="51" t="str">
        <f>IF(IDPs[[#This Row],[Gov_Pcode]]=IDPs[[#This Row],[Gov_Coming_Pcode]],"Yes","No")</f>
        <v>Yes</v>
      </c>
      <c r="AJ168" s="51" t="str">
        <f>IF(IDPs[[#This Row],[Dis_Pcode]]=IDPs[[#This Row],[Dis_Coming_Pcode]],"Yes","No")</f>
        <v>No</v>
      </c>
    </row>
    <row r="169" spans="1:36" s="14" customFormat="1" x14ac:dyDescent="0.35">
      <c r="A169" s="50">
        <v>45324</v>
      </c>
      <c r="B169" s="50">
        <v>45321</v>
      </c>
      <c r="C169" s="50" t="s">
        <v>874</v>
      </c>
      <c r="D169" s="51" t="s">
        <v>6</v>
      </c>
      <c r="E169" s="52" t="s">
        <v>873</v>
      </c>
      <c r="F169" s="51" t="s">
        <v>894</v>
      </c>
      <c r="G169" s="51" t="s">
        <v>87</v>
      </c>
      <c r="H169" s="52" t="s">
        <v>893</v>
      </c>
      <c r="I169" s="51" t="s">
        <v>1126</v>
      </c>
      <c r="J169" s="51" t="s">
        <v>1184</v>
      </c>
      <c r="K169" s="50">
        <v>45318</v>
      </c>
      <c r="L169" s="50" t="s">
        <v>874</v>
      </c>
      <c r="M169" s="51" t="s">
        <v>6</v>
      </c>
      <c r="N169" s="52" t="s">
        <v>873</v>
      </c>
      <c r="O169" s="51" t="s">
        <v>882</v>
      </c>
      <c r="P169" s="51" t="s">
        <v>121</v>
      </c>
      <c r="Q169" s="52" t="s">
        <v>881</v>
      </c>
      <c r="R169" s="51" t="s">
        <v>1180</v>
      </c>
      <c r="S169" s="51" t="s">
        <v>1186</v>
      </c>
      <c r="T169" s="51" t="s">
        <v>1160</v>
      </c>
      <c r="U169" s="51"/>
      <c r="V169" s="51"/>
      <c r="W169" s="51">
        <v>2</v>
      </c>
      <c r="X169" s="51">
        <v>0</v>
      </c>
      <c r="Y169" s="51">
        <v>0</v>
      </c>
      <c r="Z169" s="51">
        <v>0</v>
      </c>
      <c r="AA169" s="51">
        <v>1</v>
      </c>
      <c r="AB169" s="51">
        <v>0</v>
      </c>
      <c r="AC169" s="51">
        <v>0</v>
      </c>
      <c r="AD169" s="51">
        <v>1</v>
      </c>
      <c r="AE169" s="51">
        <v>0</v>
      </c>
      <c r="AF169" s="51">
        <v>0</v>
      </c>
      <c r="AG169" s="51">
        <v>0</v>
      </c>
      <c r="AH169" s="51" t="str">
        <f>IF(OR(COUNTIF(WestCoast[],IDPs[[#This Row],[Dis_Pcode]])&gt;=1,COUNTIF(WestCoast[],#REF!)&gt;=1),"Yes","No")</f>
        <v>No</v>
      </c>
      <c r="AI169" s="51" t="str">
        <f>IF(IDPs[[#This Row],[Gov_Pcode]]=IDPs[[#This Row],[Gov_Coming_Pcode]],"Yes","No")</f>
        <v>Yes</v>
      </c>
      <c r="AJ169" s="51" t="str">
        <f>IF(IDPs[[#This Row],[Dis_Pcode]]=IDPs[[#This Row],[Dis_Coming_Pcode]],"Yes","No")</f>
        <v>No</v>
      </c>
    </row>
    <row r="170" spans="1:36" s="14" customFormat="1" x14ac:dyDescent="0.35">
      <c r="A170" s="50">
        <v>45324</v>
      </c>
      <c r="B170" s="50">
        <v>45321</v>
      </c>
      <c r="C170" s="50" t="s">
        <v>874</v>
      </c>
      <c r="D170" s="51" t="s">
        <v>6</v>
      </c>
      <c r="E170" s="52" t="s">
        <v>873</v>
      </c>
      <c r="F170" s="51" t="s">
        <v>892</v>
      </c>
      <c r="G170" s="51" t="s">
        <v>6</v>
      </c>
      <c r="H170" s="52" t="s">
        <v>873</v>
      </c>
      <c r="I170" s="51" t="s">
        <v>1126</v>
      </c>
      <c r="J170" s="51" t="s">
        <v>1184</v>
      </c>
      <c r="K170" s="50">
        <v>45318</v>
      </c>
      <c r="L170" s="50" t="s">
        <v>617</v>
      </c>
      <c r="M170" s="51" t="s">
        <v>13</v>
      </c>
      <c r="N170" s="52" t="s">
        <v>275</v>
      </c>
      <c r="O170" s="51" t="s">
        <v>632</v>
      </c>
      <c r="P170" s="51" t="s">
        <v>198</v>
      </c>
      <c r="Q170" s="52" t="s">
        <v>631</v>
      </c>
      <c r="R170" s="51" t="s">
        <v>1181</v>
      </c>
      <c r="S170" s="51" t="s">
        <v>1413</v>
      </c>
      <c r="T170" s="51" t="s">
        <v>1435</v>
      </c>
      <c r="U170" s="51" t="s">
        <v>1160</v>
      </c>
      <c r="V170" s="51"/>
      <c r="W170" s="51">
        <v>1</v>
      </c>
      <c r="X170" s="51">
        <v>0</v>
      </c>
      <c r="Y170" s="51">
        <v>0</v>
      </c>
      <c r="Z170" s="51">
        <v>0</v>
      </c>
      <c r="AA170" s="51">
        <v>0</v>
      </c>
      <c r="AB170" s="51">
        <v>0</v>
      </c>
      <c r="AC170" s="51">
        <v>0</v>
      </c>
      <c r="AD170" s="51">
        <v>1</v>
      </c>
      <c r="AE170" s="51">
        <v>0</v>
      </c>
      <c r="AF170" s="51">
        <v>0</v>
      </c>
      <c r="AG170" s="51">
        <v>0</v>
      </c>
      <c r="AH170" s="51" t="str">
        <f>IF(OR(COUNTIF(WestCoast[],IDPs[[#This Row],[Dis_Pcode]])&gt;=1,COUNTIF(WestCoast[],#REF!)&gt;=1),"Yes","No")</f>
        <v>No</v>
      </c>
      <c r="AI170" s="51" t="str">
        <f>IF(IDPs[[#This Row],[Gov_Pcode]]=IDPs[[#This Row],[Gov_Coming_Pcode]],"Yes","No")</f>
        <v>No</v>
      </c>
      <c r="AJ170" s="51" t="str">
        <f>IF(IDPs[[#This Row],[Dis_Pcode]]=IDPs[[#This Row],[Dis_Coming_Pcode]],"Yes","No")</f>
        <v>No</v>
      </c>
    </row>
    <row r="171" spans="1:36" s="14" customFormat="1" x14ac:dyDescent="0.35">
      <c r="A171" s="50">
        <v>45324</v>
      </c>
      <c r="B171" s="50">
        <v>45321</v>
      </c>
      <c r="C171" s="50" t="s">
        <v>874</v>
      </c>
      <c r="D171" s="51" t="s">
        <v>6</v>
      </c>
      <c r="E171" s="52" t="s">
        <v>873</v>
      </c>
      <c r="F171" s="51" t="s">
        <v>892</v>
      </c>
      <c r="G171" s="51" t="s">
        <v>6</v>
      </c>
      <c r="H171" s="52" t="s">
        <v>873</v>
      </c>
      <c r="I171" s="51" t="s">
        <v>1126</v>
      </c>
      <c r="J171" s="51" t="s">
        <v>1184</v>
      </c>
      <c r="K171" s="50">
        <v>45318</v>
      </c>
      <c r="L171" s="50" t="s">
        <v>617</v>
      </c>
      <c r="M171" s="51" t="s">
        <v>13</v>
      </c>
      <c r="N171" s="52" t="s">
        <v>275</v>
      </c>
      <c r="O171" s="51" t="s">
        <v>626</v>
      </c>
      <c r="P171" s="51" t="s">
        <v>1221</v>
      </c>
      <c r="Q171" s="52" t="s">
        <v>1331</v>
      </c>
      <c r="R171" s="51" t="s">
        <v>1181</v>
      </c>
      <c r="S171" s="51" t="s">
        <v>1182</v>
      </c>
      <c r="T171" s="51" t="s">
        <v>1160</v>
      </c>
      <c r="U171" s="51"/>
      <c r="V171" s="51"/>
      <c r="W171" s="51">
        <v>2</v>
      </c>
      <c r="X171" s="51">
        <v>0</v>
      </c>
      <c r="Y171" s="51">
        <v>0</v>
      </c>
      <c r="Z171" s="51">
        <v>0</v>
      </c>
      <c r="AA171" s="51">
        <v>0</v>
      </c>
      <c r="AB171" s="51">
        <v>0</v>
      </c>
      <c r="AC171" s="51">
        <v>0</v>
      </c>
      <c r="AD171" s="51">
        <v>1</v>
      </c>
      <c r="AE171" s="51">
        <v>0</v>
      </c>
      <c r="AF171" s="51">
        <v>1</v>
      </c>
      <c r="AG171" s="51">
        <v>0</v>
      </c>
      <c r="AH171" s="51" t="str">
        <f>IF(OR(COUNTIF(WestCoast[],IDPs[[#This Row],[Dis_Pcode]])&gt;=1,COUNTIF(WestCoast[],#REF!)&gt;=1),"Yes","No")</f>
        <v>No</v>
      </c>
      <c r="AI171" s="51" t="str">
        <f>IF(IDPs[[#This Row],[Gov_Pcode]]=IDPs[[#This Row],[Gov_Coming_Pcode]],"Yes","No")</f>
        <v>No</v>
      </c>
      <c r="AJ171" s="51" t="str">
        <f>IF(IDPs[[#This Row],[Dis_Pcode]]=IDPs[[#This Row],[Dis_Coming_Pcode]],"Yes","No")</f>
        <v>No</v>
      </c>
    </row>
    <row r="172" spans="1:36" s="14" customFormat="1" x14ac:dyDescent="0.35">
      <c r="A172" s="50">
        <v>45324</v>
      </c>
      <c r="B172" s="50">
        <v>45323</v>
      </c>
      <c r="C172" s="50" t="s">
        <v>874</v>
      </c>
      <c r="D172" s="51" t="s">
        <v>6</v>
      </c>
      <c r="E172" s="52" t="s">
        <v>873</v>
      </c>
      <c r="F172" s="51" t="s">
        <v>894</v>
      </c>
      <c r="G172" s="51" t="s">
        <v>87</v>
      </c>
      <c r="H172" s="52" t="s">
        <v>893</v>
      </c>
      <c r="I172" s="51" t="s">
        <v>1126</v>
      </c>
      <c r="J172" s="51" t="s">
        <v>1184</v>
      </c>
      <c r="K172" s="50">
        <v>45318</v>
      </c>
      <c r="L172" s="50" t="s">
        <v>874</v>
      </c>
      <c r="M172" s="51" t="s">
        <v>6</v>
      </c>
      <c r="N172" s="52" t="s">
        <v>873</v>
      </c>
      <c r="O172" s="51" t="s">
        <v>882</v>
      </c>
      <c r="P172" s="51" t="s">
        <v>121</v>
      </c>
      <c r="Q172" s="52" t="s">
        <v>881</v>
      </c>
      <c r="R172" s="51" t="s">
        <v>1180</v>
      </c>
      <c r="S172" s="51" t="s">
        <v>1186</v>
      </c>
      <c r="T172" s="51" t="s">
        <v>1160</v>
      </c>
      <c r="U172" s="51"/>
      <c r="V172" s="51"/>
      <c r="W172" s="51">
        <v>2</v>
      </c>
      <c r="X172" s="51">
        <v>0</v>
      </c>
      <c r="Y172" s="51">
        <v>0</v>
      </c>
      <c r="Z172" s="51">
        <v>0</v>
      </c>
      <c r="AA172" s="51">
        <v>0</v>
      </c>
      <c r="AB172" s="51">
        <v>0</v>
      </c>
      <c r="AC172" s="51">
        <v>0</v>
      </c>
      <c r="AD172" s="51">
        <v>2</v>
      </c>
      <c r="AE172" s="51">
        <v>0</v>
      </c>
      <c r="AF172" s="51">
        <v>0</v>
      </c>
      <c r="AG172" s="51">
        <v>0</v>
      </c>
      <c r="AH172" s="51" t="str">
        <f>IF(OR(COUNTIF(WestCoast[],IDPs[[#This Row],[Dis_Pcode]])&gt;=1,COUNTIF(WestCoast[],#REF!)&gt;=1),"Yes","No")</f>
        <v>No</v>
      </c>
      <c r="AI172" s="51" t="str">
        <f>IF(IDPs[[#This Row],[Gov_Pcode]]=IDPs[[#This Row],[Gov_Coming_Pcode]],"Yes","No")</f>
        <v>Yes</v>
      </c>
      <c r="AJ172" s="51" t="str">
        <f>IF(IDPs[[#This Row],[Dis_Pcode]]=IDPs[[#This Row],[Dis_Coming_Pcode]],"Yes","No")</f>
        <v>No</v>
      </c>
    </row>
    <row r="173" spans="1:36" s="14" customFormat="1" x14ac:dyDescent="0.35">
      <c r="A173" s="50">
        <v>45325</v>
      </c>
      <c r="B173" s="50">
        <v>45322</v>
      </c>
      <c r="C173" s="50" t="s">
        <v>401</v>
      </c>
      <c r="D173" s="51" t="s">
        <v>1203</v>
      </c>
      <c r="E173" s="52" t="s">
        <v>266</v>
      </c>
      <c r="F173" s="51" t="s">
        <v>453</v>
      </c>
      <c r="G173" s="51" t="s">
        <v>25</v>
      </c>
      <c r="H173" s="52" t="s">
        <v>452</v>
      </c>
      <c r="I173" s="51" t="s">
        <v>1126</v>
      </c>
      <c r="J173" s="51" t="s">
        <v>1184</v>
      </c>
      <c r="K173" s="50">
        <v>45318</v>
      </c>
      <c r="L173" s="50" t="s">
        <v>401</v>
      </c>
      <c r="M173" s="51" t="s">
        <v>1203</v>
      </c>
      <c r="N173" s="52" t="s">
        <v>266</v>
      </c>
      <c r="O173" s="51" t="s">
        <v>413</v>
      </c>
      <c r="P173" s="51" t="s">
        <v>29</v>
      </c>
      <c r="Q173" s="52" t="s">
        <v>412</v>
      </c>
      <c r="R173" s="51" t="s">
        <v>1180</v>
      </c>
      <c r="S173" s="51" t="s">
        <v>1185</v>
      </c>
      <c r="T173" s="51" t="s">
        <v>1160</v>
      </c>
      <c r="U173" s="51"/>
      <c r="V173" s="51"/>
      <c r="W173" s="51">
        <v>1</v>
      </c>
      <c r="X173" s="51">
        <v>0</v>
      </c>
      <c r="Y173" s="51">
        <v>0</v>
      </c>
      <c r="Z173" s="51">
        <v>0</v>
      </c>
      <c r="AA173" s="51">
        <v>0</v>
      </c>
      <c r="AB173" s="51">
        <v>0</v>
      </c>
      <c r="AC173" s="51">
        <v>0</v>
      </c>
      <c r="AD173" s="51">
        <v>1</v>
      </c>
      <c r="AE173" s="51">
        <v>0</v>
      </c>
      <c r="AF173" s="51">
        <v>0</v>
      </c>
      <c r="AG173" s="51">
        <v>0</v>
      </c>
      <c r="AH173" s="51" t="str">
        <f>IF(OR(COUNTIF(WestCoast[],IDPs[[#This Row],[Dis_Pcode]])&gt;=1,COUNTIF(WestCoast[],#REF!)&gt;=1),"Yes","No")</f>
        <v>Yes</v>
      </c>
      <c r="AI173" s="51" t="str">
        <f>IF(IDPs[[#This Row],[Gov_Pcode]]=IDPs[[#This Row],[Gov_Coming_Pcode]],"Yes","No")</f>
        <v>Yes</v>
      </c>
      <c r="AJ173" s="51" t="str">
        <f>IF(IDPs[[#This Row],[Dis_Pcode]]=IDPs[[#This Row],[Dis_Coming_Pcode]],"Yes","No")</f>
        <v>No</v>
      </c>
    </row>
    <row r="174" spans="1:36" s="14" customFormat="1" x14ac:dyDescent="0.35">
      <c r="A174" s="50">
        <v>45325</v>
      </c>
      <c r="B174" s="50">
        <v>45322</v>
      </c>
      <c r="C174" s="50" t="s">
        <v>401</v>
      </c>
      <c r="D174" s="51" t="s">
        <v>1203</v>
      </c>
      <c r="E174" s="52" t="s">
        <v>266</v>
      </c>
      <c r="F174" s="51" t="s">
        <v>453</v>
      </c>
      <c r="G174" s="51" t="s">
        <v>25</v>
      </c>
      <c r="H174" s="52" t="s">
        <v>452</v>
      </c>
      <c r="I174" s="51" t="s">
        <v>1126</v>
      </c>
      <c r="J174" s="51" t="s">
        <v>1184</v>
      </c>
      <c r="K174" s="50">
        <v>45318</v>
      </c>
      <c r="L174" s="50" t="s">
        <v>903</v>
      </c>
      <c r="M174" s="51" t="s">
        <v>18</v>
      </c>
      <c r="N174" s="52" t="s">
        <v>279</v>
      </c>
      <c r="O174" s="51" t="s">
        <v>906</v>
      </c>
      <c r="P174" s="51" t="s">
        <v>1214</v>
      </c>
      <c r="Q174" s="52" t="s">
        <v>910</v>
      </c>
      <c r="R174" s="51" t="s">
        <v>1180</v>
      </c>
      <c r="S174" s="51" t="s">
        <v>1185</v>
      </c>
      <c r="T174" s="51" t="s">
        <v>1160</v>
      </c>
      <c r="U174" s="51"/>
      <c r="V174" s="51"/>
      <c r="W174" s="51">
        <v>1</v>
      </c>
      <c r="X174" s="51">
        <v>0</v>
      </c>
      <c r="Y174" s="51">
        <v>0</v>
      </c>
      <c r="Z174" s="51">
        <v>0</v>
      </c>
      <c r="AA174" s="51">
        <v>0</v>
      </c>
      <c r="AB174" s="51">
        <v>0</v>
      </c>
      <c r="AC174" s="51">
        <v>0</v>
      </c>
      <c r="AD174" s="51">
        <v>1</v>
      </c>
      <c r="AE174" s="51">
        <v>0</v>
      </c>
      <c r="AF174" s="51">
        <v>0</v>
      </c>
      <c r="AG174" s="51">
        <v>0</v>
      </c>
      <c r="AH174" s="51" t="str">
        <f>IF(OR(COUNTIF(WestCoast[],IDPs[[#This Row],[Dis_Pcode]])&gt;=1,COUNTIF(WestCoast[],#REF!)&gt;=1),"Yes","No")</f>
        <v>Yes</v>
      </c>
      <c r="AI174" s="51" t="str">
        <f>IF(IDPs[[#This Row],[Gov_Pcode]]=IDPs[[#This Row],[Gov_Coming_Pcode]],"Yes","No")</f>
        <v>No</v>
      </c>
      <c r="AJ174" s="51" t="str">
        <f>IF(IDPs[[#This Row],[Dis_Pcode]]=IDPs[[#This Row],[Dis_Coming_Pcode]],"Yes","No")</f>
        <v>No</v>
      </c>
    </row>
    <row r="175" spans="1:36" s="14" customFormat="1" x14ac:dyDescent="0.35">
      <c r="A175" s="50">
        <v>45324</v>
      </c>
      <c r="B175" s="50">
        <v>45321</v>
      </c>
      <c r="C175" s="50" t="s">
        <v>874</v>
      </c>
      <c r="D175" s="51" t="s">
        <v>6</v>
      </c>
      <c r="E175" s="52" t="s">
        <v>873</v>
      </c>
      <c r="F175" s="51" t="s">
        <v>892</v>
      </c>
      <c r="G175" s="51" t="s">
        <v>6</v>
      </c>
      <c r="H175" s="52" t="s">
        <v>873</v>
      </c>
      <c r="I175" s="51" t="s">
        <v>1126</v>
      </c>
      <c r="J175" s="51" t="s">
        <v>1184</v>
      </c>
      <c r="K175" s="50">
        <v>45319</v>
      </c>
      <c r="L175" s="50" t="s">
        <v>462</v>
      </c>
      <c r="M175" s="51" t="s">
        <v>19</v>
      </c>
      <c r="N175" s="52" t="s">
        <v>278</v>
      </c>
      <c r="O175" s="51" t="s">
        <v>466</v>
      </c>
      <c r="P175" s="51" t="s">
        <v>140</v>
      </c>
      <c r="Q175" s="52" t="s">
        <v>465</v>
      </c>
      <c r="R175" s="51" t="s">
        <v>1180</v>
      </c>
      <c r="S175" s="51" t="s">
        <v>1185</v>
      </c>
      <c r="T175" s="51" t="s">
        <v>1160</v>
      </c>
      <c r="U175" s="51"/>
      <c r="V175" s="51"/>
      <c r="W175" s="51">
        <v>1</v>
      </c>
      <c r="X175" s="51">
        <v>0</v>
      </c>
      <c r="Y175" s="51">
        <v>0</v>
      </c>
      <c r="Z175" s="51">
        <v>0</v>
      </c>
      <c r="AA175" s="51">
        <v>0</v>
      </c>
      <c r="AB175" s="51">
        <v>0</v>
      </c>
      <c r="AC175" s="51">
        <v>0</v>
      </c>
      <c r="AD175" s="51">
        <v>1</v>
      </c>
      <c r="AE175" s="51">
        <v>0</v>
      </c>
      <c r="AF175" s="51">
        <v>0</v>
      </c>
      <c r="AG175" s="51">
        <v>0</v>
      </c>
      <c r="AH175" s="51" t="str">
        <f>IF(OR(COUNTIF(WestCoast[],IDPs[[#This Row],[Dis_Pcode]])&gt;=1,COUNTIF(WestCoast[],#REF!)&gt;=1),"Yes","No")</f>
        <v>No</v>
      </c>
      <c r="AI175" s="51" t="str">
        <f>IF(IDPs[[#This Row],[Gov_Pcode]]=IDPs[[#This Row],[Gov_Coming_Pcode]],"Yes","No")</f>
        <v>No</v>
      </c>
      <c r="AJ175" s="51" t="str">
        <f>IF(IDPs[[#This Row],[Dis_Pcode]]=IDPs[[#This Row],[Dis_Coming_Pcode]],"Yes","No")</f>
        <v>No</v>
      </c>
    </row>
    <row r="176" spans="1:36" s="14" customFormat="1" x14ac:dyDescent="0.35">
      <c r="A176" s="50">
        <v>45324</v>
      </c>
      <c r="B176" s="50">
        <v>45321</v>
      </c>
      <c r="C176" s="50" t="s">
        <v>874</v>
      </c>
      <c r="D176" s="51" t="s">
        <v>6</v>
      </c>
      <c r="E176" s="52" t="s">
        <v>873</v>
      </c>
      <c r="F176" s="51" t="s">
        <v>892</v>
      </c>
      <c r="G176" s="51" t="s">
        <v>6</v>
      </c>
      <c r="H176" s="52" t="s">
        <v>873</v>
      </c>
      <c r="I176" s="51" t="s">
        <v>1126</v>
      </c>
      <c r="J176" s="51" t="s">
        <v>1184</v>
      </c>
      <c r="K176" s="50">
        <v>45319</v>
      </c>
      <c r="L176" s="50" t="s">
        <v>999</v>
      </c>
      <c r="M176" s="51" t="s">
        <v>15</v>
      </c>
      <c r="N176" s="52" t="s">
        <v>271</v>
      </c>
      <c r="O176" s="51" t="s">
        <v>1013</v>
      </c>
      <c r="P176" s="51" t="s">
        <v>109</v>
      </c>
      <c r="Q176" s="52" t="s">
        <v>1012</v>
      </c>
      <c r="R176" s="51" t="s">
        <v>1181</v>
      </c>
      <c r="S176" s="51" t="s">
        <v>1183</v>
      </c>
      <c r="T176" s="51" t="s">
        <v>1160</v>
      </c>
      <c r="U176" s="51"/>
      <c r="V176" s="51"/>
      <c r="W176" s="51">
        <v>1</v>
      </c>
      <c r="X176" s="51">
        <v>0</v>
      </c>
      <c r="Y176" s="51">
        <v>0</v>
      </c>
      <c r="Z176" s="51">
        <v>0</v>
      </c>
      <c r="AA176" s="51">
        <v>0</v>
      </c>
      <c r="AB176" s="51">
        <v>0</v>
      </c>
      <c r="AC176" s="51">
        <v>0</v>
      </c>
      <c r="AD176" s="51">
        <v>0</v>
      </c>
      <c r="AE176" s="51">
        <v>0</v>
      </c>
      <c r="AF176" s="51">
        <v>1</v>
      </c>
      <c r="AG176" s="51">
        <v>0</v>
      </c>
      <c r="AH176" s="51" t="str">
        <f>IF(OR(COUNTIF(WestCoast[],IDPs[[#This Row],[Dis_Pcode]])&gt;=1,COUNTIF(WestCoast[],#REF!)&gt;=1),"Yes","No")</f>
        <v>No</v>
      </c>
      <c r="AI176" s="51" t="str">
        <f>IF(IDPs[[#This Row],[Gov_Pcode]]=IDPs[[#This Row],[Gov_Coming_Pcode]],"Yes","No")</f>
        <v>No</v>
      </c>
      <c r="AJ176" s="51" t="str">
        <f>IF(IDPs[[#This Row],[Dis_Pcode]]=IDPs[[#This Row],[Dis_Coming_Pcode]],"Yes","No")</f>
        <v>No</v>
      </c>
    </row>
    <row r="177" spans="1:36" s="14" customFormat="1" x14ac:dyDescent="0.35">
      <c r="A177" s="50">
        <v>45324</v>
      </c>
      <c r="B177" s="50">
        <v>45322</v>
      </c>
      <c r="C177" s="50" t="s">
        <v>874</v>
      </c>
      <c r="D177" s="51" t="s">
        <v>6</v>
      </c>
      <c r="E177" s="52" t="s">
        <v>873</v>
      </c>
      <c r="F177" s="51" t="s">
        <v>894</v>
      </c>
      <c r="G177" s="51" t="s">
        <v>87</v>
      </c>
      <c r="H177" s="52" t="s">
        <v>893</v>
      </c>
      <c r="I177" s="51" t="s">
        <v>1126</v>
      </c>
      <c r="J177" s="51" t="s">
        <v>1184</v>
      </c>
      <c r="K177" s="50">
        <v>45319</v>
      </c>
      <c r="L177" s="50" t="s">
        <v>874</v>
      </c>
      <c r="M177" s="51" t="s">
        <v>6</v>
      </c>
      <c r="N177" s="52" t="s">
        <v>873</v>
      </c>
      <c r="O177" s="51" t="s">
        <v>882</v>
      </c>
      <c r="P177" s="51" t="s">
        <v>121</v>
      </c>
      <c r="Q177" s="52" t="s">
        <v>881</v>
      </c>
      <c r="R177" s="51" t="s">
        <v>1180</v>
      </c>
      <c r="S177" s="51" t="s">
        <v>1186</v>
      </c>
      <c r="T177" s="51" t="s">
        <v>1160</v>
      </c>
      <c r="U177" s="51"/>
      <c r="V177" s="51"/>
      <c r="W177" s="51">
        <v>1</v>
      </c>
      <c r="X177" s="51">
        <v>0</v>
      </c>
      <c r="Y177" s="51">
        <v>0</v>
      </c>
      <c r="Z177" s="51">
        <v>0</v>
      </c>
      <c r="AA177" s="51">
        <v>0</v>
      </c>
      <c r="AB177" s="51">
        <v>0</v>
      </c>
      <c r="AC177" s="51">
        <v>0</v>
      </c>
      <c r="AD177" s="51">
        <v>1</v>
      </c>
      <c r="AE177" s="51">
        <v>0</v>
      </c>
      <c r="AF177" s="51">
        <v>0</v>
      </c>
      <c r="AG177" s="51">
        <v>0</v>
      </c>
      <c r="AH177" s="51" t="str">
        <f>IF(OR(COUNTIF(WestCoast[],IDPs[[#This Row],[Dis_Pcode]])&gt;=1,COUNTIF(WestCoast[],#REF!)&gt;=1),"Yes","No")</f>
        <v>No</v>
      </c>
      <c r="AI177" s="51" t="str">
        <f>IF(IDPs[[#This Row],[Gov_Pcode]]=IDPs[[#This Row],[Gov_Coming_Pcode]],"Yes","No")</f>
        <v>Yes</v>
      </c>
      <c r="AJ177" s="51" t="str">
        <f>IF(IDPs[[#This Row],[Dis_Pcode]]=IDPs[[#This Row],[Dis_Coming_Pcode]],"Yes","No")</f>
        <v>No</v>
      </c>
    </row>
    <row r="178" spans="1:36" s="14" customFormat="1" x14ac:dyDescent="0.35">
      <c r="A178" s="50">
        <v>45324</v>
      </c>
      <c r="B178" s="50">
        <v>45323</v>
      </c>
      <c r="C178" s="50" t="s">
        <v>874</v>
      </c>
      <c r="D178" s="51" t="s">
        <v>6</v>
      </c>
      <c r="E178" s="52" t="s">
        <v>873</v>
      </c>
      <c r="F178" s="51" t="s">
        <v>894</v>
      </c>
      <c r="G178" s="51" t="s">
        <v>87</v>
      </c>
      <c r="H178" s="52" t="s">
        <v>893</v>
      </c>
      <c r="I178" s="51" t="s">
        <v>1126</v>
      </c>
      <c r="J178" s="51" t="s">
        <v>1184</v>
      </c>
      <c r="K178" s="50">
        <v>45319</v>
      </c>
      <c r="L178" s="50" t="s">
        <v>1046</v>
      </c>
      <c r="M178" s="51" t="s">
        <v>1207</v>
      </c>
      <c r="N178" s="52" t="s">
        <v>267</v>
      </c>
      <c r="O178" s="51" t="s">
        <v>1074</v>
      </c>
      <c r="P178" s="51" t="s">
        <v>1073</v>
      </c>
      <c r="Q178" s="52" t="s">
        <v>1072</v>
      </c>
      <c r="R178" s="51" t="s">
        <v>1181</v>
      </c>
      <c r="S178" s="51" t="s">
        <v>1183</v>
      </c>
      <c r="T178" s="51" t="s">
        <v>1160</v>
      </c>
      <c r="U178" s="51"/>
      <c r="V178" s="51"/>
      <c r="W178" s="51">
        <v>1</v>
      </c>
      <c r="X178" s="51">
        <v>0</v>
      </c>
      <c r="Y178" s="51">
        <v>0</v>
      </c>
      <c r="Z178" s="51">
        <v>0</v>
      </c>
      <c r="AA178" s="51">
        <v>1</v>
      </c>
      <c r="AB178" s="51">
        <v>0</v>
      </c>
      <c r="AC178" s="51">
        <v>0</v>
      </c>
      <c r="AD178" s="51">
        <v>0</v>
      </c>
      <c r="AE178" s="51">
        <v>0</v>
      </c>
      <c r="AF178" s="51">
        <v>0</v>
      </c>
      <c r="AG178" s="51">
        <v>0</v>
      </c>
      <c r="AH178" s="51" t="str">
        <f>IF(OR(COUNTIF(WestCoast[],IDPs[[#This Row],[Dis_Pcode]])&gt;=1,COUNTIF(WestCoast[],#REF!)&gt;=1),"Yes","No")</f>
        <v>No</v>
      </c>
      <c r="AI178" s="51" t="str">
        <f>IF(IDPs[[#This Row],[Gov_Pcode]]=IDPs[[#This Row],[Gov_Coming_Pcode]],"Yes","No")</f>
        <v>No</v>
      </c>
      <c r="AJ178" s="51" t="str">
        <f>IF(IDPs[[#This Row],[Dis_Pcode]]=IDPs[[#This Row],[Dis_Coming_Pcode]],"Yes","No")</f>
        <v>No</v>
      </c>
    </row>
    <row r="179" spans="1:36" s="14" customFormat="1" x14ac:dyDescent="0.35">
      <c r="A179" s="50">
        <v>45325</v>
      </c>
      <c r="B179" s="50">
        <v>45324</v>
      </c>
      <c r="C179" s="50" t="s">
        <v>401</v>
      </c>
      <c r="D179" s="51" t="s">
        <v>1203</v>
      </c>
      <c r="E179" s="52" t="s">
        <v>266</v>
      </c>
      <c r="F179" s="51" t="s">
        <v>417</v>
      </c>
      <c r="G179" s="51" t="s">
        <v>1303</v>
      </c>
      <c r="H179" s="52" t="s">
        <v>1304</v>
      </c>
      <c r="I179" s="51" t="s">
        <v>1126</v>
      </c>
      <c r="J179" s="51" t="s">
        <v>1184</v>
      </c>
      <c r="K179" s="50">
        <v>45319</v>
      </c>
      <c r="L179" s="50" t="s">
        <v>401</v>
      </c>
      <c r="M179" s="51" t="s">
        <v>1203</v>
      </c>
      <c r="N179" s="52" t="s">
        <v>266</v>
      </c>
      <c r="O179" s="51" t="s">
        <v>413</v>
      </c>
      <c r="P179" s="51" t="s">
        <v>29</v>
      </c>
      <c r="Q179" s="52" t="s">
        <v>412</v>
      </c>
      <c r="R179" s="51" t="s">
        <v>1180</v>
      </c>
      <c r="S179" s="51" t="s">
        <v>1185</v>
      </c>
      <c r="T179" s="51" t="s">
        <v>1160</v>
      </c>
      <c r="U179" s="51"/>
      <c r="V179" s="51"/>
      <c r="W179" s="51">
        <v>1</v>
      </c>
      <c r="X179" s="51">
        <v>0</v>
      </c>
      <c r="Y179" s="51">
        <v>1</v>
      </c>
      <c r="Z179" s="51">
        <v>0</v>
      </c>
      <c r="AA179" s="51">
        <v>0</v>
      </c>
      <c r="AB179" s="51">
        <v>0</v>
      </c>
      <c r="AC179" s="51">
        <v>0</v>
      </c>
      <c r="AD179" s="51">
        <v>0</v>
      </c>
      <c r="AE179" s="51">
        <v>0</v>
      </c>
      <c r="AF179" s="51">
        <v>0</v>
      </c>
      <c r="AG179" s="51">
        <v>0</v>
      </c>
      <c r="AH179" s="51" t="str">
        <f>IF(OR(COUNTIF(WestCoast[],IDPs[[#This Row],[Dis_Pcode]])&gt;=1,COUNTIF(WestCoast[],#REF!)&gt;=1),"Yes","No")</f>
        <v>Yes</v>
      </c>
      <c r="AI179" s="51" t="str">
        <f>IF(IDPs[[#This Row],[Gov_Pcode]]=IDPs[[#This Row],[Gov_Coming_Pcode]],"Yes","No")</f>
        <v>Yes</v>
      </c>
      <c r="AJ179" s="51" t="str">
        <f>IF(IDPs[[#This Row],[Dis_Pcode]]=IDPs[[#This Row],[Dis_Coming_Pcode]],"Yes","No")</f>
        <v>No</v>
      </c>
    </row>
    <row r="180" spans="1:36" s="14" customFormat="1" x14ac:dyDescent="0.35">
      <c r="A180" s="50">
        <v>45325</v>
      </c>
      <c r="B180" s="50">
        <v>45323</v>
      </c>
      <c r="C180" s="50" t="s">
        <v>401</v>
      </c>
      <c r="D180" s="51" t="s">
        <v>1203</v>
      </c>
      <c r="E180" s="52" t="s">
        <v>266</v>
      </c>
      <c r="F180" s="51" t="s">
        <v>417</v>
      </c>
      <c r="G180" s="51" t="s">
        <v>1303</v>
      </c>
      <c r="H180" s="52" t="s">
        <v>1304</v>
      </c>
      <c r="I180" s="51" t="s">
        <v>1126</v>
      </c>
      <c r="J180" s="51" t="s">
        <v>1184</v>
      </c>
      <c r="K180" s="50">
        <v>45319</v>
      </c>
      <c r="L180" s="50" t="s">
        <v>401</v>
      </c>
      <c r="M180" s="51" t="s">
        <v>1203</v>
      </c>
      <c r="N180" s="52" t="s">
        <v>266</v>
      </c>
      <c r="O180" s="51" t="s">
        <v>441</v>
      </c>
      <c r="P180" s="51" t="s">
        <v>1209</v>
      </c>
      <c r="Q180" s="52" t="s">
        <v>440</v>
      </c>
      <c r="R180" s="51" t="s">
        <v>1180</v>
      </c>
      <c r="S180" s="51" t="s">
        <v>1186</v>
      </c>
      <c r="T180" s="51" t="s">
        <v>1435</v>
      </c>
      <c r="U180" s="51" t="s">
        <v>1435</v>
      </c>
      <c r="V180" s="51" t="s">
        <v>1435</v>
      </c>
      <c r="W180" s="51">
        <v>2</v>
      </c>
      <c r="X180" s="51">
        <v>0</v>
      </c>
      <c r="Y180" s="51">
        <v>2</v>
      </c>
      <c r="Z180" s="51">
        <v>0</v>
      </c>
      <c r="AA180" s="51">
        <v>0</v>
      </c>
      <c r="AB180" s="51">
        <v>0</v>
      </c>
      <c r="AC180" s="51">
        <v>0</v>
      </c>
      <c r="AD180" s="51">
        <v>0</v>
      </c>
      <c r="AE180" s="51">
        <v>0</v>
      </c>
      <c r="AF180" s="51">
        <v>0</v>
      </c>
      <c r="AG180" s="51">
        <v>0</v>
      </c>
      <c r="AH180" s="51" t="str">
        <f>IF(OR(COUNTIF(WestCoast[],IDPs[[#This Row],[Dis_Pcode]])&gt;=1,COUNTIF(WestCoast[],#REF!)&gt;=1),"Yes","No")</f>
        <v>Yes</v>
      </c>
      <c r="AI180" s="51" t="str">
        <f>IF(IDPs[[#This Row],[Gov_Pcode]]=IDPs[[#This Row],[Gov_Coming_Pcode]],"Yes","No")</f>
        <v>Yes</v>
      </c>
      <c r="AJ180" s="51" t="str">
        <f>IF(IDPs[[#This Row],[Dis_Pcode]]=IDPs[[#This Row],[Dis_Coming_Pcode]],"Yes","No")</f>
        <v>No</v>
      </c>
    </row>
    <row r="181" spans="1:36" s="14" customFormat="1" x14ac:dyDescent="0.35">
      <c r="A181" s="50">
        <v>45325</v>
      </c>
      <c r="B181" s="50">
        <v>45321</v>
      </c>
      <c r="C181" s="50" t="s">
        <v>401</v>
      </c>
      <c r="D181" s="51" t="s">
        <v>1203</v>
      </c>
      <c r="E181" s="52" t="s">
        <v>266</v>
      </c>
      <c r="F181" s="51" t="s">
        <v>453</v>
      </c>
      <c r="G181" s="51" t="s">
        <v>25</v>
      </c>
      <c r="H181" s="52" t="s">
        <v>452</v>
      </c>
      <c r="I181" s="51" t="s">
        <v>1126</v>
      </c>
      <c r="J181" s="51" t="s">
        <v>1184</v>
      </c>
      <c r="K181" s="50">
        <v>45319</v>
      </c>
      <c r="L181" s="50" t="s">
        <v>401</v>
      </c>
      <c r="M181" s="51" t="s">
        <v>1203</v>
      </c>
      <c r="N181" s="52" t="s">
        <v>266</v>
      </c>
      <c r="O181" s="51" t="s">
        <v>408</v>
      </c>
      <c r="P181" s="51" t="s">
        <v>1204</v>
      </c>
      <c r="Q181" s="52" t="s">
        <v>407</v>
      </c>
      <c r="R181" s="51" t="s">
        <v>1180</v>
      </c>
      <c r="S181" s="51" t="s">
        <v>1186</v>
      </c>
      <c r="T181" s="51" t="s">
        <v>1160</v>
      </c>
      <c r="U181" s="51"/>
      <c r="V181" s="51"/>
      <c r="W181" s="51">
        <v>3</v>
      </c>
      <c r="X181" s="51">
        <v>0</v>
      </c>
      <c r="Y181" s="51">
        <v>1</v>
      </c>
      <c r="Z181" s="51">
        <v>0</v>
      </c>
      <c r="AA181" s="51">
        <v>0</v>
      </c>
      <c r="AB181" s="51">
        <v>0</v>
      </c>
      <c r="AC181" s="51">
        <v>0</v>
      </c>
      <c r="AD181" s="51">
        <v>2</v>
      </c>
      <c r="AE181" s="51">
        <v>0</v>
      </c>
      <c r="AF181" s="51">
        <v>0</v>
      </c>
      <c r="AG181" s="51">
        <v>0</v>
      </c>
      <c r="AH181" s="51" t="str">
        <f>IF(OR(COUNTIF(WestCoast[],IDPs[[#This Row],[Dis_Pcode]])&gt;=1,COUNTIF(WestCoast[],#REF!)&gt;=1),"Yes","No")</f>
        <v>Yes</v>
      </c>
      <c r="AI181" s="51" t="str">
        <f>IF(IDPs[[#This Row],[Gov_Pcode]]=IDPs[[#This Row],[Gov_Coming_Pcode]],"Yes","No")</f>
        <v>Yes</v>
      </c>
      <c r="AJ181" s="51" t="str">
        <f>IF(IDPs[[#This Row],[Dis_Pcode]]=IDPs[[#This Row],[Dis_Coming_Pcode]],"Yes","No")</f>
        <v>No</v>
      </c>
    </row>
    <row r="182" spans="1:36" s="14" customFormat="1" x14ac:dyDescent="0.35">
      <c r="A182" s="50">
        <v>45325</v>
      </c>
      <c r="B182" s="50">
        <v>45323</v>
      </c>
      <c r="C182" s="50" t="s">
        <v>841</v>
      </c>
      <c r="D182" s="51" t="s">
        <v>10</v>
      </c>
      <c r="E182" s="52" t="s">
        <v>272</v>
      </c>
      <c r="F182" s="51" t="s">
        <v>865</v>
      </c>
      <c r="G182" s="51" t="s">
        <v>167</v>
      </c>
      <c r="H182" s="52" t="s">
        <v>864</v>
      </c>
      <c r="I182" s="51" t="s">
        <v>1126</v>
      </c>
      <c r="J182" s="51" t="s">
        <v>1184</v>
      </c>
      <c r="K182" s="50">
        <v>45319</v>
      </c>
      <c r="L182" s="50" t="s">
        <v>401</v>
      </c>
      <c r="M182" s="51" t="s">
        <v>1203</v>
      </c>
      <c r="N182" s="52" t="s">
        <v>266</v>
      </c>
      <c r="O182" s="51" t="s">
        <v>449</v>
      </c>
      <c r="P182" s="51" t="s">
        <v>1302</v>
      </c>
      <c r="Q182" s="52" t="s">
        <v>448</v>
      </c>
      <c r="R182" s="51" t="s">
        <v>1180</v>
      </c>
      <c r="S182" s="51" t="s">
        <v>1185</v>
      </c>
      <c r="T182" s="51" t="s">
        <v>1160</v>
      </c>
      <c r="U182" s="51"/>
      <c r="V182" s="51"/>
      <c r="W182" s="51">
        <v>1</v>
      </c>
      <c r="X182" s="51">
        <v>0</v>
      </c>
      <c r="Y182" s="51">
        <v>1</v>
      </c>
      <c r="Z182" s="51">
        <v>0</v>
      </c>
      <c r="AA182" s="51">
        <v>0</v>
      </c>
      <c r="AB182" s="51">
        <v>0</v>
      </c>
      <c r="AC182" s="51">
        <v>0</v>
      </c>
      <c r="AD182" s="51">
        <v>0</v>
      </c>
      <c r="AE182" s="51">
        <v>0</v>
      </c>
      <c r="AF182" s="51">
        <v>0</v>
      </c>
      <c r="AG182" s="51">
        <v>0</v>
      </c>
      <c r="AH182" s="51" t="str">
        <f>IF(OR(COUNTIF(WestCoast[],IDPs[[#This Row],[Dis_Pcode]])&gt;=1,COUNTIF(WestCoast[],#REF!)&gt;=1),"Yes","No")</f>
        <v>No</v>
      </c>
      <c r="AI182" s="51" t="str">
        <f>IF(IDPs[[#This Row],[Gov_Pcode]]=IDPs[[#This Row],[Gov_Coming_Pcode]],"Yes","No")</f>
        <v>No</v>
      </c>
      <c r="AJ182" s="51" t="str">
        <f>IF(IDPs[[#This Row],[Dis_Pcode]]=IDPs[[#This Row],[Dis_Coming_Pcode]],"Yes","No")</f>
        <v>No</v>
      </c>
    </row>
    <row r="183" spans="1:36" s="14" customFormat="1" x14ac:dyDescent="0.35">
      <c r="A183" s="50">
        <v>45324</v>
      </c>
      <c r="B183" s="50">
        <v>45321</v>
      </c>
      <c r="C183" s="50" t="s">
        <v>874</v>
      </c>
      <c r="D183" s="51" t="s">
        <v>6</v>
      </c>
      <c r="E183" s="52" t="s">
        <v>873</v>
      </c>
      <c r="F183" s="51" t="s">
        <v>894</v>
      </c>
      <c r="G183" s="51" t="s">
        <v>87</v>
      </c>
      <c r="H183" s="52" t="s">
        <v>893</v>
      </c>
      <c r="I183" s="51" t="s">
        <v>1126</v>
      </c>
      <c r="J183" s="51" t="s">
        <v>1184</v>
      </c>
      <c r="K183" s="50">
        <v>45320</v>
      </c>
      <c r="L183" s="50" t="s">
        <v>717</v>
      </c>
      <c r="M183" s="51" t="s">
        <v>1</v>
      </c>
      <c r="N183" s="52" t="s">
        <v>264</v>
      </c>
      <c r="O183" s="51" t="s">
        <v>719</v>
      </c>
      <c r="P183" s="51" t="s">
        <v>78</v>
      </c>
      <c r="Q183" s="52" t="s">
        <v>718</v>
      </c>
      <c r="R183" s="51" t="s">
        <v>1181</v>
      </c>
      <c r="S183" s="51" t="s">
        <v>1183</v>
      </c>
      <c r="T183" s="51" t="s">
        <v>1160</v>
      </c>
      <c r="U183" s="51"/>
      <c r="V183" s="51"/>
      <c r="W183" s="51">
        <v>2</v>
      </c>
      <c r="X183" s="51">
        <v>0</v>
      </c>
      <c r="Y183" s="51">
        <v>0</v>
      </c>
      <c r="Z183" s="51">
        <v>0</v>
      </c>
      <c r="AA183" s="51">
        <v>0</v>
      </c>
      <c r="AB183" s="51">
        <v>1</v>
      </c>
      <c r="AC183" s="51">
        <v>1</v>
      </c>
      <c r="AD183" s="51">
        <v>0</v>
      </c>
      <c r="AE183" s="51">
        <v>0</v>
      </c>
      <c r="AF183" s="51">
        <v>0</v>
      </c>
      <c r="AG183" s="51">
        <v>0</v>
      </c>
      <c r="AH183" s="51" t="str">
        <f>IF(OR(COUNTIF(WestCoast[],IDPs[[#This Row],[Dis_Pcode]])&gt;=1,COUNTIF(WestCoast[],#REF!)&gt;=1),"Yes","No")</f>
        <v>No</v>
      </c>
      <c r="AI183" s="51" t="str">
        <f>IF(IDPs[[#This Row],[Gov_Pcode]]=IDPs[[#This Row],[Gov_Coming_Pcode]],"Yes","No")</f>
        <v>No</v>
      </c>
      <c r="AJ183" s="51" t="str">
        <f>IF(IDPs[[#This Row],[Dis_Pcode]]=IDPs[[#This Row],[Dis_Coming_Pcode]],"Yes","No")</f>
        <v>No</v>
      </c>
    </row>
    <row r="184" spans="1:36" s="14" customFormat="1" x14ac:dyDescent="0.35">
      <c r="A184" s="50">
        <v>45324</v>
      </c>
      <c r="B184" s="50">
        <v>45323</v>
      </c>
      <c r="C184" s="50" t="s">
        <v>874</v>
      </c>
      <c r="D184" s="51" t="s">
        <v>6</v>
      </c>
      <c r="E184" s="52" t="s">
        <v>873</v>
      </c>
      <c r="F184" s="51" t="s">
        <v>894</v>
      </c>
      <c r="G184" s="51" t="s">
        <v>87</v>
      </c>
      <c r="H184" s="52" t="s">
        <v>893</v>
      </c>
      <c r="I184" s="51" t="s">
        <v>1126</v>
      </c>
      <c r="J184" s="51" t="s">
        <v>1184</v>
      </c>
      <c r="K184" s="50">
        <v>45320</v>
      </c>
      <c r="L184" s="50" t="s">
        <v>1046</v>
      </c>
      <c r="M184" s="51" t="s">
        <v>1207</v>
      </c>
      <c r="N184" s="52" t="s">
        <v>267</v>
      </c>
      <c r="O184" s="51" t="s">
        <v>1055</v>
      </c>
      <c r="P184" s="51" t="s">
        <v>57</v>
      </c>
      <c r="Q184" s="52" t="s">
        <v>1054</v>
      </c>
      <c r="R184" s="51" t="s">
        <v>1181</v>
      </c>
      <c r="S184" s="51" t="s">
        <v>1183</v>
      </c>
      <c r="T184" s="51" t="s">
        <v>1160</v>
      </c>
      <c r="U184" s="51"/>
      <c r="V184" s="51"/>
      <c r="W184" s="51">
        <v>1</v>
      </c>
      <c r="X184" s="51">
        <v>0</v>
      </c>
      <c r="Y184" s="51">
        <v>1</v>
      </c>
      <c r="Z184" s="51">
        <v>0</v>
      </c>
      <c r="AA184" s="51">
        <v>0</v>
      </c>
      <c r="AB184" s="51">
        <v>0</v>
      </c>
      <c r="AC184" s="51">
        <v>0</v>
      </c>
      <c r="AD184" s="51">
        <v>0</v>
      </c>
      <c r="AE184" s="51">
        <v>0</v>
      </c>
      <c r="AF184" s="51">
        <v>0</v>
      </c>
      <c r="AG184" s="51">
        <v>0</v>
      </c>
      <c r="AH184" s="51" t="str">
        <f>IF(OR(COUNTIF(WestCoast[],IDPs[[#This Row],[Dis_Pcode]])&gt;=1,COUNTIF(WestCoast[],#REF!)&gt;=1),"Yes","No")</f>
        <v>No</v>
      </c>
      <c r="AI184" s="51" t="str">
        <f>IF(IDPs[[#This Row],[Gov_Pcode]]=IDPs[[#This Row],[Gov_Coming_Pcode]],"Yes","No")</f>
        <v>No</v>
      </c>
      <c r="AJ184" s="51" t="str">
        <f>IF(IDPs[[#This Row],[Dis_Pcode]]=IDPs[[#This Row],[Dis_Coming_Pcode]],"Yes","No")</f>
        <v>No</v>
      </c>
    </row>
    <row r="185" spans="1:36" s="14" customFormat="1" x14ac:dyDescent="0.35">
      <c r="A185" s="50">
        <v>45325</v>
      </c>
      <c r="B185" s="50">
        <v>45323</v>
      </c>
      <c r="C185" s="50" t="s">
        <v>841</v>
      </c>
      <c r="D185" s="51" t="s">
        <v>10</v>
      </c>
      <c r="E185" s="52" t="s">
        <v>272</v>
      </c>
      <c r="F185" s="51" t="s">
        <v>865</v>
      </c>
      <c r="G185" s="51" t="s">
        <v>167</v>
      </c>
      <c r="H185" s="52" t="s">
        <v>864</v>
      </c>
      <c r="I185" s="51" t="s">
        <v>1126</v>
      </c>
      <c r="J185" s="51" t="s">
        <v>1184</v>
      </c>
      <c r="K185" s="50">
        <v>45320</v>
      </c>
      <c r="L185" s="50" t="s">
        <v>1046</v>
      </c>
      <c r="M185" s="51" t="s">
        <v>1207</v>
      </c>
      <c r="N185" s="52" t="s">
        <v>267</v>
      </c>
      <c r="O185" s="51" t="s">
        <v>1058</v>
      </c>
      <c r="P185" s="51" t="s">
        <v>48</v>
      </c>
      <c r="Q185" s="52" t="s">
        <v>1269</v>
      </c>
      <c r="R185" s="51" t="s">
        <v>1180</v>
      </c>
      <c r="S185" s="51" t="s">
        <v>1185</v>
      </c>
      <c r="T185" s="51" t="s">
        <v>1160</v>
      </c>
      <c r="U185" s="51"/>
      <c r="V185" s="51"/>
      <c r="W185" s="51">
        <v>1</v>
      </c>
      <c r="X185" s="51">
        <v>0</v>
      </c>
      <c r="Y185" s="51">
        <v>1</v>
      </c>
      <c r="Z185" s="51">
        <v>0</v>
      </c>
      <c r="AA185" s="51">
        <v>0</v>
      </c>
      <c r="AB185" s="51">
        <v>0</v>
      </c>
      <c r="AC185" s="51">
        <v>0</v>
      </c>
      <c r="AD185" s="51">
        <v>0</v>
      </c>
      <c r="AE185" s="51">
        <v>0</v>
      </c>
      <c r="AF185" s="51">
        <v>0</v>
      </c>
      <c r="AG185" s="51">
        <v>0</v>
      </c>
      <c r="AH185" s="51" t="str">
        <f>IF(OR(COUNTIF(WestCoast[],IDPs[[#This Row],[Dis_Pcode]])&gt;=1,COUNTIF(WestCoast[],#REF!)&gt;=1),"Yes","No")</f>
        <v>No</v>
      </c>
      <c r="AI185" s="51" t="str">
        <f>IF(IDPs[[#This Row],[Gov_Pcode]]=IDPs[[#This Row],[Gov_Coming_Pcode]],"Yes","No")</f>
        <v>No</v>
      </c>
      <c r="AJ185" s="51" t="str">
        <f>IF(IDPs[[#This Row],[Dis_Pcode]]=IDPs[[#This Row],[Dis_Coming_Pcode]],"Yes","No")</f>
        <v>No</v>
      </c>
    </row>
    <row r="186" spans="1:36" s="14" customFormat="1" x14ac:dyDescent="0.35">
      <c r="A186" s="50">
        <v>45324</v>
      </c>
      <c r="B186" s="50">
        <v>45322</v>
      </c>
      <c r="C186" s="50" t="s">
        <v>874</v>
      </c>
      <c r="D186" s="51" t="s">
        <v>6</v>
      </c>
      <c r="E186" s="52" t="s">
        <v>873</v>
      </c>
      <c r="F186" s="51" t="s">
        <v>882</v>
      </c>
      <c r="G186" s="51" t="s">
        <v>121</v>
      </c>
      <c r="H186" s="52" t="s">
        <v>881</v>
      </c>
      <c r="I186" s="51" t="s">
        <v>1126</v>
      </c>
      <c r="J186" s="51" t="s">
        <v>1184</v>
      </c>
      <c r="K186" s="50">
        <v>45321</v>
      </c>
      <c r="L186" s="50" t="s">
        <v>874</v>
      </c>
      <c r="M186" s="51" t="s">
        <v>6</v>
      </c>
      <c r="N186" s="52" t="s">
        <v>873</v>
      </c>
      <c r="O186" s="51" t="s">
        <v>882</v>
      </c>
      <c r="P186" s="51" t="s">
        <v>121</v>
      </c>
      <c r="Q186" s="52" t="s">
        <v>881</v>
      </c>
      <c r="R186" s="51" t="s">
        <v>1180</v>
      </c>
      <c r="S186" s="51" t="s">
        <v>1186</v>
      </c>
      <c r="T186" s="51" t="s">
        <v>1160</v>
      </c>
      <c r="U186" s="51"/>
      <c r="V186" s="51"/>
      <c r="W186" s="51">
        <v>11</v>
      </c>
      <c r="X186" s="51">
        <v>0</v>
      </c>
      <c r="Y186" s="51">
        <v>0</v>
      </c>
      <c r="Z186" s="51">
        <v>0</v>
      </c>
      <c r="AA186" s="51">
        <v>4</v>
      </c>
      <c r="AB186" s="51">
        <v>3</v>
      </c>
      <c r="AC186" s="51">
        <v>0</v>
      </c>
      <c r="AD186" s="51">
        <v>4</v>
      </c>
      <c r="AE186" s="51">
        <v>0</v>
      </c>
      <c r="AF186" s="51">
        <v>0</v>
      </c>
      <c r="AG186" s="51">
        <v>0</v>
      </c>
      <c r="AH186" s="51" t="str">
        <f>IF(OR(COUNTIF(WestCoast[],IDPs[[#This Row],[Dis_Pcode]])&gt;=1,COUNTIF(WestCoast[],#REF!)&gt;=1),"Yes","No")</f>
        <v>No</v>
      </c>
      <c r="AI186" s="51" t="str">
        <f>IF(IDPs[[#This Row],[Gov_Pcode]]=IDPs[[#This Row],[Gov_Coming_Pcode]],"Yes","No")</f>
        <v>Yes</v>
      </c>
      <c r="AJ186" s="51" t="str">
        <f>IF(IDPs[[#This Row],[Dis_Pcode]]=IDPs[[#This Row],[Dis_Coming_Pcode]],"Yes","No")</f>
        <v>Yes</v>
      </c>
    </row>
    <row r="187" spans="1:36" s="14" customFormat="1" x14ac:dyDescent="0.35">
      <c r="A187" s="50">
        <v>45324</v>
      </c>
      <c r="B187" s="50">
        <v>45323</v>
      </c>
      <c r="C187" s="50" t="s">
        <v>874</v>
      </c>
      <c r="D187" s="51" t="s">
        <v>6</v>
      </c>
      <c r="E187" s="52" t="s">
        <v>873</v>
      </c>
      <c r="F187" s="51" t="s">
        <v>894</v>
      </c>
      <c r="G187" s="51" t="s">
        <v>87</v>
      </c>
      <c r="H187" s="52" t="s">
        <v>893</v>
      </c>
      <c r="I187" s="51" t="s">
        <v>1126</v>
      </c>
      <c r="J187" s="51" t="s">
        <v>1184</v>
      </c>
      <c r="K187" s="50">
        <v>45321</v>
      </c>
      <c r="L187" s="50" t="s">
        <v>563</v>
      </c>
      <c r="M187" s="51" t="s">
        <v>8</v>
      </c>
      <c r="N187" s="52" t="s">
        <v>269</v>
      </c>
      <c r="O187" s="51" t="s">
        <v>602</v>
      </c>
      <c r="P187" s="51" t="s">
        <v>600</v>
      </c>
      <c r="Q187" s="52" t="s">
        <v>601</v>
      </c>
      <c r="R187" s="51" t="s">
        <v>1180</v>
      </c>
      <c r="S187" s="51" t="s">
        <v>1185</v>
      </c>
      <c r="T187" s="51" t="s">
        <v>1160</v>
      </c>
      <c r="U187" s="51"/>
      <c r="V187" s="51"/>
      <c r="W187" s="51">
        <v>2</v>
      </c>
      <c r="X187" s="51">
        <v>0</v>
      </c>
      <c r="Y187" s="51">
        <v>0</v>
      </c>
      <c r="Z187" s="51">
        <v>0</v>
      </c>
      <c r="AA187" s="51">
        <v>0</v>
      </c>
      <c r="AB187" s="51">
        <v>1</v>
      </c>
      <c r="AC187" s="51">
        <v>0</v>
      </c>
      <c r="AD187" s="51">
        <v>1</v>
      </c>
      <c r="AE187" s="51">
        <v>0</v>
      </c>
      <c r="AF187" s="51">
        <v>0</v>
      </c>
      <c r="AG187" s="51">
        <v>0</v>
      </c>
      <c r="AH187" s="51" t="str">
        <f>IF(OR(COUNTIF(WestCoast[],IDPs[[#This Row],[Dis_Pcode]])&gt;=1,COUNTIF(WestCoast[],#REF!)&gt;=1),"Yes","No")</f>
        <v>No</v>
      </c>
      <c r="AI187" s="51" t="str">
        <f>IF(IDPs[[#This Row],[Gov_Pcode]]=IDPs[[#This Row],[Gov_Coming_Pcode]],"Yes","No")</f>
        <v>No</v>
      </c>
      <c r="AJ187" s="51" t="str">
        <f>IF(IDPs[[#This Row],[Dis_Pcode]]=IDPs[[#This Row],[Dis_Coming_Pcode]],"Yes","No")</f>
        <v>No</v>
      </c>
    </row>
    <row r="188" spans="1:36" s="14" customFormat="1" x14ac:dyDescent="0.35">
      <c r="A188" s="50">
        <v>45325</v>
      </c>
      <c r="B188" s="50">
        <v>45323</v>
      </c>
      <c r="C188" s="50" t="s">
        <v>401</v>
      </c>
      <c r="D188" s="51" t="s">
        <v>1203</v>
      </c>
      <c r="E188" s="52" t="s">
        <v>266</v>
      </c>
      <c r="F188" s="51" t="s">
        <v>453</v>
      </c>
      <c r="G188" s="51" t="s">
        <v>25</v>
      </c>
      <c r="H188" s="52" t="s">
        <v>452</v>
      </c>
      <c r="I188" s="51" t="s">
        <v>1126</v>
      </c>
      <c r="J188" s="51" t="s">
        <v>1184</v>
      </c>
      <c r="K188" s="50">
        <v>45323</v>
      </c>
      <c r="L188" s="50" t="s">
        <v>1046</v>
      </c>
      <c r="M188" s="51" t="s">
        <v>1207</v>
      </c>
      <c r="N188" s="52" t="s">
        <v>267</v>
      </c>
      <c r="O188" s="51" t="s">
        <v>1084</v>
      </c>
      <c r="P188" s="51" t="s">
        <v>35</v>
      </c>
      <c r="Q188" s="52" t="s">
        <v>1083</v>
      </c>
      <c r="R188" s="51" t="s">
        <v>1180</v>
      </c>
      <c r="S188" s="51" t="s">
        <v>1186</v>
      </c>
      <c r="T188" s="51" t="s">
        <v>1160</v>
      </c>
      <c r="U188" s="51"/>
      <c r="V188" s="51"/>
      <c r="W188" s="51">
        <v>1</v>
      </c>
      <c r="X188" s="51">
        <v>0</v>
      </c>
      <c r="Y188" s="51">
        <v>0</v>
      </c>
      <c r="Z188" s="51">
        <v>0</v>
      </c>
      <c r="AA188" s="51">
        <v>0</v>
      </c>
      <c r="AB188" s="51">
        <v>0</v>
      </c>
      <c r="AC188" s="51">
        <v>0</v>
      </c>
      <c r="AD188" s="51">
        <v>1</v>
      </c>
      <c r="AE188" s="51">
        <v>0</v>
      </c>
      <c r="AF188" s="51">
        <v>0</v>
      </c>
      <c r="AG188" s="51">
        <v>0</v>
      </c>
      <c r="AH188" s="51" t="str">
        <f>IF(OR(COUNTIF(WestCoast[],IDPs[[#This Row],[Dis_Pcode]])&gt;=1,COUNTIF(WestCoast[],#REF!)&gt;=1),"Yes","No")</f>
        <v>Yes</v>
      </c>
      <c r="AI188" s="51" t="str">
        <f>IF(IDPs[[#This Row],[Gov_Pcode]]=IDPs[[#This Row],[Gov_Coming_Pcode]],"Yes","No")</f>
        <v>No</v>
      </c>
      <c r="AJ188" s="51" t="str">
        <f>IF(IDPs[[#This Row],[Dis_Pcode]]=IDPs[[#This Row],[Dis_Coming_Pcode]],"Yes","No")</f>
        <v>No</v>
      </c>
    </row>
    <row r="189" spans="1:36" s="14" customFormat="1" x14ac:dyDescent="0.35">
      <c r="A189" s="50">
        <v>45325</v>
      </c>
      <c r="B189" s="50">
        <v>45323</v>
      </c>
      <c r="C189" s="50" t="s">
        <v>401</v>
      </c>
      <c r="D189" s="51" t="s">
        <v>1203</v>
      </c>
      <c r="E189" s="52" t="s">
        <v>266</v>
      </c>
      <c r="F189" s="51" t="s">
        <v>453</v>
      </c>
      <c r="G189" s="51" t="s">
        <v>25</v>
      </c>
      <c r="H189" s="52" t="s">
        <v>452</v>
      </c>
      <c r="I189" s="51" t="s">
        <v>1126</v>
      </c>
      <c r="J189" s="51" t="s">
        <v>1184</v>
      </c>
      <c r="K189" s="50">
        <v>45323</v>
      </c>
      <c r="L189" s="50" t="s">
        <v>401</v>
      </c>
      <c r="M189" s="51" t="s">
        <v>1203</v>
      </c>
      <c r="N189" s="52" t="s">
        <v>266</v>
      </c>
      <c r="O189" s="51" t="s">
        <v>456</v>
      </c>
      <c r="P189" s="51" t="s">
        <v>455</v>
      </c>
      <c r="Q189" s="52" t="s">
        <v>454</v>
      </c>
      <c r="R189" s="51" t="s">
        <v>1180</v>
      </c>
      <c r="S189" s="51" t="s">
        <v>1186</v>
      </c>
      <c r="T189" s="51" t="s">
        <v>1160</v>
      </c>
      <c r="U189" s="51"/>
      <c r="V189" s="51"/>
      <c r="W189" s="51">
        <v>1</v>
      </c>
      <c r="X189" s="51">
        <v>0</v>
      </c>
      <c r="Y189" s="51">
        <v>0</v>
      </c>
      <c r="Z189" s="51">
        <v>0</v>
      </c>
      <c r="AA189" s="51">
        <v>0</v>
      </c>
      <c r="AB189" s="51">
        <v>0</v>
      </c>
      <c r="AC189" s="51">
        <v>0</v>
      </c>
      <c r="AD189" s="51">
        <v>1</v>
      </c>
      <c r="AE189" s="51">
        <v>0</v>
      </c>
      <c r="AF189" s="51">
        <v>0</v>
      </c>
      <c r="AG189" s="51">
        <v>0</v>
      </c>
      <c r="AH189" s="51" t="str">
        <f>IF(OR(COUNTIF(WestCoast[],IDPs[[#This Row],[Dis_Pcode]])&gt;=1,COUNTIF(WestCoast[],#REF!)&gt;=1),"Yes","No")</f>
        <v>Yes</v>
      </c>
      <c r="AI189" s="51" t="str">
        <f>IF(IDPs[[#This Row],[Gov_Pcode]]=IDPs[[#This Row],[Gov_Coming_Pcode]],"Yes","No")</f>
        <v>Yes</v>
      </c>
      <c r="AJ189" s="51" t="str">
        <f>IF(IDPs[[#This Row],[Dis_Pcode]]=IDPs[[#This Row],[Dis_Coming_Pcode]],"Yes","No")</f>
        <v>No</v>
      </c>
    </row>
    <row r="190" spans="1:36" s="14" customFormat="1" x14ac:dyDescent="0.35">
      <c r="A190" s="50">
        <v>45329</v>
      </c>
      <c r="B190" s="50">
        <v>45329</v>
      </c>
      <c r="C190" s="50" t="s">
        <v>401</v>
      </c>
      <c r="D190" s="51" t="s">
        <v>1203</v>
      </c>
      <c r="E190" s="52" t="s">
        <v>266</v>
      </c>
      <c r="F190" s="51" t="s">
        <v>417</v>
      </c>
      <c r="G190" s="51" t="s">
        <v>1303</v>
      </c>
      <c r="H190" s="52" t="s">
        <v>1304</v>
      </c>
      <c r="I190" s="51" t="s">
        <v>1126</v>
      </c>
      <c r="J190" s="51" t="s">
        <v>1184</v>
      </c>
      <c r="K190" s="50">
        <v>45322</v>
      </c>
      <c r="L190" s="50" t="s">
        <v>401</v>
      </c>
      <c r="M190" s="51" t="s">
        <v>1203</v>
      </c>
      <c r="N190" s="52" t="s">
        <v>266</v>
      </c>
      <c r="O190" s="51" t="s">
        <v>408</v>
      </c>
      <c r="P190" s="51" t="s">
        <v>1204</v>
      </c>
      <c r="Q190" s="52" t="s">
        <v>407</v>
      </c>
      <c r="R190" s="51" t="s">
        <v>1180</v>
      </c>
      <c r="S190" s="51" t="s">
        <v>1186</v>
      </c>
      <c r="T190" s="51" t="s">
        <v>1160</v>
      </c>
      <c r="U190" s="51"/>
      <c r="V190" s="51"/>
      <c r="W190" s="51">
        <v>1</v>
      </c>
      <c r="X190" s="51">
        <v>0</v>
      </c>
      <c r="Y190" s="51">
        <v>0</v>
      </c>
      <c r="Z190" s="51">
        <v>0</v>
      </c>
      <c r="AA190" s="51">
        <v>0</v>
      </c>
      <c r="AB190" s="51">
        <v>0</v>
      </c>
      <c r="AC190" s="51">
        <v>0</v>
      </c>
      <c r="AD190" s="51">
        <v>1</v>
      </c>
      <c r="AE190" s="51">
        <v>0</v>
      </c>
      <c r="AF190" s="51">
        <v>0</v>
      </c>
      <c r="AG190" s="51">
        <v>0</v>
      </c>
      <c r="AH190" s="51" t="str">
        <f>IF(OR(COUNTIF(WestCoast[],IDPs[[#This Row],[Dis_Pcode]])&gt;=1,COUNTIF(WestCoast[],#REF!)&gt;=1),"Yes","No")</f>
        <v>Yes</v>
      </c>
      <c r="AI190" s="51" t="str">
        <f>IF(IDPs[[#This Row],[Gov_Pcode]]=IDPs[[#This Row],[Gov_Coming_Pcode]],"Yes","No")</f>
        <v>Yes</v>
      </c>
      <c r="AJ190" s="51" t="str">
        <f>IF(IDPs[[#This Row],[Dis_Pcode]]=IDPs[[#This Row],[Dis_Coming_Pcode]],"Yes","No")</f>
        <v>No</v>
      </c>
    </row>
    <row r="191" spans="1:36" s="14" customFormat="1" x14ac:dyDescent="0.35">
      <c r="A191" s="50">
        <v>45329</v>
      </c>
      <c r="B191" s="50">
        <v>45329</v>
      </c>
      <c r="C191" s="50" t="s">
        <v>401</v>
      </c>
      <c r="D191" s="51" t="s">
        <v>1203</v>
      </c>
      <c r="E191" s="52" t="s">
        <v>266</v>
      </c>
      <c r="F191" s="51" t="s">
        <v>417</v>
      </c>
      <c r="G191" s="51" t="s">
        <v>1303</v>
      </c>
      <c r="H191" s="52" t="s">
        <v>1304</v>
      </c>
      <c r="I191" s="51" t="s">
        <v>1126</v>
      </c>
      <c r="J191" s="51" t="s">
        <v>1184</v>
      </c>
      <c r="K191" s="50">
        <v>45322</v>
      </c>
      <c r="L191" s="50" t="s">
        <v>401</v>
      </c>
      <c r="M191" s="51" t="s">
        <v>1203</v>
      </c>
      <c r="N191" s="52" t="s">
        <v>266</v>
      </c>
      <c r="O191" s="51" t="s">
        <v>441</v>
      </c>
      <c r="P191" s="51" t="s">
        <v>1209</v>
      </c>
      <c r="Q191" s="52" t="s">
        <v>440</v>
      </c>
      <c r="R191" s="51" t="s">
        <v>1180</v>
      </c>
      <c r="S191" s="51" t="s">
        <v>1186</v>
      </c>
      <c r="T191" s="51" t="s">
        <v>1435</v>
      </c>
      <c r="U191" s="51" t="s">
        <v>1435</v>
      </c>
      <c r="V191" s="51" t="s">
        <v>1435</v>
      </c>
      <c r="W191" s="51">
        <v>4</v>
      </c>
      <c r="X191" s="51">
        <v>0</v>
      </c>
      <c r="Y191" s="51">
        <v>4</v>
      </c>
      <c r="Z191" s="51">
        <v>0</v>
      </c>
      <c r="AA191" s="51">
        <v>0</v>
      </c>
      <c r="AB191" s="51">
        <v>0</v>
      </c>
      <c r="AC191" s="51">
        <v>0</v>
      </c>
      <c r="AD191" s="51">
        <v>0</v>
      </c>
      <c r="AE191" s="51">
        <v>0</v>
      </c>
      <c r="AF191" s="51">
        <v>0</v>
      </c>
      <c r="AG191" s="51">
        <v>0</v>
      </c>
      <c r="AH191" s="51" t="str">
        <f>IF(OR(COUNTIF(WestCoast[],IDPs[[#This Row],[Dis_Pcode]])&gt;=1,COUNTIF(WestCoast[],#REF!)&gt;=1),"Yes","No")</f>
        <v>Yes</v>
      </c>
      <c r="AI191" s="51" t="str">
        <f>IF(IDPs[[#This Row],[Gov_Pcode]]=IDPs[[#This Row],[Gov_Coming_Pcode]],"Yes","No")</f>
        <v>Yes</v>
      </c>
      <c r="AJ191" s="51" t="str">
        <f>IF(IDPs[[#This Row],[Dis_Pcode]]=IDPs[[#This Row],[Dis_Coming_Pcode]],"Yes","No")</f>
        <v>No</v>
      </c>
    </row>
    <row r="192" spans="1:36" s="14" customFormat="1" x14ac:dyDescent="0.35">
      <c r="A192" s="50">
        <v>45328</v>
      </c>
      <c r="B192" s="50">
        <v>45327</v>
      </c>
      <c r="C192" s="50" t="s">
        <v>1046</v>
      </c>
      <c r="D192" s="51" t="s">
        <v>1207</v>
      </c>
      <c r="E192" s="52" t="s">
        <v>267</v>
      </c>
      <c r="F192" s="51" t="s">
        <v>1053</v>
      </c>
      <c r="G192" s="51" t="s">
        <v>1052</v>
      </c>
      <c r="H192" s="52" t="s">
        <v>1051</v>
      </c>
      <c r="I192" s="51" t="s">
        <v>1126</v>
      </c>
      <c r="J192" s="51" t="s">
        <v>1184</v>
      </c>
      <c r="K192" s="50">
        <v>45323</v>
      </c>
      <c r="L192" s="50" t="s">
        <v>1046</v>
      </c>
      <c r="M192" s="51" t="s">
        <v>1207</v>
      </c>
      <c r="N192" s="52" t="s">
        <v>267</v>
      </c>
      <c r="O192" s="51" t="s">
        <v>1084</v>
      </c>
      <c r="P192" s="51" t="s">
        <v>35</v>
      </c>
      <c r="Q192" s="52" t="s">
        <v>1083</v>
      </c>
      <c r="R192" s="51" t="s">
        <v>1180</v>
      </c>
      <c r="S192" s="51" t="s">
        <v>1185</v>
      </c>
      <c r="T192" s="51" t="s">
        <v>1435</v>
      </c>
      <c r="U192" s="51" t="s">
        <v>1160</v>
      </c>
      <c r="V192" s="51"/>
      <c r="W192" s="51">
        <v>1</v>
      </c>
      <c r="X192" s="51">
        <v>0</v>
      </c>
      <c r="Y192" s="51">
        <v>0</v>
      </c>
      <c r="Z192" s="51">
        <v>0</v>
      </c>
      <c r="AA192" s="51">
        <v>1</v>
      </c>
      <c r="AB192" s="51">
        <v>0</v>
      </c>
      <c r="AC192" s="51">
        <v>0</v>
      </c>
      <c r="AD192" s="51">
        <v>0</v>
      </c>
      <c r="AE192" s="51">
        <v>0</v>
      </c>
      <c r="AF192" s="51">
        <v>0</v>
      </c>
      <c r="AG192" s="51">
        <v>0</v>
      </c>
      <c r="AH192" s="51" t="str">
        <f>IF(OR(COUNTIF(WestCoast[],IDPs[[#This Row],[Dis_Pcode]])&gt;=1,COUNTIF(WestCoast[],#REF!)&gt;=1),"Yes","No")</f>
        <v>No</v>
      </c>
      <c r="AI192" s="51" t="str">
        <f>IF(IDPs[[#This Row],[Gov_Pcode]]=IDPs[[#This Row],[Gov_Coming_Pcode]],"Yes","No")</f>
        <v>Yes</v>
      </c>
      <c r="AJ192" s="51" t="str">
        <f>IF(IDPs[[#This Row],[Dis_Pcode]]=IDPs[[#This Row],[Dis_Coming_Pcode]],"Yes","No")</f>
        <v>No</v>
      </c>
    </row>
    <row r="193" spans="1:36" s="14" customFormat="1" x14ac:dyDescent="0.35">
      <c r="A193" s="50">
        <v>45329</v>
      </c>
      <c r="B193" s="50">
        <v>45328</v>
      </c>
      <c r="C193" s="50" t="s">
        <v>401</v>
      </c>
      <c r="D193" s="51" t="s">
        <v>1203</v>
      </c>
      <c r="E193" s="52" t="s">
        <v>266</v>
      </c>
      <c r="F193" s="51" t="s">
        <v>417</v>
      </c>
      <c r="G193" s="51" t="s">
        <v>1303</v>
      </c>
      <c r="H193" s="52" t="s">
        <v>1304</v>
      </c>
      <c r="I193" s="51" t="s">
        <v>1126</v>
      </c>
      <c r="J193" s="51" t="s">
        <v>1184</v>
      </c>
      <c r="K193" s="50">
        <v>45323</v>
      </c>
      <c r="L193" s="50" t="s">
        <v>401</v>
      </c>
      <c r="M193" s="51" t="s">
        <v>1203</v>
      </c>
      <c r="N193" s="52" t="s">
        <v>266</v>
      </c>
      <c r="O193" s="51" t="s">
        <v>447</v>
      </c>
      <c r="P193" s="51" t="s">
        <v>43</v>
      </c>
      <c r="Q193" s="52" t="s">
        <v>446</v>
      </c>
      <c r="R193" s="51" t="s">
        <v>1181</v>
      </c>
      <c r="S193" s="51" t="s">
        <v>1182</v>
      </c>
      <c r="T193" s="51" t="s">
        <v>1160</v>
      </c>
      <c r="U193" s="51"/>
      <c r="V193" s="51"/>
      <c r="W193" s="51">
        <v>1</v>
      </c>
      <c r="X193" s="51">
        <v>0</v>
      </c>
      <c r="Y193" s="51">
        <v>1</v>
      </c>
      <c r="Z193" s="51">
        <v>0</v>
      </c>
      <c r="AA193" s="51">
        <v>0</v>
      </c>
      <c r="AB193" s="51">
        <v>0</v>
      </c>
      <c r="AC193" s="51">
        <v>0</v>
      </c>
      <c r="AD193" s="51">
        <v>0</v>
      </c>
      <c r="AE193" s="51">
        <v>0</v>
      </c>
      <c r="AF193" s="51">
        <v>0</v>
      </c>
      <c r="AG193" s="51">
        <v>0</v>
      </c>
      <c r="AH193" s="51" t="str">
        <f>IF(OR(COUNTIF(WestCoast[],IDPs[[#This Row],[Dis_Pcode]])&gt;=1,COUNTIF(WestCoast[],#REF!)&gt;=1),"Yes","No")</f>
        <v>Yes</v>
      </c>
      <c r="AI193" s="51" t="str">
        <f>IF(IDPs[[#This Row],[Gov_Pcode]]=IDPs[[#This Row],[Gov_Coming_Pcode]],"Yes","No")</f>
        <v>Yes</v>
      </c>
      <c r="AJ193" s="51" t="str">
        <f>IF(IDPs[[#This Row],[Dis_Pcode]]=IDPs[[#This Row],[Dis_Coming_Pcode]],"Yes","No")</f>
        <v>No</v>
      </c>
    </row>
    <row r="194" spans="1:36" s="14" customFormat="1" x14ac:dyDescent="0.35">
      <c r="A194" s="50">
        <v>45329</v>
      </c>
      <c r="B194" s="50">
        <v>45328</v>
      </c>
      <c r="C194" s="50" t="s">
        <v>401</v>
      </c>
      <c r="D194" s="51" t="s">
        <v>1203</v>
      </c>
      <c r="E194" s="52" t="s">
        <v>266</v>
      </c>
      <c r="F194" s="51" t="s">
        <v>417</v>
      </c>
      <c r="G194" s="51" t="s">
        <v>1303</v>
      </c>
      <c r="H194" s="52" t="s">
        <v>1304</v>
      </c>
      <c r="I194" s="51" t="s">
        <v>1126</v>
      </c>
      <c r="J194" s="51" t="s">
        <v>1184</v>
      </c>
      <c r="K194" s="50">
        <v>45323</v>
      </c>
      <c r="L194" s="50" t="s">
        <v>401</v>
      </c>
      <c r="M194" s="51" t="s">
        <v>1203</v>
      </c>
      <c r="N194" s="52" t="s">
        <v>266</v>
      </c>
      <c r="O194" s="51" t="s">
        <v>413</v>
      </c>
      <c r="P194" s="51" t="s">
        <v>29</v>
      </c>
      <c r="Q194" s="52" t="s">
        <v>412</v>
      </c>
      <c r="R194" s="51" t="s">
        <v>1181</v>
      </c>
      <c r="S194" s="51" t="s">
        <v>1182</v>
      </c>
      <c r="T194" s="51" t="s">
        <v>1160</v>
      </c>
      <c r="U194" s="51"/>
      <c r="V194" s="51"/>
      <c r="W194" s="51">
        <v>1</v>
      </c>
      <c r="X194" s="51">
        <v>0</v>
      </c>
      <c r="Y194" s="51">
        <v>1</v>
      </c>
      <c r="Z194" s="51">
        <v>0</v>
      </c>
      <c r="AA194" s="51">
        <v>0</v>
      </c>
      <c r="AB194" s="51">
        <v>0</v>
      </c>
      <c r="AC194" s="51">
        <v>0</v>
      </c>
      <c r="AD194" s="51">
        <v>0</v>
      </c>
      <c r="AE194" s="51">
        <v>0</v>
      </c>
      <c r="AF194" s="51">
        <v>0</v>
      </c>
      <c r="AG194" s="51">
        <v>0</v>
      </c>
      <c r="AH194" s="51" t="str">
        <f>IF(OR(COUNTIF(WestCoast[],IDPs[[#This Row],[Dis_Pcode]])&gt;=1,COUNTIF(WestCoast[],#REF!)&gt;=1),"Yes","No")</f>
        <v>Yes</v>
      </c>
      <c r="AI194" s="51" t="str">
        <f>IF(IDPs[[#This Row],[Gov_Pcode]]=IDPs[[#This Row],[Gov_Coming_Pcode]],"Yes","No")</f>
        <v>Yes</v>
      </c>
      <c r="AJ194" s="51" t="str">
        <f>IF(IDPs[[#This Row],[Dis_Pcode]]=IDPs[[#This Row],[Dis_Coming_Pcode]],"Yes","No")</f>
        <v>No</v>
      </c>
    </row>
    <row r="195" spans="1:36" s="14" customFormat="1" x14ac:dyDescent="0.35">
      <c r="A195" s="50">
        <v>45329</v>
      </c>
      <c r="B195" s="50">
        <v>45328</v>
      </c>
      <c r="C195" s="50" t="s">
        <v>401</v>
      </c>
      <c r="D195" s="51" t="s">
        <v>1203</v>
      </c>
      <c r="E195" s="52" t="s">
        <v>266</v>
      </c>
      <c r="F195" s="51" t="s">
        <v>417</v>
      </c>
      <c r="G195" s="51" t="s">
        <v>1303</v>
      </c>
      <c r="H195" s="52" t="s">
        <v>1304</v>
      </c>
      <c r="I195" s="51" t="s">
        <v>1126</v>
      </c>
      <c r="J195" s="51" t="s">
        <v>1184</v>
      </c>
      <c r="K195" s="50">
        <v>45323</v>
      </c>
      <c r="L195" s="50" t="s">
        <v>401</v>
      </c>
      <c r="M195" s="51" t="s">
        <v>1203</v>
      </c>
      <c r="N195" s="52" t="s">
        <v>266</v>
      </c>
      <c r="O195" s="51" t="s">
        <v>431</v>
      </c>
      <c r="P195" s="51" t="s">
        <v>160</v>
      </c>
      <c r="Q195" s="52" t="s">
        <v>430</v>
      </c>
      <c r="R195" s="51" t="s">
        <v>1181</v>
      </c>
      <c r="S195" s="51" t="s">
        <v>1182</v>
      </c>
      <c r="T195" s="51" t="s">
        <v>1160</v>
      </c>
      <c r="U195" s="51"/>
      <c r="V195" s="51"/>
      <c r="W195" s="51">
        <v>2</v>
      </c>
      <c r="X195" s="51">
        <v>0</v>
      </c>
      <c r="Y195" s="51">
        <v>1</v>
      </c>
      <c r="Z195" s="51">
        <v>0</v>
      </c>
      <c r="AA195" s="51">
        <v>0</v>
      </c>
      <c r="AB195" s="51">
        <v>0</v>
      </c>
      <c r="AC195" s="51">
        <v>0</v>
      </c>
      <c r="AD195" s="51">
        <v>0</v>
      </c>
      <c r="AE195" s="51">
        <v>0</v>
      </c>
      <c r="AF195" s="51">
        <v>1</v>
      </c>
      <c r="AG195" s="51">
        <v>0</v>
      </c>
      <c r="AH195" s="51" t="str">
        <f>IF(OR(COUNTIF(WestCoast[],IDPs[[#This Row],[Dis_Pcode]])&gt;=1,COUNTIF(WestCoast[],#REF!)&gt;=1),"Yes","No")</f>
        <v>Yes</v>
      </c>
      <c r="AI195" s="51" t="str">
        <f>IF(IDPs[[#This Row],[Gov_Pcode]]=IDPs[[#This Row],[Gov_Coming_Pcode]],"Yes","No")</f>
        <v>Yes</v>
      </c>
      <c r="AJ195" s="51" t="str">
        <f>IF(IDPs[[#This Row],[Dis_Pcode]]=IDPs[[#This Row],[Dis_Coming_Pcode]],"Yes","No")</f>
        <v>No</v>
      </c>
    </row>
    <row r="196" spans="1:36" s="14" customFormat="1" x14ac:dyDescent="0.35">
      <c r="A196" s="50">
        <v>45329</v>
      </c>
      <c r="B196" s="50">
        <v>45329</v>
      </c>
      <c r="C196" s="50" t="s">
        <v>401</v>
      </c>
      <c r="D196" s="51" t="s">
        <v>1203</v>
      </c>
      <c r="E196" s="52" t="s">
        <v>266</v>
      </c>
      <c r="F196" s="51" t="s">
        <v>417</v>
      </c>
      <c r="G196" s="51" t="s">
        <v>1303</v>
      </c>
      <c r="H196" s="52" t="s">
        <v>1304</v>
      </c>
      <c r="I196" s="51" t="s">
        <v>1126</v>
      </c>
      <c r="J196" s="51" t="s">
        <v>1184</v>
      </c>
      <c r="K196" s="50">
        <v>45323</v>
      </c>
      <c r="L196" s="50" t="s">
        <v>401</v>
      </c>
      <c r="M196" s="51" t="s">
        <v>1203</v>
      </c>
      <c r="N196" s="52" t="s">
        <v>266</v>
      </c>
      <c r="O196" s="51" t="s">
        <v>449</v>
      </c>
      <c r="P196" s="51" t="s">
        <v>1302</v>
      </c>
      <c r="Q196" s="52" t="s">
        <v>448</v>
      </c>
      <c r="R196" s="51" t="s">
        <v>1181</v>
      </c>
      <c r="S196" s="51" t="s">
        <v>1183</v>
      </c>
      <c r="T196" s="51" t="s">
        <v>1160</v>
      </c>
      <c r="U196" s="51"/>
      <c r="V196" s="51"/>
      <c r="W196" s="51">
        <v>1</v>
      </c>
      <c r="X196" s="51">
        <v>0</v>
      </c>
      <c r="Y196" s="51">
        <v>0</v>
      </c>
      <c r="Z196" s="51">
        <v>0</v>
      </c>
      <c r="AA196" s="51">
        <v>0</v>
      </c>
      <c r="AB196" s="51">
        <v>0</v>
      </c>
      <c r="AC196" s="51">
        <v>0</v>
      </c>
      <c r="AD196" s="51">
        <v>1</v>
      </c>
      <c r="AE196" s="51">
        <v>0</v>
      </c>
      <c r="AF196" s="51">
        <v>0</v>
      </c>
      <c r="AG196" s="51">
        <v>0</v>
      </c>
      <c r="AH196" s="51" t="str">
        <f>IF(OR(COUNTIF(WestCoast[],IDPs[[#This Row],[Dis_Pcode]])&gt;=1,COUNTIF(WestCoast[],#REF!)&gt;=1),"Yes","No")</f>
        <v>Yes</v>
      </c>
      <c r="AI196" s="51" t="str">
        <f>IF(IDPs[[#This Row],[Gov_Pcode]]=IDPs[[#This Row],[Gov_Coming_Pcode]],"Yes","No")</f>
        <v>Yes</v>
      </c>
      <c r="AJ196" s="51" t="str">
        <f>IF(IDPs[[#This Row],[Dis_Pcode]]=IDPs[[#This Row],[Dis_Coming_Pcode]],"Yes","No")</f>
        <v>No</v>
      </c>
    </row>
    <row r="197" spans="1:36" s="14" customFormat="1" x14ac:dyDescent="0.35">
      <c r="A197" s="50">
        <v>45332</v>
      </c>
      <c r="B197" s="50">
        <v>45324</v>
      </c>
      <c r="C197" s="50" t="s">
        <v>874</v>
      </c>
      <c r="D197" s="51" t="s">
        <v>6</v>
      </c>
      <c r="E197" s="52" t="s">
        <v>873</v>
      </c>
      <c r="F197" s="51" t="s">
        <v>894</v>
      </c>
      <c r="G197" s="51" t="s">
        <v>87</v>
      </c>
      <c r="H197" s="52" t="s">
        <v>893</v>
      </c>
      <c r="I197" s="51" t="s">
        <v>1126</v>
      </c>
      <c r="J197" s="51" t="s">
        <v>1184</v>
      </c>
      <c r="K197" s="50">
        <v>45323</v>
      </c>
      <c r="L197" s="50" t="s">
        <v>874</v>
      </c>
      <c r="M197" s="51" t="s">
        <v>6</v>
      </c>
      <c r="N197" s="52" t="s">
        <v>873</v>
      </c>
      <c r="O197" s="51" t="s">
        <v>882</v>
      </c>
      <c r="P197" s="51" t="s">
        <v>121</v>
      </c>
      <c r="Q197" s="52" t="s">
        <v>881</v>
      </c>
      <c r="R197" s="51" t="s">
        <v>1180</v>
      </c>
      <c r="S197" s="51" t="s">
        <v>1186</v>
      </c>
      <c r="T197" s="51" t="s">
        <v>1160</v>
      </c>
      <c r="U197" s="51"/>
      <c r="V197" s="51"/>
      <c r="W197" s="51">
        <v>2</v>
      </c>
      <c r="X197" s="51">
        <v>0</v>
      </c>
      <c r="Y197" s="51">
        <v>0</v>
      </c>
      <c r="Z197" s="51">
        <v>0</v>
      </c>
      <c r="AA197" s="51">
        <v>1</v>
      </c>
      <c r="AB197" s="51">
        <v>0</v>
      </c>
      <c r="AC197" s="51">
        <v>0</v>
      </c>
      <c r="AD197" s="51">
        <v>0</v>
      </c>
      <c r="AE197" s="51">
        <v>0</v>
      </c>
      <c r="AF197" s="51">
        <v>0</v>
      </c>
      <c r="AG197" s="51">
        <v>1</v>
      </c>
      <c r="AH197" s="51" t="str">
        <f>IF(OR(COUNTIF(WestCoast[],IDPs[[#This Row],[Dis_Pcode]])&gt;=1,COUNTIF(WestCoast[],#REF!)&gt;=1),"Yes","No")</f>
        <v>No</v>
      </c>
      <c r="AI197" s="51" t="str">
        <f>IF(IDPs[[#This Row],[Gov_Pcode]]=IDPs[[#This Row],[Gov_Coming_Pcode]],"Yes","No")</f>
        <v>Yes</v>
      </c>
      <c r="AJ197" s="51" t="str">
        <f>IF(IDPs[[#This Row],[Dis_Pcode]]=IDPs[[#This Row],[Dis_Coming_Pcode]],"Yes","No")</f>
        <v>No</v>
      </c>
    </row>
    <row r="198" spans="1:36" s="14" customFormat="1" x14ac:dyDescent="0.35">
      <c r="A198" s="50">
        <v>45332</v>
      </c>
      <c r="B198" s="50">
        <v>45326</v>
      </c>
      <c r="C198" s="50" t="s">
        <v>874</v>
      </c>
      <c r="D198" s="51" t="s">
        <v>6</v>
      </c>
      <c r="E198" s="52" t="s">
        <v>873</v>
      </c>
      <c r="F198" s="51" t="s">
        <v>894</v>
      </c>
      <c r="G198" s="51" t="s">
        <v>87</v>
      </c>
      <c r="H198" s="52" t="s">
        <v>893</v>
      </c>
      <c r="I198" s="51" t="s">
        <v>1126</v>
      </c>
      <c r="J198" s="51" t="s">
        <v>1184</v>
      </c>
      <c r="K198" s="50">
        <v>45323</v>
      </c>
      <c r="L198" s="50" t="s">
        <v>462</v>
      </c>
      <c r="M198" s="51" t="s">
        <v>19</v>
      </c>
      <c r="N198" s="52" t="s">
        <v>278</v>
      </c>
      <c r="O198" s="51" t="s">
        <v>471</v>
      </c>
      <c r="P198" s="51" t="s">
        <v>1280</v>
      </c>
      <c r="Q198" s="52" t="s">
        <v>470</v>
      </c>
      <c r="R198" s="51" t="s">
        <v>1180</v>
      </c>
      <c r="S198" s="51" t="s">
        <v>1185</v>
      </c>
      <c r="T198" s="51" t="s">
        <v>1160</v>
      </c>
      <c r="U198" s="51"/>
      <c r="V198" s="51"/>
      <c r="W198" s="51">
        <v>1</v>
      </c>
      <c r="X198" s="51">
        <v>0</v>
      </c>
      <c r="Y198" s="51">
        <v>0</v>
      </c>
      <c r="Z198" s="51">
        <v>0</v>
      </c>
      <c r="AA198" s="51">
        <v>0</v>
      </c>
      <c r="AB198" s="51">
        <v>0</v>
      </c>
      <c r="AC198" s="51">
        <v>0</v>
      </c>
      <c r="AD198" s="51">
        <v>1</v>
      </c>
      <c r="AE198" s="51">
        <v>0</v>
      </c>
      <c r="AF198" s="51">
        <v>0</v>
      </c>
      <c r="AG198" s="51">
        <v>0</v>
      </c>
      <c r="AH198" s="51" t="str">
        <f>IF(OR(COUNTIF(WestCoast[],IDPs[[#This Row],[Dis_Pcode]])&gt;=1,COUNTIF(WestCoast[],#REF!)&gt;=1),"Yes","No")</f>
        <v>No</v>
      </c>
      <c r="AI198" s="51" t="str">
        <f>IF(IDPs[[#This Row],[Gov_Pcode]]=IDPs[[#This Row],[Gov_Coming_Pcode]],"Yes","No")</f>
        <v>No</v>
      </c>
      <c r="AJ198" s="51" t="str">
        <f>IF(IDPs[[#This Row],[Dis_Pcode]]=IDPs[[#This Row],[Dis_Coming_Pcode]],"Yes","No")</f>
        <v>No</v>
      </c>
    </row>
    <row r="199" spans="1:36" s="14" customFormat="1" x14ac:dyDescent="0.35">
      <c r="A199" s="50">
        <v>45332</v>
      </c>
      <c r="B199" s="50">
        <v>45327</v>
      </c>
      <c r="C199" s="50" t="s">
        <v>874</v>
      </c>
      <c r="D199" s="51" t="s">
        <v>6</v>
      </c>
      <c r="E199" s="52" t="s">
        <v>873</v>
      </c>
      <c r="F199" s="51" t="s">
        <v>894</v>
      </c>
      <c r="G199" s="51" t="s">
        <v>87</v>
      </c>
      <c r="H199" s="52" t="s">
        <v>893</v>
      </c>
      <c r="I199" s="51" t="s">
        <v>1126</v>
      </c>
      <c r="J199" s="51" t="s">
        <v>1184</v>
      </c>
      <c r="K199" s="50">
        <v>45323</v>
      </c>
      <c r="L199" s="50" t="s">
        <v>536</v>
      </c>
      <c r="M199" s="51" t="s">
        <v>1412</v>
      </c>
      <c r="N199" s="52" t="s">
        <v>268</v>
      </c>
      <c r="O199" s="51" t="s">
        <v>556</v>
      </c>
      <c r="P199" s="51" t="s">
        <v>1253</v>
      </c>
      <c r="Q199" s="52" t="s">
        <v>554</v>
      </c>
      <c r="R199" s="51" t="s">
        <v>1180</v>
      </c>
      <c r="S199" s="51" t="s">
        <v>1186</v>
      </c>
      <c r="T199" s="51" t="s">
        <v>1160</v>
      </c>
      <c r="U199" s="51"/>
      <c r="V199" s="51"/>
      <c r="W199" s="51">
        <v>1</v>
      </c>
      <c r="X199" s="51">
        <v>0</v>
      </c>
      <c r="Y199" s="51">
        <v>0</v>
      </c>
      <c r="Z199" s="51">
        <v>0</v>
      </c>
      <c r="AA199" s="51">
        <v>1</v>
      </c>
      <c r="AB199" s="51">
        <v>0</v>
      </c>
      <c r="AC199" s="51">
        <v>0</v>
      </c>
      <c r="AD199" s="51">
        <v>0</v>
      </c>
      <c r="AE199" s="51">
        <v>0</v>
      </c>
      <c r="AF199" s="51">
        <v>0</v>
      </c>
      <c r="AG199" s="51">
        <v>0</v>
      </c>
      <c r="AH199" s="51" t="str">
        <f>IF(OR(COUNTIF(WestCoast[],IDPs[[#This Row],[Dis_Pcode]])&gt;=1,COUNTIF(WestCoast[],#REF!)&gt;=1),"Yes","No")</f>
        <v>No</v>
      </c>
      <c r="AI199" s="51" t="str">
        <f>IF(IDPs[[#This Row],[Gov_Pcode]]=IDPs[[#This Row],[Gov_Coming_Pcode]],"Yes","No")</f>
        <v>No</v>
      </c>
      <c r="AJ199" s="51" t="str">
        <f>IF(IDPs[[#This Row],[Dis_Pcode]]=IDPs[[#This Row],[Dis_Coming_Pcode]],"Yes","No")</f>
        <v>No</v>
      </c>
    </row>
    <row r="200" spans="1:36" s="14" customFormat="1" x14ac:dyDescent="0.35">
      <c r="A200" s="50">
        <v>45332</v>
      </c>
      <c r="B200" s="50">
        <v>45327</v>
      </c>
      <c r="C200" s="50" t="s">
        <v>874</v>
      </c>
      <c r="D200" s="51" t="s">
        <v>6</v>
      </c>
      <c r="E200" s="52" t="s">
        <v>873</v>
      </c>
      <c r="F200" s="51" t="s">
        <v>894</v>
      </c>
      <c r="G200" s="51" t="s">
        <v>87</v>
      </c>
      <c r="H200" s="52" t="s">
        <v>893</v>
      </c>
      <c r="I200" s="51" t="s">
        <v>1126</v>
      </c>
      <c r="J200" s="51" t="s">
        <v>1184</v>
      </c>
      <c r="K200" s="50">
        <v>45323</v>
      </c>
      <c r="L200" s="50" t="s">
        <v>645</v>
      </c>
      <c r="M200" s="51" t="s">
        <v>1305</v>
      </c>
      <c r="N200" s="52" t="s">
        <v>276</v>
      </c>
      <c r="O200" s="51" t="s">
        <v>653</v>
      </c>
      <c r="P200" s="51" t="s">
        <v>129</v>
      </c>
      <c r="Q200" s="52" t="s">
        <v>652</v>
      </c>
      <c r="R200" s="51" t="s">
        <v>1181</v>
      </c>
      <c r="S200" s="51" t="s">
        <v>1183</v>
      </c>
      <c r="T200" s="51" t="s">
        <v>1160</v>
      </c>
      <c r="U200" s="51"/>
      <c r="V200" s="51"/>
      <c r="W200" s="51">
        <v>2</v>
      </c>
      <c r="X200" s="51">
        <v>0</v>
      </c>
      <c r="Y200" s="51">
        <v>0</v>
      </c>
      <c r="Z200" s="51">
        <v>0</v>
      </c>
      <c r="AA200" s="51">
        <v>0</v>
      </c>
      <c r="AB200" s="51">
        <v>2</v>
      </c>
      <c r="AC200" s="51">
        <v>0</v>
      </c>
      <c r="AD200" s="51">
        <v>0</v>
      </c>
      <c r="AE200" s="51">
        <v>0</v>
      </c>
      <c r="AF200" s="51">
        <v>0</v>
      </c>
      <c r="AG200" s="51">
        <v>0</v>
      </c>
      <c r="AH200" s="51" t="str">
        <f>IF(OR(COUNTIF(WestCoast[],IDPs[[#This Row],[Dis_Pcode]])&gt;=1,COUNTIF(WestCoast[],#REF!)&gt;=1),"Yes","No")</f>
        <v>No</v>
      </c>
      <c r="AI200" s="51" t="str">
        <f>IF(IDPs[[#This Row],[Gov_Pcode]]=IDPs[[#This Row],[Gov_Coming_Pcode]],"Yes","No")</f>
        <v>No</v>
      </c>
      <c r="AJ200" s="51" t="str">
        <f>IF(IDPs[[#This Row],[Dis_Pcode]]=IDPs[[#This Row],[Dis_Coming_Pcode]],"Yes","No")</f>
        <v>No</v>
      </c>
    </row>
    <row r="201" spans="1:36" s="14" customFormat="1" x14ac:dyDescent="0.35">
      <c r="A201" s="50">
        <v>45332</v>
      </c>
      <c r="B201" s="50">
        <v>45328</v>
      </c>
      <c r="C201" s="50" t="s">
        <v>874</v>
      </c>
      <c r="D201" s="51" t="s">
        <v>6</v>
      </c>
      <c r="E201" s="52" t="s">
        <v>873</v>
      </c>
      <c r="F201" s="51" t="s">
        <v>894</v>
      </c>
      <c r="G201" s="51" t="s">
        <v>87</v>
      </c>
      <c r="H201" s="52" t="s">
        <v>893</v>
      </c>
      <c r="I201" s="51" t="s">
        <v>1126</v>
      </c>
      <c r="J201" s="51" t="s">
        <v>1184</v>
      </c>
      <c r="K201" s="50">
        <v>45323</v>
      </c>
      <c r="L201" s="50" t="s">
        <v>1046</v>
      </c>
      <c r="M201" s="51" t="s">
        <v>1207</v>
      </c>
      <c r="N201" s="52" t="s">
        <v>267</v>
      </c>
      <c r="O201" s="51" t="s">
        <v>1077</v>
      </c>
      <c r="P201" s="51" t="s">
        <v>39</v>
      </c>
      <c r="Q201" s="52" t="s">
        <v>1090</v>
      </c>
      <c r="R201" s="51" t="s">
        <v>1181</v>
      </c>
      <c r="S201" s="51" t="s">
        <v>1182</v>
      </c>
      <c r="T201" s="51" t="s">
        <v>1160</v>
      </c>
      <c r="U201" s="51"/>
      <c r="V201" s="51"/>
      <c r="W201" s="51">
        <v>2</v>
      </c>
      <c r="X201" s="51">
        <v>0</v>
      </c>
      <c r="Y201" s="51">
        <v>1</v>
      </c>
      <c r="Z201" s="51">
        <v>1</v>
      </c>
      <c r="AA201" s="51">
        <v>0</v>
      </c>
      <c r="AB201" s="51">
        <v>0</v>
      </c>
      <c r="AC201" s="51">
        <v>0</v>
      </c>
      <c r="AD201" s="51">
        <v>0</v>
      </c>
      <c r="AE201" s="51">
        <v>0</v>
      </c>
      <c r="AF201" s="51">
        <v>0</v>
      </c>
      <c r="AG201" s="51">
        <v>0</v>
      </c>
      <c r="AH201" s="51" t="str">
        <f>IF(OR(COUNTIF(WestCoast[],IDPs[[#This Row],[Dis_Pcode]])&gt;=1,COUNTIF(WestCoast[],#REF!)&gt;=1),"Yes","No")</f>
        <v>No</v>
      </c>
      <c r="AI201" s="51" t="str">
        <f>IF(IDPs[[#This Row],[Gov_Pcode]]=IDPs[[#This Row],[Gov_Coming_Pcode]],"Yes","No")</f>
        <v>No</v>
      </c>
      <c r="AJ201" s="51" t="str">
        <f>IF(IDPs[[#This Row],[Dis_Pcode]]=IDPs[[#This Row],[Dis_Coming_Pcode]],"Yes","No")</f>
        <v>No</v>
      </c>
    </row>
    <row r="202" spans="1:36" s="14" customFormat="1" x14ac:dyDescent="0.35">
      <c r="A202" s="50">
        <v>45332</v>
      </c>
      <c r="B202" s="50">
        <v>45332</v>
      </c>
      <c r="C202" s="50" t="s">
        <v>1046</v>
      </c>
      <c r="D202" s="51" t="s">
        <v>1207</v>
      </c>
      <c r="E202" s="52" t="s">
        <v>267</v>
      </c>
      <c r="F202" s="51" t="s">
        <v>1063</v>
      </c>
      <c r="G202" s="51" t="s">
        <v>1272</v>
      </c>
      <c r="H202" s="52" t="s">
        <v>1092</v>
      </c>
      <c r="I202" s="51" t="s">
        <v>1126</v>
      </c>
      <c r="J202" s="51" t="s">
        <v>1184</v>
      </c>
      <c r="K202" s="50">
        <v>45323</v>
      </c>
      <c r="L202" s="50" t="s">
        <v>1046</v>
      </c>
      <c r="M202" s="51" t="s">
        <v>1207</v>
      </c>
      <c r="N202" s="52" t="s">
        <v>267</v>
      </c>
      <c r="O202" s="51" t="s">
        <v>1057</v>
      </c>
      <c r="P202" s="51" t="s">
        <v>86</v>
      </c>
      <c r="Q202" s="52" t="s">
        <v>1056</v>
      </c>
      <c r="R202" s="51" t="s">
        <v>1180</v>
      </c>
      <c r="S202" s="51" t="s">
        <v>1185</v>
      </c>
      <c r="T202" s="51" t="s">
        <v>1160</v>
      </c>
      <c r="U202" s="51"/>
      <c r="V202" s="51"/>
      <c r="W202" s="51">
        <v>3</v>
      </c>
      <c r="X202" s="51">
        <v>0</v>
      </c>
      <c r="Y202" s="51">
        <v>3</v>
      </c>
      <c r="Z202" s="51">
        <v>0</v>
      </c>
      <c r="AA202" s="51">
        <v>0</v>
      </c>
      <c r="AB202" s="51">
        <v>0</v>
      </c>
      <c r="AC202" s="51">
        <v>0</v>
      </c>
      <c r="AD202" s="51">
        <v>0</v>
      </c>
      <c r="AE202" s="51">
        <v>0</v>
      </c>
      <c r="AF202" s="51">
        <v>0</v>
      </c>
      <c r="AG202" s="51">
        <v>0</v>
      </c>
      <c r="AH202" s="51" t="str">
        <f>IF(OR(COUNTIF(WestCoast[],IDPs[[#This Row],[Dis_Pcode]])&gt;=1,COUNTIF(WestCoast[],#REF!)&gt;=1),"Yes","No")</f>
        <v>No</v>
      </c>
      <c r="AI202" s="51" t="str">
        <f>IF(IDPs[[#This Row],[Gov_Pcode]]=IDPs[[#This Row],[Gov_Coming_Pcode]],"Yes","No")</f>
        <v>Yes</v>
      </c>
      <c r="AJ202" s="51" t="str">
        <f>IF(IDPs[[#This Row],[Dis_Pcode]]=IDPs[[#This Row],[Dis_Coming_Pcode]],"Yes","No")</f>
        <v>No</v>
      </c>
    </row>
    <row r="203" spans="1:36" s="14" customFormat="1" x14ac:dyDescent="0.35">
      <c r="A203" s="50">
        <v>45328</v>
      </c>
      <c r="B203" s="50">
        <v>45327</v>
      </c>
      <c r="C203" s="50" t="s">
        <v>1046</v>
      </c>
      <c r="D203" s="51" t="s">
        <v>1207</v>
      </c>
      <c r="E203" s="52" t="s">
        <v>267</v>
      </c>
      <c r="F203" s="51" t="s">
        <v>1053</v>
      </c>
      <c r="G203" s="51" t="s">
        <v>1052</v>
      </c>
      <c r="H203" s="52" t="s">
        <v>1051</v>
      </c>
      <c r="I203" s="51" t="s">
        <v>1126</v>
      </c>
      <c r="J203" s="51" t="s">
        <v>1184</v>
      </c>
      <c r="K203" s="50">
        <v>45324</v>
      </c>
      <c r="L203" s="50" t="s">
        <v>1046</v>
      </c>
      <c r="M203" s="51" t="s">
        <v>1207</v>
      </c>
      <c r="N203" s="52" t="s">
        <v>267</v>
      </c>
      <c r="O203" s="51" t="s">
        <v>1074</v>
      </c>
      <c r="P203" s="51" t="s">
        <v>1073</v>
      </c>
      <c r="Q203" s="52" t="s">
        <v>1072</v>
      </c>
      <c r="R203" s="51" t="s">
        <v>1180</v>
      </c>
      <c r="S203" s="51" t="s">
        <v>1185</v>
      </c>
      <c r="T203" s="51" t="s">
        <v>1435</v>
      </c>
      <c r="U203" s="51" t="s">
        <v>1160</v>
      </c>
      <c r="V203" s="51"/>
      <c r="W203" s="51">
        <v>1</v>
      </c>
      <c r="X203" s="51">
        <v>0</v>
      </c>
      <c r="Y203" s="51">
        <v>0</v>
      </c>
      <c r="Z203" s="51">
        <v>0</v>
      </c>
      <c r="AA203" s="51">
        <v>1</v>
      </c>
      <c r="AB203" s="51">
        <v>0</v>
      </c>
      <c r="AC203" s="51">
        <v>0</v>
      </c>
      <c r="AD203" s="51">
        <v>0</v>
      </c>
      <c r="AE203" s="51">
        <v>0</v>
      </c>
      <c r="AF203" s="51">
        <v>0</v>
      </c>
      <c r="AG203" s="51">
        <v>0</v>
      </c>
      <c r="AH203" s="51" t="str">
        <f>IF(OR(COUNTIF(WestCoast[],IDPs[[#This Row],[Dis_Pcode]])&gt;=1,COUNTIF(WestCoast[],#REF!)&gt;=1),"Yes","No")</f>
        <v>No</v>
      </c>
      <c r="AI203" s="51" t="str">
        <f>IF(IDPs[[#This Row],[Gov_Pcode]]=IDPs[[#This Row],[Gov_Coming_Pcode]],"Yes","No")</f>
        <v>Yes</v>
      </c>
      <c r="AJ203" s="51" t="str">
        <f>IF(IDPs[[#This Row],[Dis_Pcode]]=IDPs[[#This Row],[Dis_Coming_Pcode]],"Yes","No")</f>
        <v>No</v>
      </c>
    </row>
    <row r="204" spans="1:36" s="14" customFormat="1" x14ac:dyDescent="0.35">
      <c r="A204" s="50">
        <v>45329</v>
      </c>
      <c r="B204" s="50">
        <v>45328</v>
      </c>
      <c r="C204" s="50" t="s">
        <v>401</v>
      </c>
      <c r="D204" s="51" t="s">
        <v>1203</v>
      </c>
      <c r="E204" s="52" t="s">
        <v>266</v>
      </c>
      <c r="F204" s="51" t="s">
        <v>453</v>
      </c>
      <c r="G204" s="51" t="s">
        <v>25</v>
      </c>
      <c r="H204" s="52" t="s">
        <v>452</v>
      </c>
      <c r="I204" s="51" t="s">
        <v>1126</v>
      </c>
      <c r="J204" s="51" t="s">
        <v>1184</v>
      </c>
      <c r="K204" s="50">
        <v>45324</v>
      </c>
      <c r="L204" s="50" t="s">
        <v>401</v>
      </c>
      <c r="M204" s="51" t="s">
        <v>1203</v>
      </c>
      <c r="N204" s="52" t="s">
        <v>266</v>
      </c>
      <c r="O204" s="51" t="s">
        <v>408</v>
      </c>
      <c r="P204" s="51" t="s">
        <v>1204</v>
      </c>
      <c r="Q204" s="52" t="s">
        <v>407</v>
      </c>
      <c r="R204" s="51" t="s">
        <v>1180</v>
      </c>
      <c r="S204" s="51" t="s">
        <v>1186</v>
      </c>
      <c r="T204" s="51" t="s">
        <v>1160</v>
      </c>
      <c r="U204" s="51"/>
      <c r="V204" s="51"/>
      <c r="W204" s="51">
        <v>1</v>
      </c>
      <c r="X204" s="51">
        <v>0</v>
      </c>
      <c r="Y204" s="51">
        <v>0</v>
      </c>
      <c r="Z204" s="51">
        <v>0</v>
      </c>
      <c r="AA204" s="51">
        <v>0</v>
      </c>
      <c r="AB204" s="51">
        <v>0</v>
      </c>
      <c r="AC204" s="51">
        <v>0</v>
      </c>
      <c r="AD204" s="51">
        <v>1</v>
      </c>
      <c r="AE204" s="51">
        <v>0</v>
      </c>
      <c r="AF204" s="51">
        <v>0</v>
      </c>
      <c r="AG204" s="51">
        <v>0</v>
      </c>
      <c r="AH204" s="51" t="str">
        <f>IF(OR(COUNTIF(WestCoast[],IDPs[[#This Row],[Dis_Pcode]])&gt;=1,COUNTIF(WestCoast[],#REF!)&gt;=1),"Yes","No")</f>
        <v>Yes</v>
      </c>
      <c r="AI204" s="51" t="str">
        <f>IF(IDPs[[#This Row],[Gov_Pcode]]=IDPs[[#This Row],[Gov_Coming_Pcode]],"Yes","No")</f>
        <v>Yes</v>
      </c>
      <c r="AJ204" s="51" t="str">
        <f>IF(IDPs[[#This Row],[Dis_Pcode]]=IDPs[[#This Row],[Dis_Coming_Pcode]],"Yes","No")</f>
        <v>No</v>
      </c>
    </row>
    <row r="205" spans="1:36" s="14" customFormat="1" x14ac:dyDescent="0.35">
      <c r="A205" s="50">
        <v>45332</v>
      </c>
      <c r="B205" s="50">
        <v>45326</v>
      </c>
      <c r="C205" s="50" t="s">
        <v>874</v>
      </c>
      <c r="D205" s="51" t="s">
        <v>6</v>
      </c>
      <c r="E205" s="52" t="s">
        <v>873</v>
      </c>
      <c r="F205" s="51" t="s">
        <v>894</v>
      </c>
      <c r="G205" s="51" t="s">
        <v>87</v>
      </c>
      <c r="H205" s="52" t="s">
        <v>893</v>
      </c>
      <c r="I205" s="51" t="s">
        <v>1126</v>
      </c>
      <c r="J205" s="51" t="s">
        <v>1184</v>
      </c>
      <c r="K205" s="50">
        <v>45324</v>
      </c>
      <c r="L205" s="50" t="s">
        <v>874</v>
      </c>
      <c r="M205" s="51" t="s">
        <v>6</v>
      </c>
      <c r="N205" s="52" t="s">
        <v>873</v>
      </c>
      <c r="O205" s="51" t="s">
        <v>878</v>
      </c>
      <c r="P205" s="51" t="s">
        <v>136</v>
      </c>
      <c r="Q205" s="52" t="s">
        <v>877</v>
      </c>
      <c r="R205" s="51" t="s">
        <v>1181</v>
      </c>
      <c r="S205" s="51" t="s">
        <v>1182</v>
      </c>
      <c r="T205" s="51" t="s">
        <v>1160</v>
      </c>
      <c r="U205" s="51"/>
      <c r="V205" s="51"/>
      <c r="W205" s="51">
        <v>1</v>
      </c>
      <c r="X205" s="51">
        <v>0</v>
      </c>
      <c r="Y205" s="51">
        <v>0</v>
      </c>
      <c r="Z205" s="51">
        <v>0</v>
      </c>
      <c r="AA205" s="51">
        <v>0</v>
      </c>
      <c r="AB205" s="51">
        <v>0</v>
      </c>
      <c r="AC205" s="51">
        <v>0</v>
      </c>
      <c r="AD205" s="51">
        <v>0</v>
      </c>
      <c r="AE205" s="51">
        <v>0</v>
      </c>
      <c r="AF205" s="51">
        <v>1</v>
      </c>
      <c r="AG205" s="51">
        <v>0</v>
      </c>
      <c r="AH205" s="51" t="str">
        <f>IF(OR(COUNTIF(WestCoast[],IDPs[[#This Row],[Dis_Pcode]])&gt;=1,COUNTIF(WestCoast[],#REF!)&gt;=1),"Yes","No")</f>
        <v>No</v>
      </c>
      <c r="AI205" s="51" t="str">
        <f>IF(IDPs[[#This Row],[Gov_Pcode]]=IDPs[[#This Row],[Gov_Coming_Pcode]],"Yes","No")</f>
        <v>Yes</v>
      </c>
      <c r="AJ205" s="51" t="str">
        <f>IF(IDPs[[#This Row],[Dis_Pcode]]=IDPs[[#This Row],[Dis_Coming_Pcode]],"Yes","No")</f>
        <v>No</v>
      </c>
    </row>
    <row r="206" spans="1:36" s="14" customFormat="1" x14ac:dyDescent="0.35">
      <c r="A206" s="50">
        <v>45332</v>
      </c>
      <c r="B206" s="50">
        <v>45326</v>
      </c>
      <c r="C206" s="50" t="s">
        <v>874</v>
      </c>
      <c r="D206" s="51" t="s">
        <v>6</v>
      </c>
      <c r="E206" s="52" t="s">
        <v>873</v>
      </c>
      <c r="F206" s="51" t="s">
        <v>894</v>
      </c>
      <c r="G206" s="51" t="s">
        <v>87</v>
      </c>
      <c r="H206" s="52" t="s">
        <v>893</v>
      </c>
      <c r="I206" s="51" t="s">
        <v>1126</v>
      </c>
      <c r="J206" s="51" t="s">
        <v>1184</v>
      </c>
      <c r="K206" s="50">
        <v>45324</v>
      </c>
      <c r="L206" s="50" t="s">
        <v>325</v>
      </c>
      <c r="M206" s="51" t="s">
        <v>17</v>
      </c>
      <c r="N206" s="52" t="s">
        <v>277</v>
      </c>
      <c r="O206" s="51" t="s">
        <v>368</v>
      </c>
      <c r="P206" s="51" t="s">
        <v>367</v>
      </c>
      <c r="Q206" s="52" t="s">
        <v>366</v>
      </c>
      <c r="R206" s="51" t="s">
        <v>1180</v>
      </c>
      <c r="S206" s="51" t="s">
        <v>1186</v>
      </c>
      <c r="T206" s="51" t="s">
        <v>1160</v>
      </c>
      <c r="U206" s="51"/>
      <c r="V206" s="51"/>
      <c r="W206" s="51">
        <v>1</v>
      </c>
      <c r="X206" s="51">
        <v>0</v>
      </c>
      <c r="Y206" s="51">
        <v>0</v>
      </c>
      <c r="Z206" s="51">
        <v>0</v>
      </c>
      <c r="AA206" s="51">
        <v>0</v>
      </c>
      <c r="AB206" s="51">
        <v>0</v>
      </c>
      <c r="AC206" s="51">
        <v>0</v>
      </c>
      <c r="AD206" s="51">
        <v>1</v>
      </c>
      <c r="AE206" s="51">
        <v>0</v>
      </c>
      <c r="AF206" s="51">
        <v>0</v>
      </c>
      <c r="AG206" s="51">
        <v>0</v>
      </c>
      <c r="AH206" s="51" t="str">
        <f>IF(OR(COUNTIF(WestCoast[],IDPs[[#This Row],[Dis_Pcode]])&gt;=1,COUNTIF(WestCoast[],#REF!)&gt;=1),"Yes","No")</f>
        <v>No</v>
      </c>
      <c r="AI206" s="51" t="str">
        <f>IF(IDPs[[#This Row],[Gov_Pcode]]=IDPs[[#This Row],[Gov_Coming_Pcode]],"Yes","No")</f>
        <v>No</v>
      </c>
      <c r="AJ206" s="51" t="str">
        <f>IF(IDPs[[#This Row],[Dis_Pcode]]=IDPs[[#This Row],[Dis_Coming_Pcode]],"Yes","No")</f>
        <v>No</v>
      </c>
    </row>
    <row r="207" spans="1:36" s="14" customFormat="1" x14ac:dyDescent="0.35">
      <c r="A207" s="50">
        <v>45332</v>
      </c>
      <c r="B207" s="50">
        <v>45329</v>
      </c>
      <c r="C207" s="50" t="s">
        <v>874</v>
      </c>
      <c r="D207" s="51" t="s">
        <v>6</v>
      </c>
      <c r="E207" s="52" t="s">
        <v>873</v>
      </c>
      <c r="F207" s="51" t="s">
        <v>894</v>
      </c>
      <c r="G207" s="51" t="s">
        <v>87</v>
      </c>
      <c r="H207" s="52" t="s">
        <v>893</v>
      </c>
      <c r="I207" s="51" t="s">
        <v>1126</v>
      </c>
      <c r="J207" s="51" t="s">
        <v>1184</v>
      </c>
      <c r="K207" s="50">
        <v>45324</v>
      </c>
      <c r="L207" s="50" t="s">
        <v>797</v>
      </c>
      <c r="M207" s="51" t="s">
        <v>7</v>
      </c>
      <c r="N207" s="52" t="s">
        <v>796</v>
      </c>
      <c r="O207" s="51" t="s">
        <v>838</v>
      </c>
      <c r="P207" s="51" t="s">
        <v>836</v>
      </c>
      <c r="Q207" s="52" t="s">
        <v>837</v>
      </c>
      <c r="R207" s="51" t="s">
        <v>1181</v>
      </c>
      <c r="S207" s="51" t="s">
        <v>1183</v>
      </c>
      <c r="T207" s="51" t="s">
        <v>1160</v>
      </c>
      <c r="U207" s="51"/>
      <c r="V207" s="51"/>
      <c r="W207" s="51">
        <v>1</v>
      </c>
      <c r="X207" s="51">
        <v>0</v>
      </c>
      <c r="Y207" s="51">
        <v>0</v>
      </c>
      <c r="Z207" s="51">
        <v>0</v>
      </c>
      <c r="AA207" s="51">
        <v>0</v>
      </c>
      <c r="AB207" s="51">
        <v>0</v>
      </c>
      <c r="AC207" s="51">
        <v>0</v>
      </c>
      <c r="AD207" s="51">
        <v>1</v>
      </c>
      <c r="AE207" s="51">
        <v>0</v>
      </c>
      <c r="AF207" s="51">
        <v>0</v>
      </c>
      <c r="AG207" s="51">
        <v>0</v>
      </c>
      <c r="AH207" s="51" t="str">
        <f>IF(OR(COUNTIF(WestCoast[],IDPs[[#This Row],[Dis_Pcode]])&gt;=1,COUNTIF(WestCoast[],#REF!)&gt;=1),"Yes","No")</f>
        <v>No</v>
      </c>
      <c r="AI207" s="51" t="str">
        <f>IF(IDPs[[#This Row],[Gov_Pcode]]=IDPs[[#This Row],[Gov_Coming_Pcode]],"Yes","No")</f>
        <v>No</v>
      </c>
      <c r="AJ207" s="51" t="str">
        <f>IF(IDPs[[#This Row],[Dis_Pcode]]=IDPs[[#This Row],[Dis_Coming_Pcode]],"Yes","No")</f>
        <v>No</v>
      </c>
    </row>
    <row r="208" spans="1:36" s="14" customFormat="1" x14ac:dyDescent="0.35">
      <c r="A208" s="50">
        <v>45332</v>
      </c>
      <c r="B208" s="50">
        <v>45331</v>
      </c>
      <c r="C208" s="50" t="s">
        <v>874</v>
      </c>
      <c r="D208" s="51" t="s">
        <v>6</v>
      </c>
      <c r="E208" s="52" t="s">
        <v>873</v>
      </c>
      <c r="F208" s="51" t="s">
        <v>892</v>
      </c>
      <c r="G208" s="51" t="s">
        <v>6</v>
      </c>
      <c r="H208" s="52" t="s">
        <v>873</v>
      </c>
      <c r="I208" s="51" t="s">
        <v>1126</v>
      </c>
      <c r="J208" s="51" t="s">
        <v>1184</v>
      </c>
      <c r="K208" s="50">
        <v>45324</v>
      </c>
      <c r="L208" s="50" t="s">
        <v>645</v>
      </c>
      <c r="M208" s="51" t="s">
        <v>1305</v>
      </c>
      <c r="N208" s="52" t="s">
        <v>276</v>
      </c>
      <c r="O208" s="51" t="s">
        <v>702</v>
      </c>
      <c r="P208" s="51" t="s">
        <v>104</v>
      </c>
      <c r="Q208" s="52" t="s">
        <v>701</v>
      </c>
      <c r="R208" s="51" t="s">
        <v>1181</v>
      </c>
      <c r="S208" s="51" t="s">
        <v>1413</v>
      </c>
      <c r="T208" s="51" t="s">
        <v>1160</v>
      </c>
      <c r="U208" s="51"/>
      <c r="V208" s="51"/>
      <c r="W208" s="51">
        <v>1</v>
      </c>
      <c r="X208" s="51">
        <v>0</v>
      </c>
      <c r="Y208" s="51">
        <v>0</v>
      </c>
      <c r="Z208" s="51">
        <v>0</v>
      </c>
      <c r="AA208" s="51">
        <v>0</v>
      </c>
      <c r="AB208" s="51">
        <v>0</v>
      </c>
      <c r="AC208" s="51">
        <v>0</v>
      </c>
      <c r="AD208" s="51">
        <v>1</v>
      </c>
      <c r="AE208" s="51">
        <v>0</v>
      </c>
      <c r="AF208" s="51">
        <v>0</v>
      </c>
      <c r="AG208" s="51">
        <v>0</v>
      </c>
      <c r="AH208" s="51" t="str">
        <f>IF(OR(COUNTIF(WestCoast[],IDPs[[#This Row],[Dis_Pcode]])&gt;=1,COUNTIF(WestCoast[],#REF!)&gt;=1),"Yes","No")</f>
        <v>No</v>
      </c>
      <c r="AI208" s="51" t="str">
        <f>IF(IDPs[[#This Row],[Gov_Pcode]]=IDPs[[#This Row],[Gov_Coming_Pcode]],"Yes","No")</f>
        <v>No</v>
      </c>
      <c r="AJ208" s="51" t="str">
        <f>IF(IDPs[[#This Row],[Dis_Pcode]]=IDPs[[#This Row],[Dis_Coming_Pcode]],"Yes","No")</f>
        <v>No</v>
      </c>
    </row>
    <row r="209" spans="1:36" s="14" customFormat="1" x14ac:dyDescent="0.35">
      <c r="A209" s="50">
        <v>45332</v>
      </c>
      <c r="B209" s="50">
        <v>45332</v>
      </c>
      <c r="C209" s="50" t="s">
        <v>1046</v>
      </c>
      <c r="D209" s="51" t="s">
        <v>1207</v>
      </c>
      <c r="E209" s="52" t="s">
        <v>267</v>
      </c>
      <c r="F209" s="51" t="s">
        <v>1061</v>
      </c>
      <c r="G209" s="51" t="s">
        <v>88</v>
      </c>
      <c r="H209" s="52" t="s">
        <v>1062</v>
      </c>
      <c r="I209" s="51" t="s">
        <v>1126</v>
      </c>
      <c r="J209" s="51" t="s">
        <v>1184</v>
      </c>
      <c r="K209" s="50">
        <v>45324</v>
      </c>
      <c r="L209" s="50" t="s">
        <v>1046</v>
      </c>
      <c r="M209" s="51" t="s">
        <v>1207</v>
      </c>
      <c r="N209" s="52" t="s">
        <v>267</v>
      </c>
      <c r="O209" s="51" t="s">
        <v>1069</v>
      </c>
      <c r="P209" s="51" t="s">
        <v>85</v>
      </c>
      <c r="Q209" s="52" t="s">
        <v>1068</v>
      </c>
      <c r="R209" s="51" t="s">
        <v>1180</v>
      </c>
      <c r="S209" s="51" t="s">
        <v>1185</v>
      </c>
      <c r="T209" s="51" t="s">
        <v>1160</v>
      </c>
      <c r="U209" s="51"/>
      <c r="V209" s="51"/>
      <c r="W209" s="51">
        <v>2</v>
      </c>
      <c r="X209" s="51">
        <v>0</v>
      </c>
      <c r="Y209" s="51">
        <v>0</v>
      </c>
      <c r="Z209" s="51">
        <v>0</v>
      </c>
      <c r="AA209" s="51">
        <v>2</v>
      </c>
      <c r="AB209" s="51">
        <v>0</v>
      </c>
      <c r="AC209" s="51">
        <v>0</v>
      </c>
      <c r="AD209" s="51">
        <v>0</v>
      </c>
      <c r="AE209" s="51">
        <v>0</v>
      </c>
      <c r="AF209" s="51">
        <v>0</v>
      </c>
      <c r="AG209" s="51">
        <v>0</v>
      </c>
      <c r="AH209" s="51" t="str">
        <f>IF(OR(COUNTIF(WestCoast[],IDPs[[#This Row],[Dis_Pcode]])&gt;=1,COUNTIF(WestCoast[],#REF!)&gt;=1),"Yes","No")</f>
        <v>No</v>
      </c>
      <c r="AI209" s="51" t="str">
        <f>IF(IDPs[[#This Row],[Gov_Pcode]]=IDPs[[#This Row],[Gov_Coming_Pcode]],"Yes","No")</f>
        <v>Yes</v>
      </c>
      <c r="AJ209" s="51" t="str">
        <f>IF(IDPs[[#This Row],[Dis_Pcode]]=IDPs[[#This Row],[Dis_Coming_Pcode]],"Yes","No")</f>
        <v>No</v>
      </c>
    </row>
    <row r="210" spans="1:36" s="14" customFormat="1" x14ac:dyDescent="0.35">
      <c r="A210" s="50">
        <v>45330</v>
      </c>
      <c r="B210" s="50">
        <v>45330</v>
      </c>
      <c r="C210" s="50" t="s">
        <v>401</v>
      </c>
      <c r="D210" s="51" t="s">
        <v>1203</v>
      </c>
      <c r="E210" s="52" t="s">
        <v>266</v>
      </c>
      <c r="F210" s="51" t="s">
        <v>417</v>
      </c>
      <c r="G210" s="51" t="s">
        <v>1303</v>
      </c>
      <c r="H210" s="52" t="s">
        <v>1304</v>
      </c>
      <c r="I210" s="51" t="s">
        <v>1126</v>
      </c>
      <c r="J210" s="51" t="s">
        <v>1184</v>
      </c>
      <c r="K210" s="50">
        <v>45325</v>
      </c>
      <c r="L210" s="50" t="s">
        <v>401</v>
      </c>
      <c r="M210" s="51" t="s">
        <v>1203</v>
      </c>
      <c r="N210" s="52" t="s">
        <v>266</v>
      </c>
      <c r="O210" s="51" t="s">
        <v>441</v>
      </c>
      <c r="P210" s="51" t="s">
        <v>1209</v>
      </c>
      <c r="Q210" s="52" t="s">
        <v>440</v>
      </c>
      <c r="R210" s="51" t="s">
        <v>1180</v>
      </c>
      <c r="S210" s="51" t="s">
        <v>1186</v>
      </c>
      <c r="T210" s="51" t="s">
        <v>1435</v>
      </c>
      <c r="U210" s="51" t="s">
        <v>1435</v>
      </c>
      <c r="V210" s="51" t="s">
        <v>1435</v>
      </c>
      <c r="W210" s="51">
        <v>2</v>
      </c>
      <c r="X210" s="51">
        <v>0</v>
      </c>
      <c r="Y210" s="51">
        <v>2</v>
      </c>
      <c r="Z210" s="51">
        <v>0</v>
      </c>
      <c r="AA210" s="51">
        <v>0</v>
      </c>
      <c r="AB210" s="51">
        <v>0</v>
      </c>
      <c r="AC210" s="51">
        <v>0</v>
      </c>
      <c r="AD210" s="51">
        <v>0</v>
      </c>
      <c r="AE210" s="51">
        <v>0</v>
      </c>
      <c r="AF210" s="51">
        <v>0</v>
      </c>
      <c r="AG210" s="51">
        <v>0</v>
      </c>
      <c r="AH210" s="51" t="str">
        <f>IF(OR(COUNTIF(WestCoast[],IDPs[[#This Row],[Dis_Pcode]])&gt;=1,COUNTIF(WestCoast[],#REF!)&gt;=1),"Yes","No")</f>
        <v>Yes</v>
      </c>
      <c r="AI210" s="51" t="str">
        <f>IF(IDPs[[#This Row],[Gov_Pcode]]=IDPs[[#This Row],[Gov_Coming_Pcode]],"Yes","No")</f>
        <v>Yes</v>
      </c>
      <c r="AJ210" s="51" t="str">
        <f>IF(IDPs[[#This Row],[Dis_Pcode]]=IDPs[[#This Row],[Dis_Coming_Pcode]],"Yes","No")</f>
        <v>No</v>
      </c>
    </row>
    <row r="211" spans="1:36" s="14" customFormat="1" x14ac:dyDescent="0.35">
      <c r="A211" s="50">
        <v>45332</v>
      </c>
      <c r="B211" s="50">
        <v>45327</v>
      </c>
      <c r="C211" s="50" t="s">
        <v>874</v>
      </c>
      <c r="D211" s="51" t="s">
        <v>6</v>
      </c>
      <c r="E211" s="52" t="s">
        <v>873</v>
      </c>
      <c r="F211" s="51" t="s">
        <v>894</v>
      </c>
      <c r="G211" s="51" t="s">
        <v>87</v>
      </c>
      <c r="H211" s="52" t="s">
        <v>893</v>
      </c>
      <c r="I211" s="51" t="s">
        <v>1126</v>
      </c>
      <c r="J211" s="51" t="s">
        <v>1184</v>
      </c>
      <c r="K211" s="50">
        <v>45325</v>
      </c>
      <c r="L211" s="50" t="s">
        <v>874</v>
      </c>
      <c r="M211" s="51" t="s">
        <v>6</v>
      </c>
      <c r="N211" s="52" t="s">
        <v>873</v>
      </c>
      <c r="O211" s="51" t="s">
        <v>882</v>
      </c>
      <c r="P211" s="51" t="s">
        <v>121</v>
      </c>
      <c r="Q211" s="52" t="s">
        <v>881</v>
      </c>
      <c r="R211" s="51" t="s">
        <v>1180</v>
      </c>
      <c r="S211" s="51" t="s">
        <v>1186</v>
      </c>
      <c r="T211" s="51" t="s">
        <v>1160</v>
      </c>
      <c r="U211" s="51"/>
      <c r="V211" s="51"/>
      <c r="W211" s="51">
        <v>2</v>
      </c>
      <c r="X211" s="51">
        <v>0</v>
      </c>
      <c r="Y211" s="51">
        <v>0</v>
      </c>
      <c r="Z211" s="51">
        <v>0</v>
      </c>
      <c r="AA211" s="51">
        <v>0</v>
      </c>
      <c r="AB211" s="51">
        <v>0</v>
      </c>
      <c r="AC211" s="51">
        <v>0</v>
      </c>
      <c r="AD211" s="51">
        <v>2</v>
      </c>
      <c r="AE211" s="51">
        <v>0</v>
      </c>
      <c r="AF211" s="51">
        <v>0</v>
      </c>
      <c r="AG211" s="51">
        <v>0</v>
      </c>
      <c r="AH211" s="51" t="str">
        <f>IF(OR(COUNTIF(WestCoast[],IDPs[[#This Row],[Dis_Pcode]])&gt;=1,COUNTIF(WestCoast[],#REF!)&gt;=1),"Yes","No")</f>
        <v>No</v>
      </c>
      <c r="AI211" s="51" t="str">
        <f>IF(IDPs[[#This Row],[Gov_Pcode]]=IDPs[[#This Row],[Gov_Coming_Pcode]],"Yes","No")</f>
        <v>Yes</v>
      </c>
      <c r="AJ211" s="51" t="str">
        <f>IF(IDPs[[#This Row],[Dis_Pcode]]=IDPs[[#This Row],[Dis_Coming_Pcode]],"Yes","No")</f>
        <v>No</v>
      </c>
    </row>
    <row r="212" spans="1:36" s="14" customFormat="1" x14ac:dyDescent="0.35">
      <c r="A212" s="50">
        <v>45332</v>
      </c>
      <c r="B212" s="50">
        <v>45327</v>
      </c>
      <c r="C212" s="50" t="s">
        <v>874</v>
      </c>
      <c r="D212" s="51" t="s">
        <v>6</v>
      </c>
      <c r="E212" s="52" t="s">
        <v>873</v>
      </c>
      <c r="F212" s="51" t="s">
        <v>894</v>
      </c>
      <c r="G212" s="51" t="s">
        <v>87</v>
      </c>
      <c r="H212" s="52" t="s">
        <v>893</v>
      </c>
      <c r="I212" s="51" t="s">
        <v>1126</v>
      </c>
      <c r="J212" s="51" t="s">
        <v>1184</v>
      </c>
      <c r="K212" s="50">
        <v>45325</v>
      </c>
      <c r="L212" s="50" t="s">
        <v>401</v>
      </c>
      <c r="M212" s="51" t="s">
        <v>1203</v>
      </c>
      <c r="N212" s="52" t="s">
        <v>266</v>
      </c>
      <c r="O212" s="51" t="s">
        <v>447</v>
      </c>
      <c r="P212" s="51" t="s">
        <v>43</v>
      </c>
      <c r="Q212" s="52" t="s">
        <v>446</v>
      </c>
      <c r="R212" s="51" t="s">
        <v>1181</v>
      </c>
      <c r="S212" s="51" t="s">
        <v>1183</v>
      </c>
      <c r="T212" s="51" t="s">
        <v>1160</v>
      </c>
      <c r="U212" s="51"/>
      <c r="V212" s="51"/>
      <c r="W212" s="51">
        <v>1</v>
      </c>
      <c r="X212" s="51">
        <v>0</v>
      </c>
      <c r="Y212" s="51">
        <v>0</v>
      </c>
      <c r="Z212" s="51">
        <v>0</v>
      </c>
      <c r="AA212" s="51">
        <v>0</v>
      </c>
      <c r="AB212" s="51">
        <v>1</v>
      </c>
      <c r="AC212" s="51">
        <v>0</v>
      </c>
      <c r="AD212" s="51">
        <v>0</v>
      </c>
      <c r="AE212" s="51">
        <v>0</v>
      </c>
      <c r="AF212" s="51">
        <v>0</v>
      </c>
      <c r="AG212" s="51">
        <v>0</v>
      </c>
      <c r="AH212" s="51" t="str">
        <f>IF(OR(COUNTIF(WestCoast[],IDPs[[#This Row],[Dis_Pcode]])&gt;=1,COUNTIF(WestCoast[],#REF!)&gt;=1),"Yes","No")</f>
        <v>No</v>
      </c>
      <c r="AI212" s="51" t="str">
        <f>IF(IDPs[[#This Row],[Gov_Pcode]]=IDPs[[#This Row],[Gov_Coming_Pcode]],"Yes","No")</f>
        <v>No</v>
      </c>
      <c r="AJ212" s="51" t="str">
        <f>IF(IDPs[[#This Row],[Dis_Pcode]]=IDPs[[#This Row],[Dis_Coming_Pcode]],"Yes","No")</f>
        <v>No</v>
      </c>
    </row>
    <row r="213" spans="1:36" s="14" customFormat="1" x14ac:dyDescent="0.35">
      <c r="A213" s="50">
        <v>45332</v>
      </c>
      <c r="B213" s="50">
        <v>45328</v>
      </c>
      <c r="C213" s="50" t="s">
        <v>874</v>
      </c>
      <c r="D213" s="51" t="s">
        <v>6</v>
      </c>
      <c r="E213" s="52" t="s">
        <v>873</v>
      </c>
      <c r="F213" s="51" t="s">
        <v>882</v>
      </c>
      <c r="G213" s="51" t="s">
        <v>121</v>
      </c>
      <c r="H213" s="52" t="s">
        <v>881</v>
      </c>
      <c r="I213" s="51" t="s">
        <v>1126</v>
      </c>
      <c r="J213" s="51" t="s">
        <v>1184</v>
      </c>
      <c r="K213" s="50">
        <v>45325</v>
      </c>
      <c r="L213" s="50" t="s">
        <v>617</v>
      </c>
      <c r="M213" s="51" t="s">
        <v>13</v>
      </c>
      <c r="N213" s="52" t="s">
        <v>275</v>
      </c>
      <c r="O213" s="51" t="s">
        <v>622</v>
      </c>
      <c r="P213" s="51" t="s">
        <v>620</v>
      </c>
      <c r="Q213" s="52" t="s">
        <v>621</v>
      </c>
      <c r="R213" s="51" t="s">
        <v>1181</v>
      </c>
      <c r="S213" s="51" t="s">
        <v>1183</v>
      </c>
      <c r="T213" s="51" t="s">
        <v>1160</v>
      </c>
      <c r="U213" s="51"/>
      <c r="V213" s="51"/>
      <c r="W213" s="51">
        <v>2</v>
      </c>
      <c r="X213" s="51">
        <v>0</v>
      </c>
      <c r="Y213" s="51">
        <v>0</v>
      </c>
      <c r="Z213" s="51">
        <v>0</v>
      </c>
      <c r="AA213" s="51">
        <v>1</v>
      </c>
      <c r="AB213" s="51">
        <v>1</v>
      </c>
      <c r="AC213" s="51">
        <v>0</v>
      </c>
      <c r="AD213" s="51">
        <v>0</v>
      </c>
      <c r="AE213" s="51">
        <v>0</v>
      </c>
      <c r="AF213" s="51">
        <v>0</v>
      </c>
      <c r="AG213" s="51">
        <v>0</v>
      </c>
      <c r="AH213" s="51" t="str">
        <f>IF(OR(COUNTIF(WestCoast[],IDPs[[#This Row],[Dis_Pcode]])&gt;=1,COUNTIF(WestCoast[],#REF!)&gt;=1),"Yes","No")</f>
        <v>No</v>
      </c>
      <c r="AI213" s="51" t="str">
        <f>IF(IDPs[[#This Row],[Gov_Pcode]]=IDPs[[#This Row],[Gov_Coming_Pcode]],"Yes","No")</f>
        <v>No</v>
      </c>
      <c r="AJ213" s="51" t="str">
        <f>IF(IDPs[[#This Row],[Dis_Pcode]]=IDPs[[#This Row],[Dis_Coming_Pcode]],"Yes","No")</f>
        <v>No</v>
      </c>
    </row>
    <row r="214" spans="1:36" s="14" customFormat="1" x14ac:dyDescent="0.35">
      <c r="A214" s="50">
        <v>45332</v>
      </c>
      <c r="B214" s="50">
        <v>45328</v>
      </c>
      <c r="C214" s="50" t="s">
        <v>874</v>
      </c>
      <c r="D214" s="51" t="s">
        <v>6</v>
      </c>
      <c r="E214" s="52" t="s">
        <v>873</v>
      </c>
      <c r="F214" s="51" t="s">
        <v>894</v>
      </c>
      <c r="G214" s="51" t="s">
        <v>87</v>
      </c>
      <c r="H214" s="52" t="s">
        <v>893</v>
      </c>
      <c r="I214" s="51" t="s">
        <v>1126</v>
      </c>
      <c r="J214" s="51" t="s">
        <v>1184</v>
      </c>
      <c r="K214" s="50">
        <v>45325</v>
      </c>
      <c r="L214" s="50" t="s">
        <v>401</v>
      </c>
      <c r="M214" s="51" t="s">
        <v>1203</v>
      </c>
      <c r="N214" s="52" t="s">
        <v>266</v>
      </c>
      <c r="O214" s="51" t="s">
        <v>423</v>
      </c>
      <c r="P214" s="51" t="s">
        <v>422</v>
      </c>
      <c r="Q214" s="52" t="s">
        <v>421</v>
      </c>
      <c r="R214" s="51" t="s">
        <v>1181</v>
      </c>
      <c r="S214" s="51" t="s">
        <v>1182</v>
      </c>
      <c r="T214" s="51" t="s">
        <v>1160</v>
      </c>
      <c r="U214" s="51"/>
      <c r="V214" s="51"/>
      <c r="W214" s="51">
        <v>1</v>
      </c>
      <c r="X214" s="51">
        <v>0</v>
      </c>
      <c r="Y214" s="51">
        <v>0</v>
      </c>
      <c r="Z214" s="51">
        <v>0</v>
      </c>
      <c r="AA214" s="51">
        <v>1</v>
      </c>
      <c r="AB214" s="51">
        <v>0</v>
      </c>
      <c r="AC214" s="51">
        <v>0</v>
      </c>
      <c r="AD214" s="51">
        <v>0</v>
      </c>
      <c r="AE214" s="51">
        <v>0</v>
      </c>
      <c r="AF214" s="51">
        <v>0</v>
      </c>
      <c r="AG214" s="51">
        <v>0</v>
      </c>
      <c r="AH214" s="51" t="str">
        <f>IF(OR(COUNTIF(WestCoast[],IDPs[[#This Row],[Dis_Pcode]])&gt;=1,COUNTIF(WestCoast[],#REF!)&gt;=1),"Yes","No")</f>
        <v>No</v>
      </c>
      <c r="AI214" s="51" t="str">
        <f>IF(IDPs[[#This Row],[Gov_Pcode]]=IDPs[[#This Row],[Gov_Coming_Pcode]],"Yes","No")</f>
        <v>No</v>
      </c>
      <c r="AJ214" s="51" t="str">
        <f>IF(IDPs[[#This Row],[Dis_Pcode]]=IDPs[[#This Row],[Dis_Coming_Pcode]],"Yes","No")</f>
        <v>No</v>
      </c>
    </row>
    <row r="215" spans="1:36" s="14" customFormat="1" x14ac:dyDescent="0.35">
      <c r="A215" s="50">
        <v>45332</v>
      </c>
      <c r="B215" s="50">
        <v>45328</v>
      </c>
      <c r="C215" s="50" t="s">
        <v>874</v>
      </c>
      <c r="D215" s="51" t="s">
        <v>6</v>
      </c>
      <c r="E215" s="52" t="s">
        <v>873</v>
      </c>
      <c r="F215" s="51" t="s">
        <v>894</v>
      </c>
      <c r="G215" s="51" t="s">
        <v>87</v>
      </c>
      <c r="H215" s="52" t="s">
        <v>893</v>
      </c>
      <c r="I215" s="51" t="s">
        <v>1126</v>
      </c>
      <c r="J215" s="51" t="s">
        <v>1184</v>
      </c>
      <c r="K215" s="50">
        <v>45325</v>
      </c>
      <c r="L215" s="50" t="s">
        <v>401</v>
      </c>
      <c r="M215" s="51" t="s">
        <v>1203</v>
      </c>
      <c r="N215" s="52" t="s">
        <v>266</v>
      </c>
      <c r="O215" s="51" t="s">
        <v>417</v>
      </c>
      <c r="P215" s="51" t="s">
        <v>1303</v>
      </c>
      <c r="Q215" s="52" t="s">
        <v>1304</v>
      </c>
      <c r="R215" s="51" t="s">
        <v>1181</v>
      </c>
      <c r="S215" s="51" t="s">
        <v>1182</v>
      </c>
      <c r="T215" s="51" t="s">
        <v>1160</v>
      </c>
      <c r="U215" s="51"/>
      <c r="V215" s="51"/>
      <c r="W215" s="51">
        <v>1</v>
      </c>
      <c r="X215" s="51">
        <v>0</v>
      </c>
      <c r="Y215" s="51">
        <v>0</v>
      </c>
      <c r="Z215" s="51">
        <v>0</v>
      </c>
      <c r="AA215" s="51">
        <v>0</v>
      </c>
      <c r="AB215" s="51">
        <v>0</v>
      </c>
      <c r="AC215" s="51">
        <v>0</v>
      </c>
      <c r="AD215" s="51">
        <v>1</v>
      </c>
      <c r="AE215" s="51">
        <v>0</v>
      </c>
      <c r="AF215" s="51">
        <v>0</v>
      </c>
      <c r="AG215" s="51">
        <v>0</v>
      </c>
      <c r="AH215" s="51" t="str">
        <f>IF(OR(COUNTIF(WestCoast[],IDPs[[#This Row],[Dis_Pcode]])&gt;=1,COUNTIF(WestCoast[],#REF!)&gt;=1),"Yes","No")</f>
        <v>No</v>
      </c>
      <c r="AI215" s="51" t="str">
        <f>IF(IDPs[[#This Row],[Gov_Pcode]]=IDPs[[#This Row],[Gov_Coming_Pcode]],"Yes","No")</f>
        <v>No</v>
      </c>
      <c r="AJ215" s="51" t="str">
        <f>IF(IDPs[[#This Row],[Dis_Pcode]]=IDPs[[#This Row],[Dis_Coming_Pcode]],"Yes","No")</f>
        <v>No</v>
      </c>
    </row>
    <row r="216" spans="1:36" s="14" customFormat="1" x14ac:dyDescent="0.35">
      <c r="A216" s="50">
        <v>45332</v>
      </c>
      <c r="B216" s="50">
        <v>45329</v>
      </c>
      <c r="C216" s="50" t="s">
        <v>874</v>
      </c>
      <c r="D216" s="51" t="s">
        <v>6</v>
      </c>
      <c r="E216" s="52" t="s">
        <v>873</v>
      </c>
      <c r="F216" s="51" t="s">
        <v>894</v>
      </c>
      <c r="G216" s="51" t="s">
        <v>87</v>
      </c>
      <c r="H216" s="52" t="s">
        <v>893</v>
      </c>
      <c r="I216" s="51" t="s">
        <v>1126</v>
      </c>
      <c r="J216" s="51" t="s">
        <v>1184</v>
      </c>
      <c r="K216" s="50">
        <v>45325</v>
      </c>
      <c r="L216" s="50" t="s">
        <v>401</v>
      </c>
      <c r="M216" s="51" t="s">
        <v>1203</v>
      </c>
      <c r="N216" s="52" t="s">
        <v>266</v>
      </c>
      <c r="O216" s="51" t="s">
        <v>420</v>
      </c>
      <c r="P216" s="51" t="s">
        <v>418</v>
      </c>
      <c r="Q216" s="52" t="s">
        <v>419</v>
      </c>
      <c r="R216" s="51" t="s">
        <v>1181</v>
      </c>
      <c r="S216" s="51" t="s">
        <v>1183</v>
      </c>
      <c r="T216" s="51" t="s">
        <v>1160</v>
      </c>
      <c r="U216" s="51"/>
      <c r="V216" s="51"/>
      <c r="W216" s="51">
        <v>1</v>
      </c>
      <c r="X216" s="51">
        <v>0</v>
      </c>
      <c r="Y216" s="51">
        <v>0</v>
      </c>
      <c r="Z216" s="51">
        <v>0</v>
      </c>
      <c r="AA216" s="51">
        <v>0</v>
      </c>
      <c r="AB216" s="51">
        <v>0</v>
      </c>
      <c r="AC216" s="51">
        <v>0</v>
      </c>
      <c r="AD216" s="51">
        <v>1</v>
      </c>
      <c r="AE216" s="51">
        <v>0</v>
      </c>
      <c r="AF216" s="51">
        <v>0</v>
      </c>
      <c r="AG216" s="51">
        <v>0</v>
      </c>
      <c r="AH216" s="51" t="str">
        <f>IF(OR(COUNTIF(WestCoast[],IDPs[[#This Row],[Dis_Pcode]])&gt;=1,COUNTIF(WestCoast[],#REF!)&gt;=1),"Yes","No")</f>
        <v>No</v>
      </c>
      <c r="AI216" s="51" t="str">
        <f>IF(IDPs[[#This Row],[Gov_Pcode]]=IDPs[[#This Row],[Gov_Coming_Pcode]],"Yes","No")</f>
        <v>No</v>
      </c>
      <c r="AJ216" s="51" t="str">
        <f>IF(IDPs[[#This Row],[Dis_Pcode]]=IDPs[[#This Row],[Dis_Coming_Pcode]],"Yes","No")</f>
        <v>No</v>
      </c>
    </row>
    <row r="217" spans="1:36" s="14" customFormat="1" x14ac:dyDescent="0.35">
      <c r="A217" s="50">
        <v>45332</v>
      </c>
      <c r="B217" s="50">
        <v>45330</v>
      </c>
      <c r="C217" s="50" t="s">
        <v>874</v>
      </c>
      <c r="D217" s="51" t="s">
        <v>6</v>
      </c>
      <c r="E217" s="52" t="s">
        <v>873</v>
      </c>
      <c r="F217" s="51" t="s">
        <v>892</v>
      </c>
      <c r="G217" s="51" t="s">
        <v>6</v>
      </c>
      <c r="H217" s="52" t="s">
        <v>873</v>
      </c>
      <c r="I217" s="51" t="s">
        <v>1126</v>
      </c>
      <c r="J217" s="51" t="s">
        <v>1184</v>
      </c>
      <c r="K217" s="50">
        <v>45325</v>
      </c>
      <c r="L217" s="50" t="s">
        <v>717</v>
      </c>
      <c r="M217" s="51" t="s">
        <v>1</v>
      </c>
      <c r="N217" s="52" t="s">
        <v>264</v>
      </c>
      <c r="O217" s="51" t="s">
        <v>775</v>
      </c>
      <c r="P217" s="51" t="s">
        <v>228</v>
      </c>
      <c r="Q217" s="52" t="s">
        <v>774</v>
      </c>
      <c r="R217" s="51" t="s">
        <v>1181</v>
      </c>
      <c r="S217" s="51" t="s">
        <v>1182</v>
      </c>
      <c r="T217" s="51" t="s">
        <v>1160</v>
      </c>
      <c r="U217" s="51"/>
      <c r="V217" s="51"/>
      <c r="W217" s="51">
        <v>2</v>
      </c>
      <c r="X217" s="51">
        <v>0</v>
      </c>
      <c r="Y217" s="51">
        <v>0</v>
      </c>
      <c r="Z217" s="51">
        <v>0</v>
      </c>
      <c r="AA217" s="51">
        <v>0</v>
      </c>
      <c r="AB217" s="51">
        <v>0</v>
      </c>
      <c r="AC217" s="51">
        <v>0</v>
      </c>
      <c r="AD217" s="51">
        <v>2</v>
      </c>
      <c r="AE217" s="51">
        <v>0</v>
      </c>
      <c r="AF217" s="51">
        <v>0</v>
      </c>
      <c r="AG217" s="51">
        <v>0</v>
      </c>
      <c r="AH217" s="51" t="str">
        <f>IF(OR(COUNTIF(WestCoast[],IDPs[[#This Row],[Dis_Pcode]])&gt;=1,COUNTIF(WestCoast[],#REF!)&gt;=1),"Yes","No")</f>
        <v>No</v>
      </c>
      <c r="AI217" s="51" t="str">
        <f>IF(IDPs[[#This Row],[Gov_Pcode]]=IDPs[[#This Row],[Gov_Coming_Pcode]],"Yes","No")</f>
        <v>No</v>
      </c>
      <c r="AJ217" s="51" t="str">
        <f>IF(IDPs[[#This Row],[Dis_Pcode]]=IDPs[[#This Row],[Dis_Coming_Pcode]],"Yes","No")</f>
        <v>No</v>
      </c>
    </row>
    <row r="218" spans="1:36" s="14" customFormat="1" x14ac:dyDescent="0.35">
      <c r="A218" s="50">
        <v>45332</v>
      </c>
      <c r="B218" s="50">
        <v>45332</v>
      </c>
      <c r="C218" s="50" t="s">
        <v>1046</v>
      </c>
      <c r="D218" s="51" t="s">
        <v>1207</v>
      </c>
      <c r="E218" s="52" t="s">
        <v>267</v>
      </c>
      <c r="F218" s="51" t="s">
        <v>1069</v>
      </c>
      <c r="G218" s="51" t="s">
        <v>85</v>
      </c>
      <c r="H218" s="52" t="s">
        <v>1068</v>
      </c>
      <c r="I218" s="51" t="s">
        <v>1126</v>
      </c>
      <c r="J218" s="51" t="s">
        <v>1184</v>
      </c>
      <c r="K218" s="50">
        <v>45325</v>
      </c>
      <c r="L218" s="50" t="s">
        <v>1046</v>
      </c>
      <c r="M218" s="51" t="s">
        <v>1207</v>
      </c>
      <c r="N218" s="52" t="s">
        <v>267</v>
      </c>
      <c r="O218" s="51" t="s">
        <v>1069</v>
      </c>
      <c r="P218" s="51" t="s">
        <v>85</v>
      </c>
      <c r="Q218" s="52" t="s">
        <v>1068</v>
      </c>
      <c r="R218" s="51" t="s">
        <v>1181</v>
      </c>
      <c r="S218" s="51" t="s">
        <v>1182</v>
      </c>
      <c r="T218" s="51" t="s">
        <v>1435</v>
      </c>
      <c r="U218" s="51" t="s">
        <v>1160</v>
      </c>
      <c r="V218" s="51"/>
      <c r="W218" s="51">
        <v>1</v>
      </c>
      <c r="X218" s="51">
        <v>0</v>
      </c>
      <c r="Y218" s="51">
        <v>0</v>
      </c>
      <c r="Z218" s="51">
        <v>0</v>
      </c>
      <c r="AA218" s="51">
        <v>1</v>
      </c>
      <c r="AB218" s="51">
        <v>0</v>
      </c>
      <c r="AC218" s="51">
        <v>0</v>
      </c>
      <c r="AD218" s="51">
        <v>0</v>
      </c>
      <c r="AE218" s="51">
        <v>0</v>
      </c>
      <c r="AF218" s="51">
        <v>0</v>
      </c>
      <c r="AG218" s="51">
        <v>0</v>
      </c>
      <c r="AH218" s="51" t="str">
        <f>IF(OR(COUNTIF(WestCoast[],IDPs[[#This Row],[Dis_Pcode]])&gt;=1,COUNTIF(WestCoast[],#REF!)&gt;=1),"Yes","No")</f>
        <v>No</v>
      </c>
      <c r="AI218" s="51" t="str">
        <f>IF(IDPs[[#This Row],[Gov_Pcode]]=IDPs[[#This Row],[Gov_Coming_Pcode]],"Yes","No")</f>
        <v>Yes</v>
      </c>
      <c r="AJ218" s="51" t="str">
        <f>IF(IDPs[[#This Row],[Dis_Pcode]]=IDPs[[#This Row],[Dis_Coming_Pcode]],"Yes","No")</f>
        <v>Yes</v>
      </c>
    </row>
    <row r="219" spans="1:36" s="14" customFormat="1" x14ac:dyDescent="0.35">
      <c r="A219" s="50">
        <v>45332</v>
      </c>
      <c r="B219" s="50">
        <v>45332</v>
      </c>
      <c r="C219" s="50" t="s">
        <v>1046</v>
      </c>
      <c r="D219" s="51" t="s">
        <v>1207</v>
      </c>
      <c r="E219" s="52" t="s">
        <v>267</v>
      </c>
      <c r="F219" s="51" t="s">
        <v>1060</v>
      </c>
      <c r="G219" s="51" t="s">
        <v>49</v>
      </c>
      <c r="H219" s="52" t="s">
        <v>1059</v>
      </c>
      <c r="I219" s="51" t="s">
        <v>1126</v>
      </c>
      <c r="J219" s="51" t="s">
        <v>1184</v>
      </c>
      <c r="K219" s="50">
        <v>45325</v>
      </c>
      <c r="L219" s="50" t="s">
        <v>401</v>
      </c>
      <c r="M219" s="51" t="s">
        <v>1203</v>
      </c>
      <c r="N219" s="52" t="s">
        <v>266</v>
      </c>
      <c r="O219" s="51" t="s">
        <v>408</v>
      </c>
      <c r="P219" s="51" t="s">
        <v>1204</v>
      </c>
      <c r="Q219" s="52" t="s">
        <v>407</v>
      </c>
      <c r="R219" s="51" t="s">
        <v>1180</v>
      </c>
      <c r="S219" s="51" t="s">
        <v>1185</v>
      </c>
      <c r="T219" s="51" t="s">
        <v>1160</v>
      </c>
      <c r="U219" s="51"/>
      <c r="V219" s="51"/>
      <c r="W219" s="51">
        <v>1</v>
      </c>
      <c r="X219" s="51">
        <v>0</v>
      </c>
      <c r="Y219" s="51">
        <v>1</v>
      </c>
      <c r="Z219" s="51">
        <v>0</v>
      </c>
      <c r="AA219" s="51">
        <v>0</v>
      </c>
      <c r="AB219" s="51">
        <v>0</v>
      </c>
      <c r="AC219" s="51">
        <v>0</v>
      </c>
      <c r="AD219" s="51">
        <v>0</v>
      </c>
      <c r="AE219" s="51">
        <v>0</v>
      </c>
      <c r="AF219" s="51">
        <v>0</v>
      </c>
      <c r="AG219" s="51">
        <v>0</v>
      </c>
      <c r="AH219" s="51" t="str">
        <f>IF(OR(COUNTIF(WestCoast[],IDPs[[#This Row],[Dis_Pcode]])&gt;=1,COUNTIF(WestCoast[],#REF!)&gt;=1),"Yes","No")</f>
        <v>No</v>
      </c>
      <c r="AI219" s="51" t="str">
        <f>IF(IDPs[[#This Row],[Gov_Pcode]]=IDPs[[#This Row],[Gov_Coming_Pcode]],"Yes","No")</f>
        <v>No</v>
      </c>
      <c r="AJ219" s="51" t="str">
        <f>IF(IDPs[[#This Row],[Dis_Pcode]]=IDPs[[#This Row],[Dis_Coming_Pcode]],"Yes","No")</f>
        <v>No</v>
      </c>
    </row>
    <row r="220" spans="1:36" s="14" customFormat="1" x14ac:dyDescent="0.35">
      <c r="A220" s="50">
        <v>45330</v>
      </c>
      <c r="B220" s="50">
        <v>45330</v>
      </c>
      <c r="C220" s="50" t="s">
        <v>401</v>
      </c>
      <c r="D220" s="51" t="s">
        <v>1203</v>
      </c>
      <c r="E220" s="52" t="s">
        <v>266</v>
      </c>
      <c r="F220" s="51" t="s">
        <v>417</v>
      </c>
      <c r="G220" s="51" t="s">
        <v>1303</v>
      </c>
      <c r="H220" s="52" t="s">
        <v>1304</v>
      </c>
      <c r="I220" s="51" t="s">
        <v>1126</v>
      </c>
      <c r="J220" s="51" t="s">
        <v>1184</v>
      </c>
      <c r="K220" s="50">
        <v>45326</v>
      </c>
      <c r="L220" s="50" t="s">
        <v>401</v>
      </c>
      <c r="M220" s="51" t="s">
        <v>1203</v>
      </c>
      <c r="N220" s="52" t="s">
        <v>266</v>
      </c>
      <c r="O220" s="51" t="s">
        <v>406</v>
      </c>
      <c r="P220" s="51" t="s">
        <v>38</v>
      </c>
      <c r="Q220" s="52" t="s">
        <v>405</v>
      </c>
      <c r="R220" s="51" t="s">
        <v>1181</v>
      </c>
      <c r="S220" s="51" t="s">
        <v>1182</v>
      </c>
      <c r="T220" s="51" t="s">
        <v>1160</v>
      </c>
      <c r="U220" s="51"/>
      <c r="V220" s="51"/>
      <c r="W220" s="51">
        <v>1</v>
      </c>
      <c r="X220" s="51">
        <v>0</v>
      </c>
      <c r="Y220" s="51">
        <v>0</v>
      </c>
      <c r="Z220" s="51">
        <v>0</v>
      </c>
      <c r="AA220" s="51">
        <v>0</v>
      </c>
      <c r="AB220" s="51">
        <v>0</v>
      </c>
      <c r="AC220" s="51">
        <v>0</v>
      </c>
      <c r="AD220" s="51">
        <v>0</v>
      </c>
      <c r="AE220" s="51">
        <v>0</v>
      </c>
      <c r="AF220" s="51">
        <v>1</v>
      </c>
      <c r="AG220" s="51">
        <v>0</v>
      </c>
      <c r="AH220" s="51" t="str">
        <f>IF(OR(COUNTIF(WestCoast[],IDPs[[#This Row],[Dis_Pcode]])&gt;=1,COUNTIF(WestCoast[],#REF!)&gt;=1),"Yes","No")</f>
        <v>Yes</v>
      </c>
      <c r="AI220" s="51" t="str">
        <f>IF(IDPs[[#This Row],[Gov_Pcode]]=IDPs[[#This Row],[Gov_Coming_Pcode]],"Yes","No")</f>
        <v>Yes</v>
      </c>
      <c r="AJ220" s="51" t="str">
        <f>IF(IDPs[[#This Row],[Dis_Pcode]]=IDPs[[#This Row],[Dis_Coming_Pcode]],"Yes","No")</f>
        <v>No</v>
      </c>
    </row>
    <row r="221" spans="1:36" s="14" customFormat="1" x14ac:dyDescent="0.35">
      <c r="A221" s="50">
        <v>45332</v>
      </c>
      <c r="B221" s="50">
        <v>45328</v>
      </c>
      <c r="C221" s="50" t="s">
        <v>874</v>
      </c>
      <c r="D221" s="51" t="s">
        <v>6</v>
      </c>
      <c r="E221" s="52" t="s">
        <v>873</v>
      </c>
      <c r="F221" s="51" t="s">
        <v>882</v>
      </c>
      <c r="G221" s="51" t="s">
        <v>121</v>
      </c>
      <c r="H221" s="52" t="s">
        <v>881</v>
      </c>
      <c r="I221" s="51" t="s">
        <v>1126</v>
      </c>
      <c r="J221" s="51" t="s">
        <v>1184</v>
      </c>
      <c r="K221" s="50">
        <v>45326</v>
      </c>
      <c r="L221" s="50" t="s">
        <v>797</v>
      </c>
      <c r="M221" s="51" t="s">
        <v>7</v>
      </c>
      <c r="N221" s="52" t="s">
        <v>796</v>
      </c>
      <c r="O221" s="51" t="s">
        <v>830</v>
      </c>
      <c r="P221" s="51" t="s">
        <v>1217</v>
      </c>
      <c r="Q221" s="52" t="s">
        <v>829</v>
      </c>
      <c r="R221" s="51" t="s">
        <v>1181</v>
      </c>
      <c r="S221" s="51" t="s">
        <v>1183</v>
      </c>
      <c r="T221" s="51" t="s">
        <v>1160</v>
      </c>
      <c r="U221" s="51"/>
      <c r="V221" s="51"/>
      <c r="W221" s="51">
        <v>1</v>
      </c>
      <c r="X221" s="51">
        <v>0</v>
      </c>
      <c r="Y221" s="51">
        <v>0</v>
      </c>
      <c r="Z221" s="51">
        <v>0</v>
      </c>
      <c r="AA221" s="51">
        <v>1</v>
      </c>
      <c r="AB221" s="51">
        <v>0</v>
      </c>
      <c r="AC221" s="51">
        <v>0</v>
      </c>
      <c r="AD221" s="51">
        <v>0</v>
      </c>
      <c r="AE221" s="51">
        <v>0</v>
      </c>
      <c r="AF221" s="51">
        <v>0</v>
      </c>
      <c r="AG221" s="51">
        <v>0</v>
      </c>
      <c r="AH221" s="51" t="str">
        <f>IF(OR(COUNTIF(WestCoast[],IDPs[[#This Row],[Dis_Pcode]])&gt;=1,COUNTIF(WestCoast[],#REF!)&gt;=1),"Yes","No")</f>
        <v>No</v>
      </c>
      <c r="AI221" s="51" t="str">
        <f>IF(IDPs[[#This Row],[Gov_Pcode]]=IDPs[[#This Row],[Gov_Coming_Pcode]],"Yes","No")</f>
        <v>No</v>
      </c>
      <c r="AJ221" s="51" t="str">
        <f>IF(IDPs[[#This Row],[Dis_Pcode]]=IDPs[[#This Row],[Dis_Coming_Pcode]],"Yes","No")</f>
        <v>No</v>
      </c>
    </row>
    <row r="222" spans="1:36" s="14" customFormat="1" x14ac:dyDescent="0.35">
      <c r="A222" s="50">
        <v>45332</v>
      </c>
      <c r="B222" s="50">
        <v>45329</v>
      </c>
      <c r="C222" s="50" t="s">
        <v>874</v>
      </c>
      <c r="D222" s="51" t="s">
        <v>6</v>
      </c>
      <c r="E222" s="52" t="s">
        <v>873</v>
      </c>
      <c r="F222" s="51" t="s">
        <v>894</v>
      </c>
      <c r="G222" s="51" t="s">
        <v>87</v>
      </c>
      <c r="H222" s="52" t="s">
        <v>893</v>
      </c>
      <c r="I222" s="51" t="s">
        <v>1126</v>
      </c>
      <c r="J222" s="51" t="s">
        <v>1184</v>
      </c>
      <c r="K222" s="50">
        <v>45326</v>
      </c>
      <c r="L222" s="50" t="s">
        <v>1046</v>
      </c>
      <c r="M222" s="51" t="s">
        <v>1207</v>
      </c>
      <c r="N222" s="52" t="s">
        <v>267</v>
      </c>
      <c r="O222" s="51" t="s">
        <v>1049</v>
      </c>
      <c r="P222" s="51" t="s">
        <v>1263</v>
      </c>
      <c r="Q222" s="52" t="s">
        <v>1264</v>
      </c>
      <c r="R222" s="51" t="s">
        <v>1180</v>
      </c>
      <c r="S222" s="51" t="s">
        <v>1185</v>
      </c>
      <c r="T222" s="51" t="s">
        <v>1160</v>
      </c>
      <c r="U222" s="51"/>
      <c r="V222" s="51"/>
      <c r="W222" s="51">
        <v>1</v>
      </c>
      <c r="X222" s="51">
        <v>0</v>
      </c>
      <c r="Y222" s="51">
        <v>0</v>
      </c>
      <c r="Z222" s="51">
        <v>0</v>
      </c>
      <c r="AA222" s="51">
        <v>1</v>
      </c>
      <c r="AB222" s="51">
        <v>0</v>
      </c>
      <c r="AC222" s="51">
        <v>0</v>
      </c>
      <c r="AD222" s="51">
        <v>0</v>
      </c>
      <c r="AE222" s="51">
        <v>0</v>
      </c>
      <c r="AF222" s="51">
        <v>0</v>
      </c>
      <c r="AG222" s="51">
        <v>0</v>
      </c>
      <c r="AH222" s="51" t="str">
        <f>IF(OR(COUNTIF(WestCoast[],IDPs[[#This Row],[Dis_Pcode]])&gt;=1,COUNTIF(WestCoast[],#REF!)&gt;=1),"Yes","No")</f>
        <v>No</v>
      </c>
      <c r="AI222" s="51" t="str">
        <f>IF(IDPs[[#This Row],[Gov_Pcode]]=IDPs[[#This Row],[Gov_Coming_Pcode]],"Yes","No")</f>
        <v>No</v>
      </c>
      <c r="AJ222" s="51" t="str">
        <f>IF(IDPs[[#This Row],[Dis_Pcode]]=IDPs[[#This Row],[Dis_Coming_Pcode]],"Yes","No")</f>
        <v>No</v>
      </c>
    </row>
    <row r="223" spans="1:36" s="14" customFormat="1" x14ac:dyDescent="0.35">
      <c r="A223" s="50">
        <v>45332</v>
      </c>
      <c r="B223" s="50">
        <v>45330</v>
      </c>
      <c r="C223" s="50" t="s">
        <v>874</v>
      </c>
      <c r="D223" s="51" t="s">
        <v>6</v>
      </c>
      <c r="E223" s="52" t="s">
        <v>873</v>
      </c>
      <c r="F223" s="51" t="s">
        <v>894</v>
      </c>
      <c r="G223" s="51" t="s">
        <v>87</v>
      </c>
      <c r="H223" s="52" t="s">
        <v>893</v>
      </c>
      <c r="I223" s="51" t="s">
        <v>1126</v>
      </c>
      <c r="J223" s="51" t="s">
        <v>1184</v>
      </c>
      <c r="K223" s="50">
        <v>45326</v>
      </c>
      <c r="L223" s="50" t="s">
        <v>797</v>
      </c>
      <c r="M223" s="51" t="s">
        <v>7</v>
      </c>
      <c r="N223" s="52" t="s">
        <v>796</v>
      </c>
      <c r="O223" s="51" t="s">
        <v>801</v>
      </c>
      <c r="P223" s="51" t="s">
        <v>157</v>
      </c>
      <c r="Q223" s="52" t="s">
        <v>800</v>
      </c>
      <c r="R223" s="51" t="s">
        <v>1181</v>
      </c>
      <c r="S223" s="51" t="s">
        <v>1183</v>
      </c>
      <c r="T223" s="51" t="s">
        <v>1160</v>
      </c>
      <c r="U223" s="51"/>
      <c r="V223" s="51"/>
      <c r="W223" s="51">
        <v>1</v>
      </c>
      <c r="X223" s="51">
        <v>0</v>
      </c>
      <c r="Y223" s="51">
        <v>0</v>
      </c>
      <c r="Z223" s="51">
        <v>0</v>
      </c>
      <c r="AA223" s="51">
        <v>1</v>
      </c>
      <c r="AB223" s="51">
        <v>0</v>
      </c>
      <c r="AC223" s="51">
        <v>0</v>
      </c>
      <c r="AD223" s="51">
        <v>0</v>
      </c>
      <c r="AE223" s="51">
        <v>0</v>
      </c>
      <c r="AF223" s="51">
        <v>0</v>
      </c>
      <c r="AG223" s="51">
        <v>0</v>
      </c>
      <c r="AH223" s="51" t="str">
        <f>IF(OR(COUNTIF(WestCoast[],IDPs[[#This Row],[Dis_Pcode]])&gt;=1,COUNTIF(WestCoast[],#REF!)&gt;=1),"Yes","No")</f>
        <v>No</v>
      </c>
      <c r="AI223" s="51" t="str">
        <f>IF(IDPs[[#This Row],[Gov_Pcode]]=IDPs[[#This Row],[Gov_Coming_Pcode]],"Yes","No")</f>
        <v>No</v>
      </c>
      <c r="AJ223" s="51" t="str">
        <f>IF(IDPs[[#This Row],[Dis_Pcode]]=IDPs[[#This Row],[Dis_Coming_Pcode]],"Yes","No")</f>
        <v>No</v>
      </c>
    </row>
    <row r="224" spans="1:36" s="14" customFormat="1" x14ac:dyDescent="0.35">
      <c r="A224" s="50">
        <v>45332</v>
      </c>
      <c r="B224" s="50">
        <v>45330</v>
      </c>
      <c r="C224" s="50" t="s">
        <v>874</v>
      </c>
      <c r="D224" s="51" t="s">
        <v>6</v>
      </c>
      <c r="E224" s="52" t="s">
        <v>873</v>
      </c>
      <c r="F224" s="51" t="s">
        <v>892</v>
      </c>
      <c r="G224" s="51" t="s">
        <v>6</v>
      </c>
      <c r="H224" s="52" t="s">
        <v>873</v>
      </c>
      <c r="I224" s="51" t="s">
        <v>1126</v>
      </c>
      <c r="J224" s="51" t="s">
        <v>1184</v>
      </c>
      <c r="K224" s="50">
        <v>45326</v>
      </c>
      <c r="L224" s="50" t="s">
        <v>959</v>
      </c>
      <c r="M224" s="51" t="s">
        <v>1206</v>
      </c>
      <c r="N224" s="52" t="s">
        <v>270</v>
      </c>
      <c r="O224" s="51" t="s">
        <v>975</v>
      </c>
      <c r="P224" s="51" t="s">
        <v>1355</v>
      </c>
      <c r="Q224" s="52" t="s">
        <v>974</v>
      </c>
      <c r="R224" s="51" t="s">
        <v>1181</v>
      </c>
      <c r="S224" s="51" t="s">
        <v>1183</v>
      </c>
      <c r="T224" s="51" t="s">
        <v>1160</v>
      </c>
      <c r="U224" s="51"/>
      <c r="V224" s="51"/>
      <c r="W224" s="51">
        <v>1</v>
      </c>
      <c r="X224" s="51">
        <v>0</v>
      </c>
      <c r="Y224" s="51">
        <v>0</v>
      </c>
      <c r="Z224" s="51">
        <v>0</v>
      </c>
      <c r="AA224" s="51">
        <v>0</v>
      </c>
      <c r="AB224" s="51">
        <v>0</v>
      </c>
      <c r="AC224" s="51">
        <v>0</v>
      </c>
      <c r="AD224" s="51">
        <v>1</v>
      </c>
      <c r="AE224" s="51">
        <v>0</v>
      </c>
      <c r="AF224" s="51">
        <v>0</v>
      </c>
      <c r="AG224" s="51">
        <v>0</v>
      </c>
      <c r="AH224" s="51" t="str">
        <f>IF(OR(COUNTIF(WestCoast[],IDPs[[#This Row],[Dis_Pcode]])&gt;=1,COUNTIF(WestCoast[],#REF!)&gt;=1),"Yes","No")</f>
        <v>No</v>
      </c>
      <c r="AI224" s="51" t="str">
        <f>IF(IDPs[[#This Row],[Gov_Pcode]]=IDPs[[#This Row],[Gov_Coming_Pcode]],"Yes","No")</f>
        <v>No</v>
      </c>
      <c r="AJ224" s="51" t="str">
        <f>IF(IDPs[[#This Row],[Dis_Pcode]]=IDPs[[#This Row],[Dis_Coming_Pcode]],"Yes","No")</f>
        <v>No</v>
      </c>
    </row>
    <row r="225" spans="1:36" s="14" customFormat="1" x14ac:dyDescent="0.35">
      <c r="A225" s="50">
        <v>45330</v>
      </c>
      <c r="B225" s="50">
        <v>45330</v>
      </c>
      <c r="C225" s="50" t="s">
        <v>401</v>
      </c>
      <c r="D225" s="51" t="s">
        <v>1203</v>
      </c>
      <c r="E225" s="52" t="s">
        <v>266</v>
      </c>
      <c r="F225" s="51" t="s">
        <v>417</v>
      </c>
      <c r="G225" s="51" t="s">
        <v>1303</v>
      </c>
      <c r="H225" s="52" t="s">
        <v>1304</v>
      </c>
      <c r="I225" s="51" t="s">
        <v>1126</v>
      </c>
      <c r="J225" s="51" t="s">
        <v>1184</v>
      </c>
      <c r="K225" s="50">
        <v>45327</v>
      </c>
      <c r="L225" s="50" t="s">
        <v>401</v>
      </c>
      <c r="M225" s="51" t="s">
        <v>1203</v>
      </c>
      <c r="N225" s="52" t="s">
        <v>266</v>
      </c>
      <c r="O225" s="51" t="s">
        <v>406</v>
      </c>
      <c r="P225" s="51" t="s">
        <v>38</v>
      </c>
      <c r="Q225" s="52" t="s">
        <v>405</v>
      </c>
      <c r="R225" s="51" t="s">
        <v>1180</v>
      </c>
      <c r="S225" s="51" t="s">
        <v>1185</v>
      </c>
      <c r="T225" s="51" t="s">
        <v>1160</v>
      </c>
      <c r="U225" s="51"/>
      <c r="V225" s="51"/>
      <c r="W225" s="51">
        <v>1</v>
      </c>
      <c r="X225" s="51">
        <v>0</v>
      </c>
      <c r="Y225" s="51">
        <v>0</v>
      </c>
      <c r="Z225" s="51">
        <v>0</v>
      </c>
      <c r="AA225" s="51">
        <v>0</v>
      </c>
      <c r="AB225" s="51">
        <v>0</v>
      </c>
      <c r="AC225" s="51">
        <v>0</v>
      </c>
      <c r="AD225" s="51">
        <v>1</v>
      </c>
      <c r="AE225" s="51">
        <v>0</v>
      </c>
      <c r="AF225" s="51">
        <v>0</v>
      </c>
      <c r="AG225" s="51">
        <v>0</v>
      </c>
      <c r="AH225" s="51" t="str">
        <f>IF(OR(COUNTIF(WestCoast[],IDPs[[#This Row],[Dis_Pcode]])&gt;=1,COUNTIF(WestCoast[],#REF!)&gt;=1),"Yes","No")</f>
        <v>Yes</v>
      </c>
      <c r="AI225" s="51" t="str">
        <f>IF(IDPs[[#This Row],[Gov_Pcode]]=IDPs[[#This Row],[Gov_Coming_Pcode]],"Yes","No")</f>
        <v>Yes</v>
      </c>
      <c r="AJ225" s="51" t="str">
        <f>IF(IDPs[[#This Row],[Dis_Pcode]]=IDPs[[#This Row],[Dis_Coming_Pcode]],"Yes","No")</f>
        <v>No</v>
      </c>
    </row>
    <row r="226" spans="1:36" s="14" customFormat="1" x14ac:dyDescent="0.35">
      <c r="A226" s="50">
        <v>45330</v>
      </c>
      <c r="B226" s="50">
        <v>45330</v>
      </c>
      <c r="C226" s="50" t="s">
        <v>401</v>
      </c>
      <c r="D226" s="51" t="s">
        <v>1203</v>
      </c>
      <c r="E226" s="52" t="s">
        <v>266</v>
      </c>
      <c r="F226" s="51" t="s">
        <v>417</v>
      </c>
      <c r="G226" s="51" t="s">
        <v>1303</v>
      </c>
      <c r="H226" s="52" t="s">
        <v>1304</v>
      </c>
      <c r="I226" s="51" t="s">
        <v>1126</v>
      </c>
      <c r="J226" s="51" t="s">
        <v>1184</v>
      </c>
      <c r="K226" s="50">
        <v>45327</v>
      </c>
      <c r="L226" s="50" t="s">
        <v>401</v>
      </c>
      <c r="M226" s="51" t="s">
        <v>1203</v>
      </c>
      <c r="N226" s="52" t="s">
        <v>266</v>
      </c>
      <c r="O226" s="51" t="s">
        <v>441</v>
      </c>
      <c r="P226" s="51" t="s">
        <v>1209</v>
      </c>
      <c r="Q226" s="52" t="s">
        <v>440</v>
      </c>
      <c r="R226" s="51" t="s">
        <v>1180</v>
      </c>
      <c r="S226" s="51" t="s">
        <v>1186</v>
      </c>
      <c r="T226" s="51" t="s">
        <v>1435</v>
      </c>
      <c r="U226" s="51" t="s">
        <v>1435</v>
      </c>
      <c r="V226" s="51" t="s">
        <v>1435</v>
      </c>
      <c r="W226" s="51">
        <v>1</v>
      </c>
      <c r="X226" s="51">
        <v>0</v>
      </c>
      <c r="Y226" s="51">
        <v>1</v>
      </c>
      <c r="Z226" s="51">
        <v>0</v>
      </c>
      <c r="AA226" s="51">
        <v>0</v>
      </c>
      <c r="AB226" s="51">
        <v>0</v>
      </c>
      <c r="AC226" s="51">
        <v>0</v>
      </c>
      <c r="AD226" s="51">
        <v>0</v>
      </c>
      <c r="AE226" s="51">
        <v>0</v>
      </c>
      <c r="AF226" s="51">
        <v>0</v>
      </c>
      <c r="AG226" s="51">
        <v>0</v>
      </c>
      <c r="AH226" s="51" t="str">
        <f>IF(OR(COUNTIF(WestCoast[],IDPs[[#This Row],[Dis_Pcode]])&gt;=1,COUNTIF(WestCoast[],#REF!)&gt;=1),"Yes","No")</f>
        <v>Yes</v>
      </c>
      <c r="AI226" s="51" t="str">
        <f>IF(IDPs[[#This Row],[Gov_Pcode]]=IDPs[[#This Row],[Gov_Coming_Pcode]],"Yes","No")</f>
        <v>Yes</v>
      </c>
      <c r="AJ226" s="51" t="str">
        <f>IF(IDPs[[#This Row],[Dis_Pcode]]=IDPs[[#This Row],[Dis_Coming_Pcode]],"Yes","No")</f>
        <v>No</v>
      </c>
    </row>
    <row r="227" spans="1:36" s="14" customFormat="1" x14ac:dyDescent="0.35">
      <c r="A227" s="50">
        <v>45330</v>
      </c>
      <c r="B227" s="50">
        <v>45330</v>
      </c>
      <c r="C227" s="50" t="s">
        <v>401</v>
      </c>
      <c r="D227" s="51" t="s">
        <v>1203</v>
      </c>
      <c r="E227" s="52" t="s">
        <v>266</v>
      </c>
      <c r="F227" s="51" t="s">
        <v>417</v>
      </c>
      <c r="G227" s="51" t="s">
        <v>1303</v>
      </c>
      <c r="H227" s="52" t="s">
        <v>1304</v>
      </c>
      <c r="I227" s="51" t="s">
        <v>1126</v>
      </c>
      <c r="J227" s="51" t="s">
        <v>1184</v>
      </c>
      <c r="K227" s="50">
        <v>45327</v>
      </c>
      <c r="L227" s="50" t="s">
        <v>401</v>
      </c>
      <c r="M227" s="51" t="s">
        <v>1203</v>
      </c>
      <c r="N227" s="52" t="s">
        <v>266</v>
      </c>
      <c r="O227" s="51" t="s">
        <v>441</v>
      </c>
      <c r="P227" s="51" t="s">
        <v>1209</v>
      </c>
      <c r="Q227" s="52" t="s">
        <v>440</v>
      </c>
      <c r="R227" s="51" t="s">
        <v>1180</v>
      </c>
      <c r="S227" s="51" t="s">
        <v>1186</v>
      </c>
      <c r="T227" s="51" t="s">
        <v>1435</v>
      </c>
      <c r="U227" s="51" t="s">
        <v>1435</v>
      </c>
      <c r="V227" s="51" t="s">
        <v>1435</v>
      </c>
      <c r="W227" s="51">
        <v>2</v>
      </c>
      <c r="X227" s="51">
        <v>0</v>
      </c>
      <c r="Y227" s="51">
        <v>2</v>
      </c>
      <c r="Z227" s="51">
        <v>0</v>
      </c>
      <c r="AA227" s="51">
        <v>0</v>
      </c>
      <c r="AB227" s="51">
        <v>0</v>
      </c>
      <c r="AC227" s="51">
        <v>0</v>
      </c>
      <c r="AD227" s="51">
        <v>0</v>
      </c>
      <c r="AE227" s="51">
        <v>0</v>
      </c>
      <c r="AF227" s="51">
        <v>0</v>
      </c>
      <c r="AG227" s="51">
        <v>0</v>
      </c>
      <c r="AH227" s="51" t="str">
        <f>IF(OR(COUNTIF(WestCoast[],IDPs[[#This Row],[Dis_Pcode]])&gt;=1,COUNTIF(WestCoast[],#REF!)&gt;=1),"Yes","No")</f>
        <v>Yes</v>
      </c>
      <c r="AI227" s="51" t="str">
        <f>IF(IDPs[[#This Row],[Gov_Pcode]]=IDPs[[#This Row],[Gov_Coming_Pcode]],"Yes","No")</f>
        <v>Yes</v>
      </c>
      <c r="AJ227" s="51" t="str">
        <f>IF(IDPs[[#This Row],[Dis_Pcode]]=IDPs[[#This Row],[Dis_Coming_Pcode]],"Yes","No")</f>
        <v>No</v>
      </c>
    </row>
    <row r="228" spans="1:36" s="14" customFormat="1" x14ac:dyDescent="0.35">
      <c r="A228" s="50">
        <v>45332</v>
      </c>
      <c r="B228" s="50">
        <v>45328</v>
      </c>
      <c r="C228" s="50" t="s">
        <v>874</v>
      </c>
      <c r="D228" s="51" t="s">
        <v>6</v>
      </c>
      <c r="E228" s="52" t="s">
        <v>873</v>
      </c>
      <c r="F228" s="51" t="s">
        <v>894</v>
      </c>
      <c r="G228" s="51" t="s">
        <v>87</v>
      </c>
      <c r="H228" s="52" t="s">
        <v>893</v>
      </c>
      <c r="I228" s="51" t="s">
        <v>1126</v>
      </c>
      <c r="J228" s="51" t="s">
        <v>1184</v>
      </c>
      <c r="K228" s="50">
        <v>45327</v>
      </c>
      <c r="L228" s="50" t="s">
        <v>401</v>
      </c>
      <c r="M228" s="51" t="s">
        <v>1203</v>
      </c>
      <c r="N228" s="52" t="s">
        <v>266</v>
      </c>
      <c r="O228" s="51" t="s">
        <v>413</v>
      </c>
      <c r="P228" s="51" t="s">
        <v>29</v>
      </c>
      <c r="Q228" s="52" t="s">
        <v>412</v>
      </c>
      <c r="R228" s="51" t="s">
        <v>1181</v>
      </c>
      <c r="S228" s="51" t="s">
        <v>1183</v>
      </c>
      <c r="T228" s="51" t="s">
        <v>1160</v>
      </c>
      <c r="U228" s="51"/>
      <c r="V228" s="51"/>
      <c r="W228" s="51">
        <v>1</v>
      </c>
      <c r="X228" s="51">
        <v>0</v>
      </c>
      <c r="Y228" s="51">
        <v>0</v>
      </c>
      <c r="Z228" s="51">
        <v>0</v>
      </c>
      <c r="AA228" s="51">
        <v>0</v>
      </c>
      <c r="AB228" s="51">
        <v>1</v>
      </c>
      <c r="AC228" s="51">
        <v>0</v>
      </c>
      <c r="AD228" s="51">
        <v>0</v>
      </c>
      <c r="AE228" s="51">
        <v>0</v>
      </c>
      <c r="AF228" s="51">
        <v>0</v>
      </c>
      <c r="AG228" s="51">
        <v>0</v>
      </c>
      <c r="AH228" s="51" t="str">
        <f>IF(OR(COUNTIF(WestCoast[],IDPs[[#This Row],[Dis_Pcode]])&gt;=1,COUNTIF(WestCoast[],#REF!)&gt;=1),"Yes","No")</f>
        <v>No</v>
      </c>
      <c r="AI228" s="51" t="str">
        <f>IF(IDPs[[#This Row],[Gov_Pcode]]=IDPs[[#This Row],[Gov_Coming_Pcode]],"Yes","No")</f>
        <v>No</v>
      </c>
      <c r="AJ228" s="51" t="str">
        <f>IF(IDPs[[#This Row],[Dis_Pcode]]=IDPs[[#This Row],[Dis_Coming_Pcode]],"Yes","No")</f>
        <v>No</v>
      </c>
    </row>
    <row r="229" spans="1:36" s="14" customFormat="1" x14ac:dyDescent="0.35">
      <c r="A229" s="50">
        <v>45332</v>
      </c>
      <c r="B229" s="50">
        <v>45332</v>
      </c>
      <c r="C229" s="50" t="s">
        <v>1046</v>
      </c>
      <c r="D229" s="51" t="s">
        <v>1207</v>
      </c>
      <c r="E229" s="52" t="s">
        <v>267</v>
      </c>
      <c r="F229" s="51" t="s">
        <v>1060</v>
      </c>
      <c r="G229" s="51" t="s">
        <v>49</v>
      </c>
      <c r="H229" s="52" t="s">
        <v>1059</v>
      </c>
      <c r="I229" s="51" t="s">
        <v>1126</v>
      </c>
      <c r="J229" s="51" t="s">
        <v>1184</v>
      </c>
      <c r="K229" s="50">
        <v>45327</v>
      </c>
      <c r="L229" s="50" t="s">
        <v>1046</v>
      </c>
      <c r="M229" s="51" t="s">
        <v>1207</v>
      </c>
      <c r="N229" s="52" t="s">
        <v>267</v>
      </c>
      <c r="O229" s="51" t="s">
        <v>1074</v>
      </c>
      <c r="P229" s="51" t="s">
        <v>1073</v>
      </c>
      <c r="Q229" s="52" t="s">
        <v>1072</v>
      </c>
      <c r="R229" s="51" t="s">
        <v>1180</v>
      </c>
      <c r="S229" s="51" t="s">
        <v>1185</v>
      </c>
      <c r="T229" s="51" t="s">
        <v>1160</v>
      </c>
      <c r="U229" s="51"/>
      <c r="V229" s="51"/>
      <c r="W229" s="51">
        <v>1</v>
      </c>
      <c r="X229" s="51">
        <v>0</v>
      </c>
      <c r="Y229" s="51">
        <v>1</v>
      </c>
      <c r="Z229" s="51">
        <v>0</v>
      </c>
      <c r="AA229" s="51">
        <v>0</v>
      </c>
      <c r="AB229" s="51">
        <v>0</v>
      </c>
      <c r="AC229" s="51">
        <v>0</v>
      </c>
      <c r="AD229" s="51">
        <v>0</v>
      </c>
      <c r="AE229" s="51">
        <v>0</v>
      </c>
      <c r="AF229" s="51">
        <v>0</v>
      </c>
      <c r="AG229" s="51">
        <v>0</v>
      </c>
      <c r="AH229" s="51" t="str">
        <f>IF(OR(COUNTIF(WestCoast[],IDPs[[#This Row],[Dis_Pcode]])&gt;=1,COUNTIF(WestCoast[],#REF!)&gt;=1),"Yes","No")</f>
        <v>No</v>
      </c>
      <c r="AI229" s="51" t="str">
        <f>IF(IDPs[[#This Row],[Gov_Pcode]]=IDPs[[#This Row],[Gov_Coming_Pcode]],"Yes","No")</f>
        <v>Yes</v>
      </c>
      <c r="AJ229" s="51" t="str">
        <f>IF(IDPs[[#This Row],[Dis_Pcode]]=IDPs[[#This Row],[Dis_Coming_Pcode]],"Yes","No")</f>
        <v>No</v>
      </c>
    </row>
    <row r="230" spans="1:36" s="14" customFormat="1" x14ac:dyDescent="0.35">
      <c r="A230" s="50">
        <v>45330</v>
      </c>
      <c r="B230" s="50">
        <v>45330</v>
      </c>
      <c r="C230" s="50" t="s">
        <v>401</v>
      </c>
      <c r="D230" s="51" t="s">
        <v>1203</v>
      </c>
      <c r="E230" s="52" t="s">
        <v>266</v>
      </c>
      <c r="F230" s="51" t="s">
        <v>417</v>
      </c>
      <c r="G230" s="51" t="s">
        <v>1303</v>
      </c>
      <c r="H230" s="52" t="s">
        <v>1304</v>
      </c>
      <c r="I230" s="51" t="s">
        <v>1126</v>
      </c>
      <c r="J230" s="51" t="s">
        <v>1184</v>
      </c>
      <c r="K230" s="50">
        <v>45328</v>
      </c>
      <c r="L230" s="50" t="s">
        <v>401</v>
      </c>
      <c r="M230" s="51" t="s">
        <v>1203</v>
      </c>
      <c r="N230" s="52" t="s">
        <v>266</v>
      </c>
      <c r="O230" s="51" t="s">
        <v>408</v>
      </c>
      <c r="P230" s="51" t="s">
        <v>1204</v>
      </c>
      <c r="Q230" s="52" t="s">
        <v>407</v>
      </c>
      <c r="R230" s="51" t="s">
        <v>1180</v>
      </c>
      <c r="S230" s="51" t="s">
        <v>1186</v>
      </c>
      <c r="T230" s="51" t="s">
        <v>1435</v>
      </c>
      <c r="U230" s="51" t="s">
        <v>1435</v>
      </c>
      <c r="V230" s="51" t="s">
        <v>1435</v>
      </c>
      <c r="W230" s="51">
        <v>1</v>
      </c>
      <c r="X230" s="51">
        <v>0</v>
      </c>
      <c r="Y230" s="51">
        <v>0</v>
      </c>
      <c r="Z230" s="51">
        <v>0</v>
      </c>
      <c r="AA230" s="51">
        <v>0</v>
      </c>
      <c r="AB230" s="51">
        <v>0</v>
      </c>
      <c r="AC230" s="51">
        <v>0</v>
      </c>
      <c r="AD230" s="51">
        <v>1</v>
      </c>
      <c r="AE230" s="51">
        <v>0</v>
      </c>
      <c r="AF230" s="51">
        <v>0</v>
      </c>
      <c r="AG230" s="51">
        <v>0</v>
      </c>
      <c r="AH230" s="51" t="str">
        <f>IF(OR(COUNTIF(WestCoast[],IDPs[[#This Row],[Dis_Pcode]])&gt;=1,COUNTIF(WestCoast[],#REF!)&gt;=1),"Yes","No")</f>
        <v>Yes</v>
      </c>
      <c r="AI230" s="51" t="str">
        <f>IF(IDPs[[#This Row],[Gov_Pcode]]=IDPs[[#This Row],[Gov_Coming_Pcode]],"Yes","No")</f>
        <v>Yes</v>
      </c>
      <c r="AJ230" s="51" t="str">
        <f>IF(IDPs[[#This Row],[Dis_Pcode]]=IDPs[[#This Row],[Dis_Coming_Pcode]],"Yes","No")</f>
        <v>No</v>
      </c>
    </row>
    <row r="231" spans="1:36" s="14" customFormat="1" x14ac:dyDescent="0.35">
      <c r="A231" s="50">
        <v>45332</v>
      </c>
      <c r="B231" s="50">
        <v>45332</v>
      </c>
      <c r="C231" s="50" t="s">
        <v>401</v>
      </c>
      <c r="D231" s="51" t="s">
        <v>1203</v>
      </c>
      <c r="E231" s="52" t="s">
        <v>266</v>
      </c>
      <c r="F231" s="51" t="s">
        <v>453</v>
      </c>
      <c r="G231" s="51" t="s">
        <v>25</v>
      </c>
      <c r="H231" s="52" t="s">
        <v>452</v>
      </c>
      <c r="I231" s="51" t="s">
        <v>1126</v>
      </c>
      <c r="J231" s="51" t="s">
        <v>1184</v>
      </c>
      <c r="K231" s="50">
        <v>45328</v>
      </c>
      <c r="L231" s="50" t="s">
        <v>401</v>
      </c>
      <c r="M231" s="51" t="s">
        <v>1203</v>
      </c>
      <c r="N231" s="52" t="s">
        <v>266</v>
      </c>
      <c r="O231" s="51" t="s">
        <v>453</v>
      </c>
      <c r="P231" s="51" t="s">
        <v>25</v>
      </c>
      <c r="Q231" s="52" t="s">
        <v>452</v>
      </c>
      <c r="R231" s="51" t="s">
        <v>1180</v>
      </c>
      <c r="S231" s="51" t="s">
        <v>1186</v>
      </c>
      <c r="T231" s="51" t="s">
        <v>1160</v>
      </c>
      <c r="U231" s="51"/>
      <c r="V231" s="51"/>
      <c r="W231" s="51">
        <v>3</v>
      </c>
      <c r="X231" s="51">
        <v>0</v>
      </c>
      <c r="Y231" s="51">
        <v>1</v>
      </c>
      <c r="Z231" s="51">
        <v>0</v>
      </c>
      <c r="AA231" s="51">
        <v>0</v>
      </c>
      <c r="AB231" s="51">
        <v>1</v>
      </c>
      <c r="AC231" s="51">
        <v>0</v>
      </c>
      <c r="AD231" s="51">
        <v>1</v>
      </c>
      <c r="AE231" s="51">
        <v>0</v>
      </c>
      <c r="AF231" s="51">
        <v>0</v>
      </c>
      <c r="AG231" s="51">
        <v>0</v>
      </c>
      <c r="AH231" s="51" t="str">
        <f>IF(OR(COUNTIF(WestCoast[],IDPs[[#This Row],[Dis_Pcode]])&gt;=1,COUNTIF(WestCoast[],#REF!)&gt;=1),"Yes","No")</f>
        <v>Yes</v>
      </c>
      <c r="AI231" s="51" t="str">
        <f>IF(IDPs[[#This Row],[Gov_Pcode]]=IDPs[[#This Row],[Gov_Coming_Pcode]],"Yes","No")</f>
        <v>Yes</v>
      </c>
      <c r="AJ231" s="51" t="str">
        <f>IF(IDPs[[#This Row],[Dis_Pcode]]=IDPs[[#This Row],[Dis_Coming_Pcode]],"Yes","No")</f>
        <v>Yes</v>
      </c>
    </row>
    <row r="232" spans="1:36" s="14" customFormat="1" x14ac:dyDescent="0.35">
      <c r="A232" s="50">
        <v>45332</v>
      </c>
      <c r="B232" s="50">
        <v>45330</v>
      </c>
      <c r="C232" s="50" t="s">
        <v>874</v>
      </c>
      <c r="D232" s="51" t="s">
        <v>6</v>
      </c>
      <c r="E232" s="52" t="s">
        <v>873</v>
      </c>
      <c r="F232" s="51" t="s">
        <v>894</v>
      </c>
      <c r="G232" s="51" t="s">
        <v>87</v>
      </c>
      <c r="H232" s="52" t="s">
        <v>893</v>
      </c>
      <c r="I232" s="51" t="s">
        <v>1126</v>
      </c>
      <c r="J232" s="51" t="s">
        <v>1184</v>
      </c>
      <c r="K232" s="50">
        <v>45328</v>
      </c>
      <c r="L232" s="50" t="s">
        <v>1046</v>
      </c>
      <c r="M232" s="51" t="s">
        <v>1207</v>
      </c>
      <c r="N232" s="52" t="s">
        <v>267</v>
      </c>
      <c r="O232" s="51" t="s">
        <v>1089</v>
      </c>
      <c r="P232" s="51" t="s">
        <v>60</v>
      </c>
      <c r="Q232" s="52" t="s">
        <v>1088</v>
      </c>
      <c r="R232" s="51" t="s">
        <v>1181</v>
      </c>
      <c r="S232" s="51" t="s">
        <v>1413</v>
      </c>
      <c r="T232" s="51" t="s">
        <v>1160</v>
      </c>
      <c r="U232" s="51"/>
      <c r="V232" s="51"/>
      <c r="W232" s="51">
        <v>1</v>
      </c>
      <c r="X232" s="51">
        <v>0</v>
      </c>
      <c r="Y232" s="51">
        <v>1</v>
      </c>
      <c r="Z232" s="51">
        <v>0</v>
      </c>
      <c r="AA232" s="51">
        <v>0</v>
      </c>
      <c r="AB232" s="51">
        <v>0</v>
      </c>
      <c r="AC232" s="51">
        <v>0</v>
      </c>
      <c r="AD232" s="51">
        <v>0</v>
      </c>
      <c r="AE232" s="51">
        <v>0</v>
      </c>
      <c r="AF232" s="51">
        <v>0</v>
      </c>
      <c r="AG232" s="51">
        <v>0</v>
      </c>
      <c r="AH232" s="51" t="str">
        <f>IF(OR(COUNTIF(WestCoast[],IDPs[[#This Row],[Dis_Pcode]])&gt;=1,COUNTIF(WestCoast[],#REF!)&gt;=1),"Yes","No")</f>
        <v>No</v>
      </c>
      <c r="AI232" s="51" t="str">
        <f>IF(IDPs[[#This Row],[Gov_Pcode]]=IDPs[[#This Row],[Gov_Coming_Pcode]],"Yes","No")</f>
        <v>No</v>
      </c>
      <c r="AJ232" s="51" t="str">
        <f>IF(IDPs[[#This Row],[Dis_Pcode]]=IDPs[[#This Row],[Dis_Coming_Pcode]],"Yes","No")</f>
        <v>No</v>
      </c>
    </row>
    <row r="233" spans="1:36" s="14" customFormat="1" x14ac:dyDescent="0.35">
      <c r="A233" s="50">
        <v>45332</v>
      </c>
      <c r="B233" s="50">
        <v>45330</v>
      </c>
      <c r="C233" s="50" t="s">
        <v>874</v>
      </c>
      <c r="D233" s="51" t="s">
        <v>6</v>
      </c>
      <c r="E233" s="52" t="s">
        <v>873</v>
      </c>
      <c r="F233" s="51" t="s">
        <v>894</v>
      </c>
      <c r="G233" s="51" t="s">
        <v>87</v>
      </c>
      <c r="H233" s="52" t="s">
        <v>893</v>
      </c>
      <c r="I233" s="51" t="s">
        <v>1126</v>
      </c>
      <c r="J233" s="51" t="s">
        <v>1184</v>
      </c>
      <c r="K233" s="50">
        <v>45328</v>
      </c>
      <c r="L233" s="50" t="s">
        <v>959</v>
      </c>
      <c r="M233" s="51" t="s">
        <v>1206</v>
      </c>
      <c r="N233" s="52" t="s">
        <v>270</v>
      </c>
      <c r="O233" s="51" t="s">
        <v>969</v>
      </c>
      <c r="P233" s="51" t="s">
        <v>207</v>
      </c>
      <c r="Q233" s="52" t="s">
        <v>1351</v>
      </c>
      <c r="R233" s="51" t="s">
        <v>1180</v>
      </c>
      <c r="S233" s="51" t="s">
        <v>1185</v>
      </c>
      <c r="T233" s="51" t="s">
        <v>1160</v>
      </c>
      <c r="U233" s="51"/>
      <c r="V233" s="51"/>
      <c r="W233" s="51">
        <v>1</v>
      </c>
      <c r="X233" s="51">
        <v>0</v>
      </c>
      <c r="Y233" s="51">
        <v>0</v>
      </c>
      <c r="Z233" s="51">
        <v>0</v>
      </c>
      <c r="AA233" s="51">
        <v>0</v>
      </c>
      <c r="AB233" s="51">
        <v>1</v>
      </c>
      <c r="AC233" s="51">
        <v>0</v>
      </c>
      <c r="AD233" s="51">
        <v>0</v>
      </c>
      <c r="AE233" s="51">
        <v>0</v>
      </c>
      <c r="AF233" s="51">
        <v>0</v>
      </c>
      <c r="AG233" s="51">
        <v>0</v>
      </c>
      <c r="AH233" s="51" t="str">
        <f>IF(OR(COUNTIF(WestCoast[],IDPs[[#This Row],[Dis_Pcode]])&gt;=1,COUNTIF(WestCoast[],#REF!)&gt;=1),"Yes","No")</f>
        <v>No</v>
      </c>
      <c r="AI233" s="51" t="str">
        <f>IF(IDPs[[#This Row],[Gov_Pcode]]=IDPs[[#This Row],[Gov_Coming_Pcode]],"Yes","No")</f>
        <v>No</v>
      </c>
      <c r="AJ233" s="51" t="str">
        <f>IF(IDPs[[#This Row],[Dis_Pcode]]=IDPs[[#This Row],[Dis_Coming_Pcode]],"Yes","No")</f>
        <v>No</v>
      </c>
    </row>
    <row r="234" spans="1:36" s="14" customFormat="1" x14ac:dyDescent="0.35">
      <c r="A234" s="50">
        <v>45332</v>
      </c>
      <c r="B234" s="50">
        <v>45330</v>
      </c>
      <c r="C234" s="50" t="s">
        <v>874</v>
      </c>
      <c r="D234" s="51" t="s">
        <v>6</v>
      </c>
      <c r="E234" s="52" t="s">
        <v>873</v>
      </c>
      <c r="F234" s="51" t="s">
        <v>894</v>
      </c>
      <c r="G234" s="51" t="s">
        <v>87</v>
      </c>
      <c r="H234" s="52" t="s">
        <v>893</v>
      </c>
      <c r="I234" s="51" t="s">
        <v>1126</v>
      </c>
      <c r="J234" s="51" t="s">
        <v>1184</v>
      </c>
      <c r="K234" s="50">
        <v>45328</v>
      </c>
      <c r="L234" s="50" t="s">
        <v>1046</v>
      </c>
      <c r="M234" s="51" t="s">
        <v>1207</v>
      </c>
      <c r="N234" s="52" t="s">
        <v>267</v>
      </c>
      <c r="O234" s="51" t="s">
        <v>1061</v>
      </c>
      <c r="P234" s="51" t="s">
        <v>88</v>
      </c>
      <c r="Q234" s="52" t="s">
        <v>1062</v>
      </c>
      <c r="R234" s="51" t="s">
        <v>1181</v>
      </c>
      <c r="S234" s="51" t="s">
        <v>1183</v>
      </c>
      <c r="T234" s="51" t="s">
        <v>1160</v>
      </c>
      <c r="U234" s="51"/>
      <c r="V234" s="51"/>
      <c r="W234" s="51">
        <v>1</v>
      </c>
      <c r="X234" s="51">
        <v>0</v>
      </c>
      <c r="Y234" s="51">
        <v>0</v>
      </c>
      <c r="Z234" s="51">
        <v>0</v>
      </c>
      <c r="AA234" s="51">
        <v>1</v>
      </c>
      <c r="AB234" s="51">
        <v>0</v>
      </c>
      <c r="AC234" s="51">
        <v>0</v>
      </c>
      <c r="AD234" s="51">
        <v>0</v>
      </c>
      <c r="AE234" s="51">
        <v>0</v>
      </c>
      <c r="AF234" s="51">
        <v>0</v>
      </c>
      <c r="AG234" s="51">
        <v>0</v>
      </c>
      <c r="AH234" s="51" t="str">
        <f>IF(OR(COUNTIF(WestCoast[],IDPs[[#This Row],[Dis_Pcode]])&gt;=1,COUNTIF(WestCoast[],#REF!)&gt;=1),"Yes","No")</f>
        <v>No</v>
      </c>
      <c r="AI234" s="51" t="str">
        <f>IF(IDPs[[#This Row],[Gov_Pcode]]=IDPs[[#This Row],[Gov_Coming_Pcode]],"Yes","No")</f>
        <v>No</v>
      </c>
      <c r="AJ234" s="51" t="str">
        <f>IF(IDPs[[#This Row],[Dis_Pcode]]=IDPs[[#This Row],[Dis_Coming_Pcode]],"Yes","No")</f>
        <v>No</v>
      </c>
    </row>
    <row r="235" spans="1:36" s="14" customFormat="1" x14ac:dyDescent="0.35">
      <c r="A235" s="50">
        <v>45332</v>
      </c>
      <c r="B235" s="50">
        <v>45332</v>
      </c>
      <c r="C235" s="50" t="s">
        <v>380</v>
      </c>
      <c r="D235" s="51" t="s">
        <v>1218</v>
      </c>
      <c r="E235" s="52" t="s">
        <v>265</v>
      </c>
      <c r="F235" s="51" t="s">
        <v>384</v>
      </c>
      <c r="G235" s="51" t="s">
        <v>73</v>
      </c>
      <c r="H235" s="52" t="s">
        <v>1402</v>
      </c>
      <c r="I235" s="51" t="s">
        <v>1126</v>
      </c>
      <c r="J235" s="51" t="s">
        <v>1184</v>
      </c>
      <c r="K235" s="50">
        <v>45330</v>
      </c>
      <c r="L235" s="50" t="s">
        <v>536</v>
      </c>
      <c r="M235" s="51" t="s">
        <v>1412</v>
      </c>
      <c r="N235" s="52" t="s">
        <v>268</v>
      </c>
      <c r="O235" s="51" t="s">
        <v>548</v>
      </c>
      <c r="P235" s="51" t="s">
        <v>1254</v>
      </c>
      <c r="Q235" s="52" t="s">
        <v>546</v>
      </c>
      <c r="R235" s="51" t="s">
        <v>1180</v>
      </c>
      <c r="S235" s="51" t="s">
        <v>1185</v>
      </c>
      <c r="T235" s="51" t="s">
        <v>1160</v>
      </c>
      <c r="U235" s="51"/>
      <c r="V235" s="51"/>
      <c r="W235" s="51">
        <v>1</v>
      </c>
      <c r="X235" s="51">
        <v>0</v>
      </c>
      <c r="Y235" s="51">
        <v>0</v>
      </c>
      <c r="Z235" s="51">
        <v>0</v>
      </c>
      <c r="AA235" s="51">
        <v>0</v>
      </c>
      <c r="AB235" s="51">
        <v>0</v>
      </c>
      <c r="AC235" s="51">
        <v>0</v>
      </c>
      <c r="AD235" s="51">
        <v>1</v>
      </c>
      <c r="AE235" s="51">
        <v>0</v>
      </c>
      <c r="AF235" s="51">
        <v>0</v>
      </c>
      <c r="AG235" s="51">
        <v>0</v>
      </c>
      <c r="AH235" s="51" t="str">
        <f>IF(OR(COUNTIF(WestCoast[],IDPs[[#This Row],[Dis_Pcode]])&gt;=1,COUNTIF(WestCoast[],#REF!)&gt;=1),"Yes","No")</f>
        <v>No</v>
      </c>
      <c r="AI235" s="51" t="str">
        <f>IF(IDPs[[#This Row],[Gov_Pcode]]=IDPs[[#This Row],[Gov_Coming_Pcode]],"Yes","No")</f>
        <v>No</v>
      </c>
      <c r="AJ235" s="51" t="str">
        <f>IF(IDPs[[#This Row],[Dis_Pcode]]=IDPs[[#This Row],[Dis_Coming_Pcode]],"Yes","No")</f>
        <v>No</v>
      </c>
    </row>
    <row r="236" spans="1:36" s="14" customFormat="1" x14ac:dyDescent="0.35">
      <c r="A236" s="50">
        <v>45334</v>
      </c>
      <c r="B236" s="50">
        <v>45333</v>
      </c>
      <c r="C236" s="50" t="s">
        <v>1046</v>
      </c>
      <c r="D236" s="51" t="s">
        <v>1207</v>
      </c>
      <c r="E236" s="52" t="s">
        <v>267</v>
      </c>
      <c r="F236" s="51" t="s">
        <v>1063</v>
      </c>
      <c r="G236" s="51" t="s">
        <v>1272</v>
      </c>
      <c r="H236" s="52" t="s">
        <v>1092</v>
      </c>
      <c r="I236" s="51" t="s">
        <v>1126</v>
      </c>
      <c r="J236" s="51" t="s">
        <v>1184</v>
      </c>
      <c r="K236" s="50">
        <v>45325</v>
      </c>
      <c r="L236" s="50" t="s">
        <v>1046</v>
      </c>
      <c r="M236" s="51" t="s">
        <v>1207</v>
      </c>
      <c r="N236" s="52" t="s">
        <v>267</v>
      </c>
      <c r="O236" s="51" t="s">
        <v>1087</v>
      </c>
      <c r="P236" s="51" t="s">
        <v>65</v>
      </c>
      <c r="Q236" s="52" t="s">
        <v>1091</v>
      </c>
      <c r="R236" s="51" t="s">
        <v>1180</v>
      </c>
      <c r="S236" s="51" t="s">
        <v>1185</v>
      </c>
      <c r="T236" s="51" t="s">
        <v>1160</v>
      </c>
      <c r="U236" s="51"/>
      <c r="V236" s="51"/>
      <c r="W236" s="51">
        <v>3</v>
      </c>
      <c r="X236" s="51">
        <v>0</v>
      </c>
      <c r="Y236" s="51">
        <v>0</v>
      </c>
      <c r="Z236" s="51">
        <v>0</v>
      </c>
      <c r="AA236" s="51">
        <v>3</v>
      </c>
      <c r="AB236" s="51">
        <v>0</v>
      </c>
      <c r="AC236" s="51">
        <v>0</v>
      </c>
      <c r="AD236" s="51">
        <v>0</v>
      </c>
      <c r="AE236" s="51">
        <v>0</v>
      </c>
      <c r="AF236" s="51">
        <v>0</v>
      </c>
      <c r="AG236" s="51">
        <v>0</v>
      </c>
      <c r="AH236" s="51" t="str">
        <f>IF(OR(COUNTIF(WestCoast[],IDPs[[#This Row],[Dis_Pcode]])&gt;=1,COUNTIF(WestCoast[],#REF!)&gt;=1),"Yes","No")</f>
        <v>No</v>
      </c>
      <c r="AI236" s="51" t="str">
        <f>IF(IDPs[[#This Row],[Gov_Pcode]]=IDPs[[#This Row],[Gov_Coming_Pcode]],"Yes","No")</f>
        <v>Yes</v>
      </c>
      <c r="AJ236" s="51" t="str">
        <f>IF(IDPs[[#This Row],[Dis_Pcode]]=IDPs[[#This Row],[Dis_Coming_Pcode]],"Yes","No")</f>
        <v>No</v>
      </c>
    </row>
    <row r="237" spans="1:36" s="14" customFormat="1" x14ac:dyDescent="0.35">
      <c r="A237" s="50">
        <v>45334</v>
      </c>
      <c r="B237" s="50">
        <v>45334</v>
      </c>
      <c r="C237" s="50" t="s">
        <v>1046</v>
      </c>
      <c r="D237" s="51" t="s">
        <v>1207</v>
      </c>
      <c r="E237" s="52" t="s">
        <v>267</v>
      </c>
      <c r="F237" s="51" t="s">
        <v>1081</v>
      </c>
      <c r="G237" s="51" t="s">
        <v>1208</v>
      </c>
      <c r="H237" s="52" t="s">
        <v>1080</v>
      </c>
      <c r="I237" s="51" t="s">
        <v>1126</v>
      </c>
      <c r="J237" s="51" t="s">
        <v>1184</v>
      </c>
      <c r="K237" s="50">
        <v>45326</v>
      </c>
      <c r="L237" s="50" t="s">
        <v>1046</v>
      </c>
      <c r="M237" s="51" t="s">
        <v>1207</v>
      </c>
      <c r="N237" s="52" t="s">
        <v>267</v>
      </c>
      <c r="O237" s="51" t="s">
        <v>1084</v>
      </c>
      <c r="P237" s="51" t="s">
        <v>35</v>
      </c>
      <c r="Q237" s="52" t="s">
        <v>1083</v>
      </c>
      <c r="R237" s="51" t="s">
        <v>1180</v>
      </c>
      <c r="S237" s="51" t="s">
        <v>1186</v>
      </c>
      <c r="T237" s="51" t="s">
        <v>1160</v>
      </c>
      <c r="U237" s="51"/>
      <c r="V237" s="51"/>
      <c r="W237" s="51">
        <v>6</v>
      </c>
      <c r="X237" s="51">
        <v>0</v>
      </c>
      <c r="Y237" s="51">
        <v>0</v>
      </c>
      <c r="Z237" s="51">
        <v>0</v>
      </c>
      <c r="AA237" s="51">
        <v>6</v>
      </c>
      <c r="AB237" s="51">
        <v>0</v>
      </c>
      <c r="AC237" s="51">
        <v>0</v>
      </c>
      <c r="AD237" s="51">
        <v>0</v>
      </c>
      <c r="AE237" s="51">
        <v>0</v>
      </c>
      <c r="AF237" s="51">
        <v>0</v>
      </c>
      <c r="AG237" s="51">
        <v>0</v>
      </c>
      <c r="AH237" s="51" t="str">
        <f>IF(OR(COUNTIF(WestCoast[],IDPs[[#This Row],[Dis_Pcode]])&gt;=1,COUNTIF(WestCoast[],#REF!)&gt;=1),"Yes","No")</f>
        <v>No</v>
      </c>
      <c r="AI237" s="51" t="str">
        <f>IF(IDPs[[#This Row],[Gov_Pcode]]=IDPs[[#This Row],[Gov_Coming_Pcode]],"Yes","No")</f>
        <v>Yes</v>
      </c>
      <c r="AJ237" s="51" t="str">
        <f>IF(IDPs[[#This Row],[Dis_Pcode]]=IDPs[[#This Row],[Dis_Coming_Pcode]],"Yes","No")</f>
        <v>No</v>
      </c>
    </row>
    <row r="238" spans="1:36" s="14" customFormat="1" x14ac:dyDescent="0.35">
      <c r="A238" s="50">
        <v>45335</v>
      </c>
      <c r="B238" s="50">
        <v>45335</v>
      </c>
      <c r="C238" s="50" t="s">
        <v>401</v>
      </c>
      <c r="D238" s="51" t="s">
        <v>1203</v>
      </c>
      <c r="E238" s="52" t="s">
        <v>266</v>
      </c>
      <c r="F238" s="51" t="s">
        <v>417</v>
      </c>
      <c r="G238" s="51" t="s">
        <v>1303</v>
      </c>
      <c r="H238" s="52" t="s">
        <v>1304</v>
      </c>
      <c r="I238" s="51" t="s">
        <v>1126</v>
      </c>
      <c r="J238" s="51" t="s">
        <v>1184</v>
      </c>
      <c r="K238" s="50">
        <v>45326</v>
      </c>
      <c r="L238" s="50" t="s">
        <v>401</v>
      </c>
      <c r="M238" s="51" t="s">
        <v>1203</v>
      </c>
      <c r="N238" s="52" t="s">
        <v>266</v>
      </c>
      <c r="O238" s="51" t="s">
        <v>461</v>
      </c>
      <c r="P238" s="51" t="s">
        <v>126</v>
      </c>
      <c r="Q238" s="52" t="s">
        <v>460</v>
      </c>
      <c r="R238" s="51" t="s">
        <v>1181</v>
      </c>
      <c r="S238" s="51" t="s">
        <v>1182</v>
      </c>
      <c r="T238" s="51" t="s">
        <v>1160</v>
      </c>
      <c r="U238" s="51"/>
      <c r="V238" s="51"/>
      <c r="W238" s="51">
        <v>1</v>
      </c>
      <c r="X238" s="51">
        <v>0</v>
      </c>
      <c r="Y238" s="51">
        <v>1</v>
      </c>
      <c r="Z238" s="51">
        <v>0</v>
      </c>
      <c r="AA238" s="51">
        <v>0</v>
      </c>
      <c r="AB238" s="51">
        <v>0</v>
      </c>
      <c r="AC238" s="51">
        <v>0</v>
      </c>
      <c r="AD238" s="51">
        <v>0</v>
      </c>
      <c r="AE238" s="51">
        <v>0</v>
      </c>
      <c r="AF238" s="51">
        <v>0</v>
      </c>
      <c r="AG238" s="51">
        <v>0</v>
      </c>
      <c r="AH238" s="51" t="str">
        <f>IF(OR(COUNTIF(WestCoast[],IDPs[[#This Row],[Dis_Pcode]])&gt;=1,COUNTIF(WestCoast[],#REF!)&gt;=1),"Yes","No")</f>
        <v>Yes</v>
      </c>
      <c r="AI238" s="51" t="str">
        <f>IF(IDPs[[#This Row],[Gov_Pcode]]=IDPs[[#This Row],[Gov_Coming_Pcode]],"Yes","No")</f>
        <v>Yes</v>
      </c>
      <c r="AJ238" s="51" t="str">
        <f>IF(IDPs[[#This Row],[Dis_Pcode]]=IDPs[[#This Row],[Dis_Coming_Pcode]],"Yes","No")</f>
        <v>No</v>
      </c>
    </row>
    <row r="239" spans="1:36" s="14" customFormat="1" x14ac:dyDescent="0.35">
      <c r="A239" s="50">
        <v>45334</v>
      </c>
      <c r="B239" s="50">
        <v>45334</v>
      </c>
      <c r="C239" s="50" t="s">
        <v>1046</v>
      </c>
      <c r="D239" s="51" t="s">
        <v>1207</v>
      </c>
      <c r="E239" s="52" t="s">
        <v>267</v>
      </c>
      <c r="F239" s="51" t="s">
        <v>1081</v>
      </c>
      <c r="G239" s="51" t="s">
        <v>1208</v>
      </c>
      <c r="H239" s="52" t="s">
        <v>1080</v>
      </c>
      <c r="I239" s="51" t="s">
        <v>1126</v>
      </c>
      <c r="J239" s="51" t="s">
        <v>1184</v>
      </c>
      <c r="K239" s="50">
        <v>45327</v>
      </c>
      <c r="L239" s="50" t="s">
        <v>1046</v>
      </c>
      <c r="M239" s="51" t="s">
        <v>1207</v>
      </c>
      <c r="N239" s="52" t="s">
        <v>267</v>
      </c>
      <c r="O239" s="51" t="s">
        <v>1084</v>
      </c>
      <c r="P239" s="51" t="s">
        <v>35</v>
      </c>
      <c r="Q239" s="52" t="s">
        <v>1083</v>
      </c>
      <c r="R239" s="51" t="s">
        <v>1180</v>
      </c>
      <c r="S239" s="51" t="s">
        <v>1186</v>
      </c>
      <c r="T239" s="51" t="s">
        <v>1160</v>
      </c>
      <c r="U239" s="51"/>
      <c r="V239" s="51"/>
      <c r="W239" s="51">
        <v>7</v>
      </c>
      <c r="X239" s="51">
        <v>0</v>
      </c>
      <c r="Y239" s="51">
        <v>0</v>
      </c>
      <c r="Z239" s="51">
        <v>0</v>
      </c>
      <c r="AA239" s="51">
        <v>7</v>
      </c>
      <c r="AB239" s="51">
        <v>0</v>
      </c>
      <c r="AC239" s="51">
        <v>0</v>
      </c>
      <c r="AD239" s="51">
        <v>0</v>
      </c>
      <c r="AE239" s="51">
        <v>0</v>
      </c>
      <c r="AF239" s="51">
        <v>0</v>
      </c>
      <c r="AG239" s="51">
        <v>0</v>
      </c>
      <c r="AH239" s="51" t="str">
        <f>IF(OR(COUNTIF(WestCoast[],IDPs[[#This Row],[Dis_Pcode]])&gt;=1,COUNTIF(WestCoast[],#REF!)&gt;=1),"Yes","No")</f>
        <v>No</v>
      </c>
      <c r="AI239" s="51" t="str">
        <f>IF(IDPs[[#This Row],[Gov_Pcode]]=IDPs[[#This Row],[Gov_Coming_Pcode]],"Yes","No")</f>
        <v>Yes</v>
      </c>
      <c r="AJ239" s="51" t="str">
        <f>IF(IDPs[[#This Row],[Dis_Pcode]]=IDPs[[#This Row],[Dis_Coming_Pcode]],"Yes","No")</f>
        <v>No</v>
      </c>
    </row>
    <row r="240" spans="1:36" s="14" customFormat="1" x14ac:dyDescent="0.35">
      <c r="A240" s="50">
        <v>45335</v>
      </c>
      <c r="B240" s="50">
        <v>45335</v>
      </c>
      <c r="C240" s="50" t="s">
        <v>401</v>
      </c>
      <c r="D240" s="51" t="s">
        <v>1203</v>
      </c>
      <c r="E240" s="52" t="s">
        <v>266</v>
      </c>
      <c r="F240" s="51" t="s">
        <v>417</v>
      </c>
      <c r="G240" s="51" t="s">
        <v>1303</v>
      </c>
      <c r="H240" s="52" t="s">
        <v>1304</v>
      </c>
      <c r="I240" s="51" t="s">
        <v>1126</v>
      </c>
      <c r="J240" s="51" t="s">
        <v>1184</v>
      </c>
      <c r="K240" s="50">
        <v>45327</v>
      </c>
      <c r="L240" s="50" t="s">
        <v>401</v>
      </c>
      <c r="M240" s="51" t="s">
        <v>1203</v>
      </c>
      <c r="N240" s="52" t="s">
        <v>266</v>
      </c>
      <c r="O240" s="51" t="s">
        <v>441</v>
      </c>
      <c r="P240" s="51" t="s">
        <v>1209</v>
      </c>
      <c r="Q240" s="52" t="s">
        <v>440</v>
      </c>
      <c r="R240" s="51" t="s">
        <v>1180</v>
      </c>
      <c r="S240" s="51" t="s">
        <v>1186</v>
      </c>
      <c r="T240" s="51" t="s">
        <v>1435</v>
      </c>
      <c r="U240" s="51" t="s">
        <v>1435</v>
      </c>
      <c r="V240" s="51" t="s">
        <v>1435</v>
      </c>
      <c r="W240" s="51">
        <v>4</v>
      </c>
      <c r="X240" s="51">
        <v>0</v>
      </c>
      <c r="Y240" s="51">
        <v>2</v>
      </c>
      <c r="Z240" s="51">
        <v>0</v>
      </c>
      <c r="AA240" s="51">
        <v>0</v>
      </c>
      <c r="AB240" s="51">
        <v>0</v>
      </c>
      <c r="AC240" s="51">
        <v>0</v>
      </c>
      <c r="AD240" s="51">
        <v>2</v>
      </c>
      <c r="AE240" s="51">
        <v>0</v>
      </c>
      <c r="AF240" s="51">
        <v>0</v>
      </c>
      <c r="AG240" s="51">
        <v>0</v>
      </c>
      <c r="AH240" s="51" t="str">
        <f>IF(OR(COUNTIF(WestCoast[],IDPs[[#This Row],[Dis_Pcode]])&gt;=1,COUNTIF(WestCoast[],#REF!)&gt;=1),"Yes","No")</f>
        <v>Yes</v>
      </c>
      <c r="AI240" s="51" t="str">
        <f>IF(IDPs[[#This Row],[Gov_Pcode]]=IDPs[[#This Row],[Gov_Coming_Pcode]],"Yes","No")</f>
        <v>Yes</v>
      </c>
      <c r="AJ240" s="51" t="str">
        <f>IF(IDPs[[#This Row],[Dis_Pcode]]=IDPs[[#This Row],[Dis_Coming_Pcode]],"Yes","No")</f>
        <v>No</v>
      </c>
    </row>
    <row r="241" spans="1:36" s="14" customFormat="1" x14ac:dyDescent="0.35">
      <c r="A241" s="50">
        <v>45333</v>
      </c>
      <c r="B241" s="50">
        <v>45333</v>
      </c>
      <c r="C241" s="50" t="s">
        <v>401</v>
      </c>
      <c r="D241" s="51" t="s">
        <v>1203</v>
      </c>
      <c r="E241" s="52" t="s">
        <v>266</v>
      </c>
      <c r="F241" s="51" t="s">
        <v>453</v>
      </c>
      <c r="G241" s="51" t="s">
        <v>25</v>
      </c>
      <c r="H241" s="52" t="s">
        <v>452</v>
      </c>
      <c r="I241" s="51" t="s">
        <v>1126</v>
      </c>
      <c r="J241" s="51" t="s">
        <v>1184</v>
      </c>
      <c r="K241" s="50">
        <v>45329</v>
      </c>
      <c r="L241" s="50" t="s">
        <v>1046</v>
      </c>
      <c r="M241" s="51" t="s">
        <v>1207</v>
      </c>
      <c r="N241" s="52" t="s">
        <v>267</v>
      </c>
      <c r="O241" s="51" t="s">
        <v>1084</v>
      </c>
      <c r="P241" s="51" t="s">
        <v>35</v>
      </c>
      <c r="Q241" s="52" t="s">
        <v>1083</v>
      </c>
      <c r="R241" s="51" t="s">
        <v>1180</v>
      </c>
      <c r="S241" s="51" t="s">
        <v>1186</v>
      </c>
      <c r="T241" s="51" t="s">
        <v>1160</v>
      </c>
      <c r="U241" s="51"/>
      <c r="V241" s="51"/>
      <c r="W241" s="51">
        <v>2</v>
      </c>
      <c r="X241" s="51">
        <v>0</v>
      </c>
      <c r="Y241" s="51">
        <v>1</v>
      </c>
      <c r="Z241" s="51">
        <v>0</v>
      </c>
      <c r="AA241" s="51">
        <v>0</v>
      </c>
      <c r="AB241" s="51">
        <v>0</v>
      </c>
      <c r="AC241" s="51">
        <v>0</v>
      </c>
      <c r="AD241" s="51">
        <v>1</v>
      </c>
      <c r="AE241" s="51">
        <v>0</v>
      </c>
      <c r="AF241" s="51">
        <v>0</v>
      </c>
      <c r="AG241" s="51">
        <v>0</v>
      </c>
      <c r="AH241" s="51" t="str">
        <f>IF(OR(COUNTIF(WestCoast[],IDPs[[#This Row],[Dis_Pcode]])&gt;=1,COUNTIF(WestCoast[],#REF!)&gt;=1),"Yes","No")</f>
        <v>Yes</v>
      </c>
      <c r="AI241" s="51" t="str">
        <f>IF(IDPs[[#This Row],[Gov_Pcode]]=IDPs[[#This Row],[Gov_Coming_Pcode]],"Yes","No")</f>
        <v>No</v>
      </c>
      <c r="AJ241" s="51" t="str">
        <f>IF(IDPs[[#This Row],[Dis_Pcode]]=IDPs[[#This Row],[Dis_Coming_Pcode]],"Yes","No")</f>
        <v>No</v>
      </c>
    </row>
    <row r="242" spans="1:36" s="14" customFormat="1" x14ac:dyDescent="0.35">
      <c r="A242" s="50">
        <v>45333</v>
      </c>
      <c r="B242" s="50">
        <v>45333</v>
      </c>
      <c r="C242" s="50" t="s">
        <v>401</v>
      </c>
      <c r="D242" s="51" t="s">
        <v>1203</v>
      </c>
      <c r="E242" s="52" t="s">
        <v>266</v>
      </c>
      <c r="F242" s="51" t="s">
        <v>453</v>
      </c>
      <c r="G242" s="51" t="s">
        <v>25</v>
      </c>
      <c r="H242" s="52" t="s">
        <v>452</v>
      </c>
      <c r="I242" s="51" t="s">
        <v>1126</v>
      </c>
      <c r="J242" s="51" t="s">
        <v>1184</v>
      </c>
      <c r="K242" s="50">
        <v>45329</v>
      </c>
      <c r="L242" s="50" t="s">
        <v>401</v>
      </c>
      <c r="M242" s="51" t="s">
        <v>1203</v>
      </c>
      <c r="N242" s="52" t="s">
        <v>266</v>
      </c>
      <c r="O242" s="51" t="s">
        <v>441</v>
      </c>
      <c r="P242" s="51" t="s">
        <v>1209</v>
      </c>
      <c r="Q242" s="52" t="s">
        <v>440</v>
      </c>
      <c r="R242" s="51" t="s">
        <v>1180</v>
      </c>
      <c r="S242" s="51" t="s">
        <v>1186</v>
      </c>
      <c r="T242" s="51" t="s">
        <v>1160</v>
      </c>
      <c r="U242" s="51"/>
      <c r="V242" s="51"/>
      <c r="W242" s="51">
        <v>1</v>
      </c>
      <c r="X242" s="51">
        <v>0</v>
      </c>
      <c r="Y242" s="51">
        <v>0</v>
      </c>
      <c r="Z242" s="51">
        <v>0</v>
      </c>
      <c r="AA242" s="51">
        <v>0</v>
      </c>
      <c r="AB242" s="51">
        <v>0</v>
      </c>
      <c r="AC242" s="51">
        <v>0</v>
      </c>
      <c r="AD242" s="51">
        <v>1</v>
      </c>
      <c r="AE242" s="51">
        <v>0</v>
      </c>
      <c r="AF242" s="51">
        <v>0</v>
      </c>
      <c r="AG242" s="51">
        <v>0</v>
      </c>
      <c r="AH242" s="51" t="str">
        <f>IF(OR(COUNTIF(WestCoast[],IDPs[[#This Row],[Dis_Pcode]])&gt;=1,COUNTIF(WestCoast[],#REF!)&gt;=1),"Yes","No")</f>
        <v>Yes</v>
      </c>
      <c r="AI242" s="51" t="str">
        <f>IF(IDPs[[#This Row],[Gov_Pcode]]=IDPs[[#This Row],[Gov_Coming_Pcode]],"Yes","No")</f>
        <v>Yes</v>
      </c>
      <c r="AJ242" s="51" t="str">
        <f>IF(IDPs[[#This Row],[Dis_Pcode]]=IDPs[[#This Row],[Dis_Coming_Pcode]],"Yes","No")</f>
        <v>No</v>
      </c>
    </row>
    <row r="243" spans="1:36" s="14" customFormat="1" x14ac:dyDescent="0.35">
      <c r="A243" s="50">
        <v>45334</v>
      </c>
      <c r="B243" s="50">
        <v>45334</v>
      </c>
      <c r="C243" s="50" t="s">
        <v>1046</v>
      </c>
      <c r="D243" s="51" t="s">
        <v>1207</v>
      </c>
      <c r="E243" s="52" t="s">
        <v>267</v>
      </c>
      <c r="F243" s="51" t="s">
        <v>1081</v>
      </c>
      <c r="G243" s="51" t="s">
        <v>1208</v>
      </c>
      <c r="H243" s="52" t="s">
        <v>1080</v>
      </c>
      <c r="I243" s="51" t="s">
        <v>1126</v>
      </c>
      <c r="J243" s="51" t="s">
        <v>1184</v>
      </c>
      <c r="K243" s="50">
        <v>45329</v>
      </c>
      <c r="L243" s="50" t="s">
        <v>401</v>
      </c>
      <c r="M243" s="51" t="s">
        <v>1203</v>
      </c>
      <c r="N243" s="52" t="s">
        <v>266</v>
      </c>
      <c r="O243" s="51" t="s">
        <v>453</v>
      </c>
      <c r="P243" s="51" t="s">
        <v>25</v>
      </c>
      <c r="Q243" s="52" t="s">
        <v>452</v>
      </c>
      <c r="R243" s="51" t="s">
        <v>1180</v>
      </c>
      <c r="S243" s="51" t="s">
        <v>1186</v>
      </c>
      <c r="T243" s="51" t="s">
        <v>1160</v>
      </c>
      <c r="U243" s="51"/>
      <c r="V243" s="51"/>
      <c r="W243" s="51">
        <v>2</v>
      </c>
      <c r="X243" s="51">
        <v>0</v>
      </c>
      <c r="Y243" s="51">
        <v>0</v>
      </c>
      <c r="Z243" s="51">
        <v>0</v>
      </c>
      <c r="AA243" s="51">
        <v>2</v>
      </c>
      <c r="AB243" s="51">
        <v>0</v>
      </c>
      <c r="AC243" s="51">
        <v>0</v>
      </c>
      <c r="AD243" s="51">
        <v>0</v>
      </c>
      <c r="AE243" s="51">
        <v>0</v>
      </c>
      <c r="AF243" s="51">
        <v>0</v>
      </c>
      <c r="AG243" s="51">
        <v>0</v>
      </c>
      <c r="AH243" s="51" t="str">
        <f>IF(OR(COUNTIF(WestCoast[],IDPs[[#This Row],[Dis_Pcode]])&gt;=1,COUNTIF(WestCoast[],#REF!)&gt;=1),"Yes","No")</f>
        <v>No</v>
      </c>
      <c r="AI243" s="51" t="str">
        <f>IF(IDPs[[#This Row],[Gov_Pcode]]=IDPs[[#This Row],[Gov_Coming_Pcode]],"Yes","No")</f>
        <v>No</v>
      </c>
      <c r="AJ243" s="51" t="str">
        <f>IF(IDPs[[#This Row],[Dis_Pcode]]=IDPs[[#This Row],[Dis_Coming_Pcode]],"Yes","No")</f>
        <v>No</v>
      </c>
    </row>
    <row r="244" spans="1:36" s="14" customFormat="1" x14ac:dyDescent="0.35">
      <c r="A244" s="50">
        <v>45334</v>
      </c>
      <c r="B244" s="50">
        <v>45334</v>
      </c>
      <c r="C244" s="50" t="s">
        <v>1046</v>
      </c>
      <c r="D244" s="51" t="s">
        <v>1207</v>
      </c>
      <c r="E244" s="52" t="s">
        <v>267</v>
      </c>
      <c r="F244" s="51" t="s">
        <v>1081</v>
      </c>
      <c r="G244" s="51" t="s">
        <v>1208</v>
      </c>
      <c r="H244" s="52" t="s">
        <v>1080</v>
      </c>
      <c r="I244" s="51" t="s">
        <v>1126</v>
      </c>
      <c r="J244" s="51" t="s">
        <v>1184</v>
      </c>
      <c r="K244" s="50">
        <v>45329</v>
      </c>
      <c r="L244" s="50" t="s">
        <v>1046</v>
      </c>
      <c r="M244" s="51" t="s">
        <v>1207</v>
      </c>
      <c r="N244" s="52" t="s">
        <v>267</v>
      </c>
      <c r="O244" s="51" t="s">
        <v>1081</v>
      </c>
      <c r="P244" s="51" t="s">
        <v>1208</v>
      </c>
      <c r="Q244" s="52" t="s">
        <v>1080</v>
      </c>
      <c r="R244" s="51" t="s">
        <v>1180</v>
      </c>
      <c r="S244" s="51" t="s">
        <v>1186</v>
      </c>
      <c r="T244" s="51" t="s">
        <v>1160</v>
      </c>
      <c r="U244" s="51"/>
      <c r="V244" s="51"/>
      <c r="W244" s="51">
        <v>1</v>
      </c>
      <c r="X244" s="51">
        <v>0</v>
      </c>
      <c r="Y244" s="51">
        <v>0</v>
      </c>
      <c r="Z244" s="51">
        <v>0</v>
      </c>
      <c r="AA244" s="51">
        <v>1</v>
      </c>
      <c r="AB244" s="51">
        <v>0</v>
      </c>
      <c r="AC244" s="51">
        <v>0</v>
      </c>
      <c r="AD244" s="51">
        <v>0</v>
      </c>
      <c r="AE244" s="51">
        <v>0</v>
      </c>
      <c r="AF244" s="51">
        <v>0</v>
      </c>
      <c r="AG244" s="51">
        <v>0</v>
      </c>
      <c r="AH244" s="51" t="str">
        <f>IF(OR(COUNTIF(WestCoast[],IDPs[[#This Row],[Dis_Pcode]])&gt;=1,COUNTIF(WestCoast[],#REF!)&gt;=1),"Yes","No")</f>
        <v>No</v>
      </c>
      <c r="AI244" s="51" t="str">
        <f>IF(IDPs[[#This Row],[Gov_Pcode]]=IDPs[[#This Row],[Gov_Coming_Pcode]],"Yes","No")</f>
        <v>Yes</v>
      </c>
      <c r="AJ244" s="51" t="str">
        <f>IF(IDPs[[#This Row],[Dis_Pcode]]=IDPs[[#This Row],[Dis_Coming_Pcode]],"Yes","No")</f>
        <v>Yes</v>
      </c>
    </row>
    <row r="245" spans="1:36" s="14" customFormat="1" x14ac:dyDescent="0.35">
      <c r="A245" s="50">
        <v>45338</v>
      </c>
      <c r="B245" s="50">
        <v>45333</v>
      </c>
      <c r="C245" s="50" t="s">
        <v>874</v>
      </c>
      <c r="D245" s="51" t="s">
        <v>6</v>
      </c>
      <c r="E245" s="52" t="s">
        <v>873</v>
      </c>
      <c r="F245" s="51" t="s">
        <v>894</v>
      </c>
      <c r="G245" s="51" t="s">
        <v>87</v>
      </c>
      <c r="H245" s="52" t="s">
        <v>893</v>
      </c>
      <c r="I245" s="51" t="s">
        <v>1126</v>
      </c>
      <c r="J245" s="51" t="s">
        <v>1184</v>
      </c>
      <c r="K245" s="50">
        <v>45329</v>
      </c>
      <c r="L245" s="50" t="s">
        <v>462</v>
      </c>
      <c r="M245" s="51" t="s">
        <v>19</v>
      </c>
      <c r="N245" s="52" t="s">
        <v>278</v>
      </c>
      <c r="O245" s="51" t="s">
        <v>478</v>
      </c>
      <c r="P245" s="51" t="s">
        <v>1279</v>
      </c>
      <c r="Q245" s="52" t="s">
        <v>477</v>
      </c>
      <c r="R245" s="51" t="s">
        <v>1181</v>
      </c>
      <c r="S245" s="51" t="s">
        <v>1183</v>
      </c>
      <c r="T245" s="51" t="s">
        <v>1160</v>
      </c>
      <c r="U245" s="51"/>
      <c r="V245" s="51"/>
      <c r="W245" s="51">
        <v>2</v>
      </c>
      <c r="X245" s="51">
        <v>0</v>
      </c>
      <c r="Y245" s="51">
        <v>1</v>
      </c>
      <c r="Z245" s="51">
        <v>0</v>
      </c>
      <c r="AA245" s="51">
        <v>0</v>
      </c>
      <c r="AB245" s="51">
        <v>1</v>
      </c>
      <c r="AC245" s="51">
        <v>0</v>
      </c>
      <c r="AD245" s="51">
        <v>0</v>
      </c>
      <c r="AE245" s="51">
        <v>0</v>
      </c>
      <c r="AF245" s="51">
        <v>0</v>
      </c>
      <c r="AG245" s="51">
        <v>0</v>
      </c>
      <c r="AH245" s="51" t="str">
        <f>IF(OR(COUNTIF(WestCoast[],IDPs[[#This Row],[Dis_Pcode]])&gt;=1,COUNTIF(WestCoast[],#REF!)&gt;=1),"Yes","No")</f>
        <v>No</v>
      </c>
      <c r="AI245" s="51" t="str">
        <f>IF(IDPs[[#This Row],[Gov_Pcode]]=IDPs[[#This Row],[Gov_Coming_Pcode]],"Yes","No")</f>
        <v>No</v>
      </c>
      <c r="AJ245" s="51" t="str">
        <f>IF(IDPs[[#This Row],[Dis_Pcode]]=IDPs[[#This Row],[Dis_Coming_Pcode]],"Yes","No")</f>
        <v>No</v>
      </c>
    </row>
    <row r="246" spans="1:36" s="14" customFormat="1" x14ac:dyDescent="0.35">
      <c r="A246" s="50">
        <v>45338</v>
      </c>
      <c r="B246" s="50">
        <v>45334</v>
      </c>
      <c r="C246" s="50" t="s">
        <v>874</v>
      </c>
      <c r="D246" s="51" t="s">
        <v>6</v>
      </c>
      <c r="E246" s="52" t="s">
        <v>873</v>
      </c>
      <c r="F246" s="51" t="s">
        <v>894</v>
      </c>
      <c r="G246" s="51" t="s">
        <v>87</v>
      </c>
      <c r="H246" s="52" t="s">
        <v>893</v>
      </c>
      <c r="I246" s="51" t="s">
        <v>1126</v>
      </c>
      <c r="J246" s="51" t="s">
        <v>1184</v>
      </c>
      <c r="K246" s="50">
        <v>45329</v>
      </c>
      <c r="L246" s="50" t="s">
        <v>1046</v>
      </c>
      <c r="M246" s="51" t="s">
        <v>1207</v>
      </c>
      <c r="N246" s="52" t="s">
        <v>267</v>
      </c>
      <c r="O246" s="51" t="s">
        <v>1075</v>
      </c>
      <c r="P246" s="51" t="s">
        <v>1099</v>
      </c>
      <c r="Q246" s="52" t="s">
        <v>1098</v>
      </c>
      <c r="R246" s="51" t="s">
        <v>1181</v>
      </c>
      <c r="S246" s="51" t="s">
        <v>1183</v>
      </c>
      <c r="T246" s="51" t="s">
        <v>1160</v>
      </c>
      <c r="U246" s="51"/>
      <c r="V246" s="51"/>
      <c r="W246" s="51">
        <v>1</v>
      </c>
      <c r="X246" s="51">
        <v>0</v>
      </c>
      <c r="Y246" s="51">
        <v>1</v>
      </c>
      <c r="Z246" s="51">
        <v>0</v>
      </c>
      <c r="AA246" s="51">
        <v>0</v>
      </c>
      <c r="AB246" s="51">
        <v>0</v>
      </c>
      <c r="AC246" s="51">
        <v>0</v>
      </c>
      <c r="AD246" s="51">
        <v>0</v>
      </c>
      <c r="AE246" s="51">
        <v>0</v>
      </c>
      <c r="AF246" s="51">
        <v>0</v>
      </c>
      <c r="AG246" s="51">
        <v>0</v>
      </c>
      <c r="AH246" s="51" t="str">
        <f>IF(OR(COUNTIF(WestCoast[],IDPs[[#This Row],[Dis_Pcode]])&gt;=1,COUNTIF(WestCoast[],#REF!)&gt;=1),"Yes","No")</f>
        <v>No</v>
      </c>
      <c r="AI246" s="51" t="str">
        <f>IF(IDPs[[#This Row],[Gov_Pcode]]=IDPs[[#This Row],[Gov_Coming_Pcode]],"Yes","No")</f>
        <v>No</v>
      </c>
      <c r="AJ246" s="51" t="str">
        <f>IF(IDPs[[#This Row],[Dis_Pcode]]=IDPs[[#This Row],[Dis_Coming_Pcode]],"Yes","No")</f>
        <v>No</v>
      </c>
    </row>
    <row r="247" spans="1:36" s="14" customFormat="1" x14ac:dyDescent="0.35">
      <c r="A247" s="50">
        <v>45338</v>
      </c>
      <c r="B247" s="50">
        <v>45333</v>
      </c>
      <c r="C247" s="50" t="s">
        <v>874</v>
      </c>
      <c r="D247" s="51" t="s">
        <v>6</v>
      </c>
      <c r="E247" s="52" t="s">
        <v>873</v>
      </c>
      <c r="F247" s="51" t="s">
        <v>894</v>
      </c>
      <c r="G247" s="51" t="s">
        <v>87</v>
      </c>
      <c r="H247" s="52" t="s">
        <v>893</v>
      </c>
      <c r="I247" s="51" t="s">
        <v>1126</v>
      </c>
      <c r="J247" s="51" t="s">
        <v>1184</v>
      </c>
      <c r="K247" s="50">
        <v>45330</v>
      </c>
      <c r="L247" s="50" t="s">
        <v>874</v>
      </c>
      <c r="M247" s="51" t="s">
        <v>6</v>
      </c>
      <c r="N247" s="52" t="s">
        <v>873</v>
      </c>
      <c r="O247" s="51" t="s">
        <v>896</v>
      </c>
      <c r="P247" s="51" t="s">
        <v>1378</v>
      </c>
      <c r="Q247" s="52" t="s">
        <v>1377</v>
      </c>
      <c r="R247" s="51" t="s">
        <v>1181</v>
      </c>
      <c r="S247" s="51" t="s">
        <v>1183</v>
      </c>
      <c r="T247" s="51" t="s">
        <v>1160</v>
      </c>
      <c r="U247" s="51"/>
      <c r="V247" s="51"/>
      <c r="W247" s="51">
        <v>2</v>
      </c>
      <c r="X247" s="51">
        <v>0</v>
      </c>
      <c r="Y247" s="51">
        <v>1</v>
      </c>
      <c r="Z247" s="51">
        <v>1</v>
      </c>
      <c r="AA247" s="51">
        <v>0</v>
      </c>
      <c r="AB247" s="51">
        <v>0</v>
      </c>
      <c r="AC247" s="51">
        <v>0</v>
      </c>
      <c r="AD247" s="51">
        <v>0</v>
      </c>
      <c r="AE247" s="51">
        <v>0</v>
      </c>
      <c r="AF247" s="51">
        <v>0</v>
      </c>
      <c r="AG247" s="51">
        <v>0</v>
      </c>
      <c r="AH247" s="51" t="str">
        <f>IF(OR(COUNTIF(WestCoast[],IDPs[[#This Row],[Dis_Pcode]])&gt;=1,COUNTIF(WestCoast[],#REF!)&gt;=1),"Yes","No")</f>
        <v>No</v>
      </c>
      <c r="AI247" s="51" t="str">
        <f>IF(IDPs[[#This Row],[Gov_Pcode]]=IDPs[[#This Row],[Gov_Coming_Pcode]],"Yes","No")</f>
        <v>Yes</v>
      </c>
      <c r="AJ247" s="51" t="str">
        <f>IF(IDPs[[#This Row],[Dis_Pcode]]=IDPs[[#This Row],[Dis_Coming_Pcode]],"Yes","No")</f>
        <v>No</v>
      </c>
    </row>
    <row r="248" spans="1:36" s="14" customFormat="1" x14ac:dyDescent="0.35">
      <c r="A248" s="50">
        <v>45338</v>
      </c>
      <c r="B248" s="50">
        <v>45334</v>
      </c>
      <c r="C248" s="50" t="s">
        <v>874</v>
      </c>
      <c r="D248" s="51" t="s">
        <v>6</v>
      </c>
      <c r="E248" s="52" t="s">
        <v>873</v>
      </c>
      <c r="F248" s="51" t="s">
        <v>892</v>
      </c>
      <c r="G248" s="51" t="s">
        <v>6</v>
      </c>
      <c r="H248" s="52" t="s">
        <v>873</v>
      </c>
      <c r="I248" s="51" t="s">
        <v>1126</v>
      </c>
      <c r="J248" s="51" t="s">
        <v>1184</v>
      </c>
      <c r="K248" s="50">
        <v>45330</v>
      </c>
      <c r="L248" s="50" t="s">
        <v>401</v>
      </c>
      <c r="M248" s="51" t="s">
        <v>1203</v>
      </c>
      <c r="N248" s="52" t="s">
        <v>266</v>
      </c>
      <c r="O248" s="51" t="s">
        <v>439</v>
      </c>
      <c r="P248" s="51" t="s">
        <v>51</v>
      </c>
      <c r="Q248" s="52" t="s">
        <v>438</v>
      </c>
      <c r="R248" s="51" t="s">
        <v>1181</v>
      </c>
      <c r="S248" s="51" t="s">
        <v>1182</v>
      </c>
      <c r="T248" s="51" t="s">
        <v>1160</v>
      </c>
      <c r="U248" s="51"/>
      <c r="V248" s="51"/>
      <c r="W248" s="51">
        <v>1</v>
      </c>
      <c r="X248" s="51">
        <v>0</v>
      </c>
      <c r="Y248" s="51">
        <v>0</v>
      </c>
      <c r="Z248" s="51">
        <v>0</v>
      </c>
      <c r="AA248" s="51">
        <v>0</v>
      </c>
      <c r="AB248" s="51">
        <v>0</v>
      </c>
      <c r="AC248" s="51">
        <v>0</v>
      </c>
      <c r="AD248" s="51">
        <v>0</v>
      </c>
      <c r="AE248" s="51">
        <v>0</v>
      </c>
      <c r="AF248" s="51">
        <v>1</v>
      </c>
      <c r="AG248" s="51">
        <v>0</v>
      </c>
      <c r="AH248" s="51" t="str">
        <f>IF(OR(COUNTIF(WestCoast[],IDPs[[#This Row],[Dis_Pcode]])&gt;=1,COUNTIF(WestCoast[],#REF!)&gt;=1),"Yes","No")</f>
        <v>No</v>
      </c>
      <c r="AI248" s="51" t="str">
        <f>IF(IDPs[[#This Row],[Gov_Pcode]]=IDPs[[#This Row],[Gov_Coming_Pcode]],"Yes","No")</f>
        <v>No</v>
      </c>
      <c r="AJ248" s="51" t="str">
        <f>IF(IDPs[[#This Row],[Dis_Pcode]]=IDPs[[#This Row],[Dis_Coming_Pcode]],"Yes","No")</f>
        <v>No</v>
      </c>
    </row>
    <row r="249" spans="1:36" s="14" customFormat="1" x14ac:dyDescent="0.35">
      <c r="A249" s="50">
        <v>45338</v>
      </c>
      <c r="B249" s="50">
        <v>45335</v>
      </c>
      <c r="C249" s="50" t="s">
        <v>874</v>
      </c>
      <c r="D249" s="51" t="s">
        <v>6</v>
      </c>
      <c r="E249" s="52" t="s">
        <v>873</v>
      </c>
      <c r="F249" s="51" t="s">
        <v>894</v>
      </c>
      <c r="G249" s="51" t="s">
        <v>87</v>
      </c>
      <c r="H249" s="52" t="s">
        <v>893</v>
      </c>
      <c r="I249" s="51" t="s">
        <v>1126</v>
      </c>
      <c r="J249" s="51" t="s">
        <v>1184</v>
      </c>
      <c r="K249" s="50">
        <v>45330</v>
      </c>
      <c r="L249" s="50" t="s">
        <v>617</v>
      </c>
      <c r="M249" s="51" t="s">
        <v>13</v>
      </c>
      <c r="N249" s="52" t="s">
        <v>275</v>
      </c>
      <c r="O249" s="51" t="s">
        <v>619</v>
      </c>
      <c r="P249" s="51" t="s">
        <v>145</v>
      </c>
      <c r="Q249" s="52" t="s">
        <v>618</v>
      </c>
      <c r="R249" s="51" t="s">
        <v>1181</v>
      </c>
      <c r="S249" s="51" t="s">
        <v>1183</v>
      </c>
      <c r="T249" s="51" t="s">
        <v>1160</v>
      </c>
      <c r="U249" s="51"/>
      <c r="V249" s="51"/>
      <c r="W249" s="51">
        <v>1</v>
      </c>
      <c r="X249" s="51">
        <v>0</v>
      </c>
      <c r="Y249" s="51">
        <v>0</v>
      </c>
      <c r="Z249" s="51">
        <v>0</v>
      </c>
      <c r="AA249" s="51">
        <v>0</v>
      </c>
      <c r="AB249" s="51">
        <v>0</v>
      </c>
      <c r="AC249" s="51">
        <v>0</v>
      </c>
      <c r="AD249" s="51">
        <v>0</v>
      </c>
      <c r="AE249" s="51">
        <v>0</v>
      </c>
      <c r="AF249" s="51">
        <v>1</v>
      </c>
      <c r="AG249" s="51">
        <v>0</v>
      </c>
      <c r="AH249" s="51" t="str">
        <f>IF(OR(COUNTIF(WestCoast[],IDPs[[#This Row],[Dis_Pcode]])&gt;=1,COUNTIF(WestCoast[],#REF!)&gt;=1),"Yes","No")</f>
        <v>No</v>
      </c>
      <c r="AI249" s="51" t="str">
        <f>IF(IDPs[[#This Row],[Gov_Pcode]]=IDPs[[#This Row],[Gov_Coming_Pcode]],"Yes","No")</f>
        <v>No</v>
      </c>
      <c r="AJ249" s="51" t="str">
        <f>IF(IDPs[[#This Row],[Dis_Pcode]]=IDPs[[#This Row],[Dis_Coming_Pcode]],"Yes","No")</f>
        <v>No</v>
      </c>
    </row>
    <row r="250" spans="1:36" s="14" customFormat="1" x14ac:dyDescent="0.35">
      <c r="A250" s="50">
        <v>45333</v>
      </c>
      <c r="B250" s="50">
        <v>45333</v>
      </c>
      <c r="C250" s="50" t="s">
        <v>401</v>
      </c>
      <c r="D250" s="51" t="s">
        <v>1203</v>
      </c>
      <c r="E250" s="52" t="s">
        <v>266</v>
      </c>
      <c r="F250" s="51" t="s">
        <v>453</v>
      </c>
      <c r="G250" s="51" t="s">
        <v>25</v>
      </c>
      <c r="H250" s="52" t="s">
        <v>452</v>
      </c>
      <c r="I250" s="51" t="s">
        <v>1126</v>
      </c>
      <c r="J250" s="51" t="s">
        <v>1184</v>
      </c>
      <c r="K250" s="50">
        <v>45331</v>
      </c>
      <c r="L250" s="50" t="s">
        <v>401</v>
      </c>
      <c r="M250" s="51" t="s">
        <v>1203</v>
      </c>
      <c r="N250" s="52" t="s">
        <v>266</v>
      </c>
      <c r="O250" s="51" t="s">
        <v>456</v>
      </c>
      <c r="P250" s="51" t="s">
        <v>455</v>
      </c>
      <c r="Q250" s="52" t="s">
        <v>454</v>
      </c>
      <c r="R250" s="51" t="s">
        <v>1180</v>
      </c>
      <c r="S250" s="51" t="s">
        <v>1186</v>
      </c>
      <c r="T250" s="51" t="s">
        <v>1160</v>
      </c>
      <c r="U250" s="51"/>
      <c r="V250" s="51"/>
      <c r="W250" s="51">
        <v>1</v>
      </c>
      <c r="X250" s="51">
        <v>0</v>
      </c>
      <c r="Y250" s="51">
        <v>0</v>
      </c>
      <c r="Z250" s="51">
        <v>0</v>
      </c>
      <c r="AA250" s="51">
        <v>0</v>
      </c>
      <c r="AB250" s="51">
        <v>0</v>
      </c>
      <c r="AC250" s="51">
        <v>0</v>
      </c>
      <c r="AD250" s="51">
        <v>1</v>
      </c>
      <c r="AE250" s="51">
        <v>0</v>
      </c>
      <c r="AF250" s="51">
        <v>0</v>
      </c>
      <c r="AG250" s="51">
        <v>0</v>
      </c>
      <c r="AH250" s="51" t="str">
        <f>IF(OR(COUNTIF(WestCoast[],IDPs[[#This Row],[Dis_Pcode]])&gt;=1,COUNTIF(WestCoast[],#REF!)&gt;=1),"Yes","No")</f>
        <v>Yes</v>
      </c>
      <c r="AI250" s="51" t="str">
        <f>IF(IDPs[[#This Row],[Gov_Pcode]]=IDPs[[#This Row],[Gov_Coming_Pcode]],"Yes","No")</f>
        <v>Yes</v>
      </c>
      <c r="AJ250" s="51" t="str">
        <f>IF(IDPs[[#This Row],[Dis_Pcode]]=IDPs[[#This Row],[Dis_Coming_Pcode]],"Yes","No")</f>
        <v>No</v>
      </c>
    </row>
    <row r="251" spans="1:36" s="14" customFormat="1" x14ac:dyDescent="0.35">
      <c r="A251" s="50">
        <v>45334</v>
      </c>
      <c r="B251" s="50">
        <v>45333</v>
      </c>
      <c r="C251" s="50" t="s">
        <v>1046</v>
      </c>
      <c r="D251" s="51" t="s">
        <v>1207</v>
      </c>
      <c r="E251" s="52" t="s">
        <v>267</v>
      </c>
      <c r="F251" s="51" t="s">
        <v>1053</v>
      </c>
      <c r="G251" s="51" t="s">
        <v>1052</v>
      </c>
      <c r="H251" s="52" t="s">
        <v>1051</v>
      </c>
      <c r="I251" s="51" t="s">
        <v>1126</v>
      </c>
      <c r="J251" s="51" t="s">
        <v>1184</v>
      </c>
      <c r="K251" s="50">
        <v>45331</v>
      </c>
      <c r="L251" s="50" t="s">
        <v>1046</v>
      </c>
      <c r="M251" s="51" t="s">
        <v>1207</v>
      </c>
      <c r="N251" s="52" t="s">
        <v>267</v>
      </c>
      <c r="O251" s="51" t="s">
        <v>1081</v>
      </c>
      <c r="P251" s="51" t="s">
        <v>1208</v>
      </c>
      <c r="Q251" s="52" t="s">
        <v>1080</v>
      </c>
      <c r="R251" s="51" t="s">
        <v>1180</v>
      </c>
      <c r="S251" s="51" t="s">
        <v>1185</v>
      </c>
      <c r="T251" s="51" t="s">
        <v>1435</v>
      </c>
      <c r="U251" s="51" t="s">
        <v>1160</v>
      </c>
      <c r="V251" s="51"/>
      <c r="W251" s="51">
        <v>1</v>
      </c>
      <c r="X251" s="51">
        <v>0</v>
      </c>
      <c r="Y251" s="51">
        <v>0</v>
      </c>
      <c r="Z251" s="51">
        <v>0</v>
      </c>
      <c r="AA251" s="51">
        <v>1</v>
      </c>
      <c r="AB251" s="51">
        <v>0</v>
      </c>
      <c r="AC251" s="51">
        <v>0</v>
      </c>
      <c r="AD251" s="51">
        <v>0</v>
      </c>
      <c r="AE251" s="51">
        <v>0</v>
      </c>
      <c r="AF251" s="51">
        <v>0</v>
      </c>
      <c r="AG251" s="51">
        <v>0</v>
      </c>
      <c r="AH251" s="51" t="str">
        <f>IF(OR(COUNTIF(WestCoast[],IDPs[[#This Row],[Dis_Pcode]])&gt;=1,COUNTIF(WestCoast[],#REF!)&gt;=1),"Yes","No")</f>
        <v>No</v>
      </c>
      <c r="AI251" s="51" t="str">
        <f>IF(IDPs[[#This Row],[Gov_Pcode]]=IDPs[[#This Row],[Gov_Coming_Pcode]],"Yes","No")</f>
        <v>Yes</v>
      </c>
      <c r="AJ251" s="51" t="str">
        <f>IF(IDPs[[#This Row],[Dis_Pcode]]=IDPs[[#This Row],[Dis_Coming_Pcode]],"Yes","No")</f>
        <v>No</v>
      </c>
    </row>
    <row r="252" spans="1:36" s="14" customFormat="1" x14ac:dyDescent="0.35">
      <c r="A252" s="50">
        <v>45338</v>
      </c>
      <c r="B252" s="50">
        <v>45333</v>
      </c>
      <c r="C252" s="50" t="s">
        <v>874</v>
      </c>
      <c r="D252" s="51" t="s">
        <v>6</v>
      </c>
      <c r="E252" s="52" t="s">
        <v>873</v>
      </c>
      <c r="F252" s="51" t="s">
        <v>894</v>
      </c>
      <c r="G252" s="51" t="s">
        <v>87</v>
      </c>
      <c r="H252" s="52" t="s">
        <v>893</v>
      </c>
      <c r="I252" s="51" t="s">
        <v>1126</v>
      </c>
      <c r="J252" s="51" t="s">
        <v>1184</v>
      </c>
      <c r="K252" s="50">
        <v>45331</v>
      </c>
      <c r="L252" s="50" t="s">
        <v>1046</v>
      </c>
      <c r="M252" s="51" t="s">
        <v>1207</v>
      </c>
      <c r="N252" s="52" t="s">
        <v>267</v>
      </c>
      <c r="O252" s="51" t="s">
        <v>1084</v>
      </c>
      <c r="P252" s="51" t="s">
        <v>35</v>
      </c>
      <c r="Q252" s="52" t="s">
        <v>1083</v>
      </c>
      <c r="R252" s="51" t="s">
        <v>1181</v>
      </c>
      <c r="S252" s="51" t="s">
        <v>1183</v>
      </c>
      <c r="T252" s="51" t="s">
        <v>1160</v>
      </c>
      <c r="U252" s="51"/>
      <c r="V252" s="51"/>
      <c r="W252" s="51">
        <v>1</v>
      </c>
      <c r="X252" s="51">
        <v>0</v>
      </c>
      <c r="Y252" s="51">
        <v>1</v>
      </c>
      <c r="Z252" s="51">
        <v>0</v>
      </c>
      <c r="AA252" s="51">
        <v>0</v>
      </c>
      <c r="AB252" s="51">
        <v>0</v>
      </c>
      <c r="AC252" s="51">
        <v>0</v>
      </c>
      <c r="AD252" s="51">
        <v>0</v>
      </c>
      <c r="AE252" s="51">
        <v>0</v>
      </c>
      <c r="AF252" s="51">
        <v>0</v>
      </c>
      <c r="AG252" s="51">
        <v>0</v>
      </c>
      <c r="AH252" s="51" t="str">
        <f>IF(OR(COUNTIF(WestCoast[],IDPs[[#This Row],[Dis_Pcode]])&gt;=1,COUNTIF(WestCoast[],#REF!)&gt;=1),"Yes","No")</f>
        <v>No</v>
      </c>
      <c r="AI252" s="51" t="str">
        <f>IF(IDPs[[#This Row],[Gov_Pcode]]=IDPs[[#This Row],[Gov_Coming_Pcode]],"Yes","No")</f>
        <v>No</v>
      </c>
      <c r="AJ252" s="51" t="str">
        <f>IF(IDPs[[#This Row],[Dis_Pcode]]=IDPs[[#This Row],[Dis_Coming_Pcode]],"Yes","No")</f>
        <v>No</v>
      </c>
    </row>
    <row r="253" spans="1:36" s="14" customFormat="1" x14ac:dyDescent="0.35">
      <c r="A253" s="50">
        <v>45338</v>
      </c>
      <c r="B253" s="50">
        <v>45333</v>
      </c>
      <c r="C253" s="50" t="s">
        <v>874</v>
      </c>
      <c r="D253" s="51" t="s">
        <v>6</v>
      </c>
      <c r="E253" s="52" t="s">
        <v>873</v>
      </c>
      <c r="F253" s="51" t="s">
        <v>894</v>
      </c>
      <c r="G253" s="51" t="s">
        <v>87</v>
      </c>
      <c r="H253" s="52" t="s">
        <v>893</v>
      </c>
      <c r="I253" s="51" t="s">
        <v>1126</v>
      </c>
      <c r="J253" s="51" t="s">
        <v>1184</v>
      </c>
      <c r="K253" s="50">
        <v>45331</v>
      </c>
      <c r="L253" s="50" t="s">
        <v>282</v>
      </c>
      <c r="M253" s="51" t="s">
        <v>14</v>
      </c>
      <c r="N253" s="52" t="s">
        <v>274</v>
      </c>
      <c r="O253" s="51" t="s">
        <v>284</v>
      </c>
      <c r="P253" s="51" t="s">
        <v>192</v>
      </c>
      <c r="Q253" s="52" t="s">
        <v>1241</v>
      </c>
      <c r="R253" s="51" t="s">
        <v>1181</v>
      </c>
      <c r="S253" s="51" t="s">
        <v>1183</v>
      </c>
      <c r="T253" s="51" t="s">
        <v>1160</v>
      </c>
      <c r="U253" s="51"/>
      <c r="V253" s="51"/>
      <c r="W253" s="51">
        <v>1</v>
      </c>
      <c r="X253" s="51">
        <v>0</v>
      </c>
      <c r="Y253" s="51">
        <v>1</v>
      </c>
      <c r="Z253" s="51">
        <v>0</v>
      </c>
      <c r="AA253" s="51">
        <v>0</v>
      </c>
      <c r="AB253" s="51">
        <v>0</v>
      </c>
      <c r="AC253" s="51">
        <v>0</v>
      </c>
      <c r="AD253" s="51">
        <v>0</v>
      </c>
      <c r="AE253" s="51">
        <v>0</v>
      </c>
      <c r="AF253" s="51">
        <v>0</v>
      </c>
      <c r="AG253" s="51">
        <v>0</v>
      </c>
      <c r="AH253" s="51" t="str">
        <f>IF(OR(COUNTIF(WestCoast[],IDPs[[#This Row],[Dis_Pcode]])&gt;=1,COUNTIF(WestCoast[],#REF!)&gt;=1),"Yes","No")</f>
        <v>No</v>
      </c>
      <c r="AI253" s="51" t="str">
        <f>IF(IDPs[[#This Row],[Gov_Pcode]]=IDPs[[#This Row],[Gov_Coming_Pcode]],"Yes","No")</f>
        <v>No</v>
      </c>
      <c r="AJ253" s="51" t="str">
        <f>IF(IDPs[[#This Row],[Dis_Pcode]]=IDPs[[#This Row],[Dis_Coming_Pcode]],"Yes","No")</f>
        <v>No</v>
      </c>
    </row>
    <row r="254" spans="1:36" s="14" customFormat="1" x14ac:dyDescent="0.35">
      <c r="A254" s="50">
        <v>45338</v>
      </c>
      <c r="B254" s="50">
        <v>45334</v>
      </c>
      <c r="C254" s="50" t="s">
        <v>874</v>
      </c>
      <c r="D254" s="51" t="s">
        <v>6</v>
      </c>
      <c r="E254" s="52" t="s">
        <v>873</v>
      </c>
      <c r="F254" s="51" t="s">
        <v>882</v>
      </c>
      <c r="G254" s="51" t="s">
        <v>121</v>
      </c>
      <c r="H254" s="52" t="s">
        <v>881</v>
      </c>
      <c r="I254" s="51" t="s">
        <v>1126</v>
      </c>
      <c r="J254" s="51" t="s">
        <v>1184</v>
      </c>
      <c r="K254" s="50">
        <v>45331</v>
      </c>
      <c r="L254" s="50" t="s">
        <v>874</v>
      </c>
      <c r="M254" s="51" t="s">
        <v>6</v>
      </c>
      <c r="N254" s="52" t="s">
        <v>873</v>
      </c>
      <c r="O254" s="51" t="s">
        <v>882</v>
      </c>
      <c r="P254" s="51" t="s">
        <v>121</v>
      </c>
      <c r="Q254" s="52" t="s">
        <v>881</v>
      </c>
      <c r="R254" s="51" t="s">
        <v>1180</v>
      </c>
      <c r="S254" s="51" t="s">
        <v>1186</v>
      </c>
      <c r="T254" s="51" t="s">
        <v>1160</v>
      </c>
      <c r="U254" s="51"/>
      <c r="V254" s="51"/>
      <c r="W254" s="51">
        <v>4</v>
      </c>
      <c r="X254" s="51">
        <v>0</v>
      </c>
      <c r="Y254" s="51">
        <v>0</v>
      </c>
      <c r="Z254" s="51">
        <v>0</v>
      </c>
      <c r="AA254" s="51">
        <v>2</v>
      </c>
      <c r="AB254" s="51">
        <v>1</v>
      </c>
      <c r="AC254" s="51">
        <v>0</v>
      </c>
      <c r="AD254" s="51">
        <v>1</v>
      </c>
      <c r="AE254" s="51">
        <v>0</v>
      </c>
      <c r="AF254" s="51">
        <v>0</v>
      </c>
      <c r="AG254" s="51">
        <v>0</v>
      </c>
      <c r="AH254" s="51" t="str">
        <f>IF(OR(COUNTIF(WestCoast[],IDPs[[#This Row],[Dis_Pcode]])&gt;=1,COUNTIF(WestCoast[],#REF!)&gt;=1),"Yes","No")</f>
        <v>No</v>
      </c>
      <c r="AI254" s="51" t="str">
        <f>IF(IDPs[[#This Row],[Gov_Pcode]]=IDPs[[#This Row],[Gov_Coming_Pcode]],"Yes","No")</f>
        <v>Yes</v>
      </c>
      <c r="AJ254" s="51" t="str">
        <f>IF(IDPs[[#This Row],[Dis_Pcode]]=IDPs[[#This Row],[Dis_Coming_Pcode]],"Yes","No")</f>
        <v>Yes</v>
      </c>
    </row>
    <row r="255" spans="1:36" s="14" customFormat="1" x14ac:dyDescent="0.35">
      <c r="A255" s="50">
        <v>45338</v>
      </c>
      <c r="B255" s="50">
        <v>45334</v>
      </c>
      <c r="C255" s="50" t="s">
        <v>874</v>
      </c>
      <c r="D255" s="51" t="s">
        <v>6</v>
      </c>
      <c r="E255" s="52" t="s">
        <v>873</v>
      </c>
      <c r="F255" s="51" t="s">
        <v>894</v>
      </c>
      <c r="G255" s="51" t="s">
        <v>87</v>
      </c>
      <c r="H255" s="52" t="s">
        <v>893</v>
      </c>
      <c r="I255" s="51" t="s">
        <v>1126</v>
      </c>
      <c r="J255" s="51" t="s">
        <v>1184</v>
      </c>
      <c r="K255" s="50">
        <v>45331</v>
      </c>
      <c r="L255" s="50" t="s">
        <v>617</v>
      </c>
      <c r="M255" s="51" t="s">
        <v>13</v>
      </c>
      <c r="N255" s="52" t="s">
        <v>275</v>
      </c>
      <c r="O255" s="51" t="s">
        <v>632</v>
      </c>
      <c r="P255" s="51" t="s">
        <v>198</v>
      </c>
      <c r="Q255" s="52" t="s">
        <v>631</v>
      </c>
      <c r="R255" s="51" t="s">
        <v>1180</v>
      </c>
      <c r="S255" s="51" t="s">
        <v>1185</v>
      </c>
      <c r="T255" s="51" t="s">
        <v>1160</v>
      </c>
      <c r="U255" s="51"/>
      <c r="V255" s="51"/>
      <c r="W255" s="51">
        <v>1</v>
      </c>
      <c r="X255" s="51">
        <v>0</v>
      </c>
      <c r="Y255" s="51">
        <v>1</v>
      </c>
      <c r="Z255" s="51">
        <v>0</v>
      </c>
      <c r="AA255" s="51">
        <v>0</v>
      </c>
      <c r="AB255" s="51">
        <v>0</v>
      </c>
      <c r="AC255" s="51">
        <v>0</v>
      </c>
      <c r="AD255" s="51">
        <v>0</v>
      </c>
      <c r="AE255" s="51">
        <v>0</v>
      </c>
      <c r="AF255" s="51">
        <v>0</v>
      </c>
      <c r="AG255" s="51">
        <v>0</v>
      </c>
      <c r="AH255" s="51" t="str">
        <f>IF(OR(COUNTIF(WestCoast[],IDPs[[#This Row],[Dis_Pcode]])&gt;=1,COUNTIF(WestCoast[],#REF!)&gt;=1),"Yes","No")</f>
        <v>No</v>
      </c>
      <c r="AI255" s="51" t="str">
        <f>IF(IDPs[[#This Row],[Gov_Pcode]]=IDPs[[#This Row],[Gov_Coming_Pcode]],"Yes","No")</f>
        <v>No</v>
      </c>
      <c r="AJ255" s="51" t="str">
        <f>IF(IDPs[[#This Row],[Dis_Pcode]]=IDPs[[#This Row],[Dis_Coming_Pcode]],"Yes","No")</f>
        <v>No</v>
      </c>
    </row>
    <row r="256" spans="1:36" s="14" customFormat="1" x14ac:dyDescent="0.35">
      <c r="A256" s="50">
        <v>45338</v>
      </c>
      <c r="B256" s="50">
        <v>45336</v>
      </c>
      <c r="C256" s="50" t="s">
        <v>874</v>
      </c>
      <c r="D256" s="51" t="s">
        <v>6</v>
      </c>
      <c r="E256" s="52" t="s">
        <v>873</v>
      </c>
      <c r="F256" s="51" t="s">
        <v>892</v>
      </c>
      <c r="G256" s="51" t="s">
        <v>6</v>
      </c>
      <c r="H256" s="52" t="s">
        <v>873</v>
      </c>
      <c r="I256" s="51" t="s">
        <v>1126</v>
      </c>
      <c r="J256" s="51" t="s">
        <v>1184</v>
      </c>
      <c r="K256" s="50">
        <v>45331</v>
      </c>
      <c r="L256" s="50" t="s">
        <v>717</v>
      </c>
      <c r="M256" s="51" t="s">
        <v>1</v>
      </c>
      <c r="N256" s="52" t="s">
        <v>264</v>
      </c>
      <c r="O256" s="51" t="s">
        <v>768</v>
      </c>
      <c r="P256" s="51" t="s">
        <v>89</v>
      </c>
      <c r="Q256" s="52" t="s">
        <v>767</v>
      </c>
      <c r="R256" s="51" t="s">
        <v>1181</v>
      </c>
      <c r="S256" s="51" t="s">
        <v>1182</v>
      </c>
      <c r="T256" s="51" t="s">
        <v>1160</v>
      </c>
      <c r="U256" s="51"/>
      <c r="V256" s="51"/>
      <c r="W256" s="51">
        <v>1</v>
      </c>
      <c r="X256" s="51">
        <v>0</v>
      </c>
      <c r="Y256" s="51">
        <v>1</v>
      </c>
      <c r="Z256" s="51">
        <v>0</v>
      </c>
      <c r="AA256" s="51">
        <v>0</v>
      </c>
      <c r="AB256" s="51">
        <v>0</v>
      </c>
      <c r="AC256" s="51">
        <v>0</v>
      </c>
      <c r="AD256" s="51">
        <v>0</v>
      </c>
      <c r="AE256" s="51">
        <v>0</v>
      </c>
      <c r="AF256" s="51">
        <v>0</v>
      </c>
      <c r="AG256" s="51">
        <v>0</v>
      </c>
      <c r="AH256" s="51" t="str">
        <f>IF(OR(COUNTIF(WestCoast[],IDPs[[#This Row],[Dis_Pcode]])&gt;=1,COUNTIF(WestCoast[],#REF!)&gt;=1),"Yes","No")</f>
        <v>No</v>
      </c>
      <c r="AI256" s="51" t="str">
        <f>IF(IDPs[[#This Row],[Gov_Pcode]]=IDPs[[#This Row],[Gov_Coming_Pcode]],"Yes","No")</f>
        <v>No</v>
      </c>
      <c r="AJ256" s="51" t="str">
        <f>IF(IDPs[[#This Row],[Dis_Pcode]]=IDPs[[#This Row],[Dis_Coming_Pcode]],"Yes","No")</f>
        <v>No</v>
      </c>
    </row>
    <row r="257" spans="1:36" s="14" customFormat="1" x14ac:dyDescent="0.35">
      <c r="A257" s="50">
        <v>45338</v>
      </c>
      <c r="B257" s="50">
        <v>45334</v>
      </c>
      <c r="C257" s="50" t="s">
        <v>874</v>
      </c>
      <c r="D257" s="51" t="s">
        <v>6</v>
      </c>
      <c r="E257" s="52" t="s">
        <v>873</v>
      </c>
      <c r="F257" s="51" t="s">
        <v>882</v>
      </c>
      <c r="G257" s="51" t="s">
        <v>121</v>
      </c>
      <c r="H257" s="52" t="s">
        <v>881</v>
      </c>
      <c r="I257" s="51" t="s">
        <v>1126</v>
      </c>
      <c r="J257" s="51" t="s">
        <v>1184</v>
      </c>
      <c r="K257" s="50">
        <v>45332</v>
      </c>
      <c r="L257" s="50" t="s">
        <v>874</v>
      </c>
      <c r="M257" s="51" t="s">
        <v>6</v>
      </c>
      <c r="N257" s="52" t="s">
        <v>873</v>
      </c>
      <c r="O257" s="51" t="s">
        <v>882</v>
      </c>
      <c r="P257" s="51" t="s">
        <v>121</v>
      </c>
      <c r="Q257" s="52" t="s">
        <v>881</v>
      </c>
      <c r="R257" s="51" t="s">
        <v>1180</v>
      </c>
      <c r="S257" s="51" t="s">
        <v>1186</v>
      </c>
      <c r="T257" s="51" t="s">
        <v>1160</v>
      </c>
      <c r="U257" s="51"/>
      <c r="V257" s="51"/>
      <c r="W257" s="51">
        <v>3</v>
      </c>
      <c r="X257" s="51">
        <v>0</v>
      </c>
      <c r="Y257" s="51">
        <v>0</v>
      </c>
      <c r="Z257" s="51">
        <v>0</v>
      </c>
      <c r="AA257" s="51">
        <v>1</v>
      </c>
      <c r="AB257" s="51">
        <v>1</v>
      </c>
      <c r="AC257" s="51">
        <v>0</v>
      </c>
      <c r="AD257" s="51">
        <v>1</v>
      </c>
      <c r="AE257" s="51">
        <v>0</v>
      </c>
      <c r="AF257" s="51">
        <v>0</v>
      </c>
      <c r="AG257" s="51">
        <v>0</v>
      </c>
      <c r="AH257" s="51" t="str">
        <f>IF(OR(COUNTIF(WestCoast[],IDPs[[#This Row],[Dis_Pcode]])&gt;=1,COUNTIF(WestCoast[],#REF!)&gt;=1),"Yes","No")</f>
        <v>No</v>
      </c>
      <c r="AI257" s="51" t="str">
        <f>IF(IDPs[[#This Row],[Gov_Pcode]]=IDPs[[#This Row],[Gov_Coming_Pcode]],"Yes","No")</f>
        <v>Yes</v>
      </c>
      <c r="AJ257" s="51" t="str">
        <f>IF(IDPs[[#This Row],[Dis_Pcode]]=IDPs[[#This Row],[Dis_Coming_Pcode]],"Yes","No")</f>
        <v>Yes</v>
      </c>
    </row>
    <row r="258" spans="1:36" s="14" customFormat="1" x14ac:dyDescent="0.35">
      <c r="A258" s="50">
        <v>45338</v>
      </c>
      <c r="B258" s="50">
        <v>45334</v>
      </c>
      <c r="C258" s="50" t="s">
        <v>874</v>
      </c>
      <c r="D258" s="51" t="s">
        <v>6</v>
      </c>
      <c r="E258" s="52" t="s">
        <v>873</v>
      </c>
      <c r="F258" s="51" t="s">
        <v>894</v>
      </c>
      <c r="G258" s="51" t="s">
        <v>87</v>
      </c>
      <c r="H258" s="52" t="s">
        <v>893</v>
      </c>
      <c r="I258" s="51" t="s">
        <v>1126</v>
      </c>
      <c r="J258" s="51" t="s">
        <v>1184</v>
      </c>
      <c r="K258" s="50">
        <v>45332</v>
      </c>
      <c r="L258" s="50" t="s">
        <v>918</v>
      </c>
      <c r="M258" s="51" t="s">
        <v>1155</v>
      </c>
      <c r="N258" s="52" t="s">
        <v>917</v>
      </c>
      <c r="O258" s="51" t="s">
        <v>928</v>
      </c>
      <c r="P258" s="51" t="s">
        <v>123</v>
      </c>
      <c r="Q258" s="52" t="s">
        <v>927</v>
      </c>
      <c r="R258" s="51" t="s">
        <v>1180</v>
      </c>
      <c r="S258" s="51" t="s">
        <v>1185</v>
      </c>
      <c r="T258" s="51" t="s">
        <v>1160</v>
      </c>
      <c r="U258" s="51"/>
      <c r="V258" s="51"/>
      <c r="W258" s="51">
        <v>1</v>
      </c>
      <c r="X258" s="51">
        <v>0</v>
      </c>
      <c r="Y258" s="51">
        <v>0</v>
      </c>
      <c r="Z258" s="51">
        <v>0</v>
      </c>
      <c r="AA258" s="51">
        <v>1</v>
      </c>
      <c r="AB258" s="51">
        <v>0</v>
      </c>
      <c r="AC258" s="51">
        <v>0</v>
      </c>
      <c r="AD258" s="51">
        <v>0</v>
      </c>
      <c r="AE258" s="51">
        <v>0</v>
      </c>
      <c r="AF258" s="51">
        <v>0</v>
      </c>
      <c r="AG258" s="51">
        <v>0</v>
      </c>
      <c r="AH258" s="51" t="str">
        <f>IF(OR(COUNTIF(WestCoast[],IDPs[[#This Row],[Dis_Pcode]])&gt;=1,COUNTIF(WestCoast[],#REF!)&gt;=1),"Yes","No")</f>
        <v>No</v>
      </c>
      <c r="AI258" s="51" t="str">
        <f>IF(IDPs[[#This Row],[Gov_Pcode]]=IDPs[[#This Row],[Gov_Coming_Pcode]],"Yes","No")</f>
        <v>No</v>
      </c>
      <c r="AJ258" s="51" t="str">
        <f>IF(IDPs[[#This Row],[Dis_Pcode]]=IDPs[[#This Row],[Dis_Coming_Pcode]],"Yes","No")</f>
        <v>No</v>
      </c>
    </row>
    <row r="259" spans="1:36" s="14" customFormat="1" x14ac:dyDescent="0.35">
      <c r="A259" s="50">
        <v>45338</v>
      </c>
      <c r="B259" s="50">
        <v>45334</v>
      </c>
      <c r="C259" s="50" t="s">
        <v>874</v>
      </c>
      <c r="D259" s="51" t="s">
        <v>6</v>
      </c>
      <c r="E259" s="52" t="s">
        <v>873</v>
      </c>
      <c r="F259" s="51" t="s">
        <v>894</v>
      </c>
      <c r="G259" s="51" t="s">
        <v>87</v>
      </c>
      <c r="H259" s="52" t="s">
        <v>893</v>
      </c>
      <c r="I259" s="51" t="s">
        <v>1126</v>
      </c>
      <c r="J259" s="51" t="s">
        <v>1184</v>
      </c>
      <c r="K259" s="50">
        <v>45332</v>
      </c>
      <c r="L259" s="50" t="s">
        <v>903</v>
      </c>
      <c r="M259" s="51" t="s">
        <v>18</v>
      </c>
      <c r="N259" s="52" t="s">
        <v>279</v>
      </c>
      <c r="O259" s="51" t="s">
        <v>915</v>
      </c>
      <c r="P259" s="51" t="s">
        <v>229</v>
      </c>
      <c r="Q259" s="52" t="s">
        <v>916</v>
      </c>
      <c r="R259" s="51" t="s">
        <v>1181</v>
      </c>
      <c r="S259" s="51" t="s">
        <v>1183</v>
      </c>
      <c r="T259" s="51" t="s">
        <v>1160</v>
      </c>
      <c r="U259" s="51"/>
      <c r="V259" s="51"/>
      <c r="W259" s="51">
        <v>2</v>
      </c>
      <c r="X259" s="51">
        <v>0</v>
      </c>
      <c r="Y259" s="51">
        <v>1</v>
      </c>
      <c r="Z259" s="51">
        <v>0</v>
      </c>
      <c r="AA259" s="51">
        <v>1</v>
      </c>
      <c r="AB259" s="51">
        <v>0</v>
      </c>
      <c r="AC259" s="51">
        <v>0</v>
      </c>
      <c r="AD259" s="51">
        <v>0</v>
      </c>
      <c r="AE259" s="51">
        <v>0</v>
      </c>
      <c r="AF259" s="51">
        <v>0</v>
      </c>
      <c r="AG259" s="51">
        <v>0</v>
      </c>
      <c r="AH259" s="51" t="str">
        <f>IF(OR(COUNTIF(WestCoast[],IDPs[[#This Row],[Dis_Pcode]])&gt;=1,COUNTIF(WestCoast[],#REF!)&gt;=1),"Yes","No")</f>
        <v>No</v>
      </c>
      <c r="AI259" s="51" t="str">
        <f>IF(IDPs[[#This Row],[Gov_Pcode]]=IDPs[[#This Row],[Gov_Coming_Pcode]],"Yes","No")</f>
        <v>No</v>
      </c>
      <c r="AJ259" s="51" t="str">
        <f>IF(IDPs[[#This Row],[Dis_Pcode]]=IDPs[[#This Row],[Dis_Coming_Pcode]],"Yes","No")</f>
        <v>No</v>
      </c>
    </row>
    <row r="260" spans="1:36" s="14" customFormat="1" x14ac:dyDescent="0.35">
      <c r="A260" s="50">
        <v>45338</v>
      </c>
      <c r="B260" s="50">
        <v>45336</v>
      </c>
      <c r="C260" s="50" t="s">
        <v>874</v>
      </c>
      <c r="D260" s="51" t="s">
        <v>6</v>
      </c>
      <c r="E260" s="52" t="s">
        <v>873</v>
      </c>
      <c r="F260" s="51" t="s">
        <v>892</v>
      </c>
      <c r="G260" s="51" t="s">
        <v>6</v>
      </c>
      <c r="H260" s="52" t="s">
        <v>873</v>
      </c>
      <c r="I260" s="51" t="s">
        <v>1126</v>
      </c>
      <c r="J260" s="51" t="s">
        <v>1184</v>
      </c>
      <c r="K260" s="50">
        <v>45332</v>
      </c>
      <c r="L260" s="50" t="s">
        <v>874</v>
      </c>
      <c r="M260" s="51" t="s">
        <v>6</v>
      </c>
      <c r="N260" s="52" t="s">
        <v>873</v>
      </c>
      <c r="O260" s="51" t="s">
        <v>882</v>
      </c>
      <c r="P260" s="51" t="s">
        <v>121</v>
      </c>
      <c r="Q260" s="52" t="s">
        <v>881</v>
      </c>
      <c r="R260" s="51" t="s">
        <v>1180</v>
      </c>
      <c r="S260" s="51" t="s">
        <v>1186</v>
      </c>
      <c r="T260" s="51" t="s">
        <v>1160</v>
      </c>
      <c r="U260" s="51"/>
      <c r="V260" s="51"/>
      <c r="W260" s="51">
        <v>1</v>
      </c>
      <c r="X260" s="51">
        <v>0</v>
      </c>
      <c r="Y260" s="51">
        <v>0</v>
      </c>
      <c r="Z260" s="51">
        <v>0</v>
      </c>
      <c r="AA260" s="51">
        <v>0</v>
      </c>
      <c r="AB260" s="51">
        <v>0</v>
      </c>
      <c r="AC260" s="51">
        <v>0</v>
      </c>
      <c r="AD260" s="51">
        <v>1</v>
      </c>
      <c r="AE260" s="51">
        <v>0</v>
      </c>
      <c r="AF260" s="51">
        <v>0</v>
      </c>
      <c r="AG260" s="51">
        <v>0</v>
      </c>
      <c r="AH260" s="51" t="str">
        <f>IF(OR(COUNTIF(WestCoast[],IDPs[[#This Row],[Dis_Pcode]])&gt;=1,COUNTIF(WestCoast[],#REF!)&gt;=1),"Yes","No")</f>
        <v>No</v>
      </c>
      <c r="AI260" s="51" t="str">
        <f>IF(IDPs[[#This Row],[Gov_Pcode]]=IDPs[[#This Row],[Gov_Coming_Pcode]],"Yes","No")</f>
        <v>Yes</v>
      </c>
      <c r="AJ260" s="51" t="str">
        <f>IF(IDPs[[#This Row],[Dis_Pcode]]=IDPs[[#This Row],[Dis_Coming_Pcode]],"Yes","No")</f>
        <v>No</v>
      </c>
    </row>
    <row r="261" spans="1:36" s="14" customFormat="1" x14ac:dyDescent="0.35">
      <c r="A261" s="50">
        <v>45338</v>
      </c>
      <c r="B261" s="50">
        <v>45336</v>
      </c>
      <c r="C261" s="50" t="s">
        <v>874</v>
      </c>
      <c r="D261" s="51" t="s">
        <v>6</v>
      </c>
      <c r="E261" s="52" t="s">
        <v>873</v>
      </c>
      <c r="F261" s="51" t="s">
        <v>892</v>
      </c>
      <c r="G261" s="51" t="s">
        <v>6</v>
      </c>
      <c r="H261" s="52" t="s">
        <v>873</v>
      </c>
      <c r="I261" s="51" t="s">
        <v>1126</v>
      </c>
      <c r="J261" s="51" t="s">
        <v>1184</v>
      </c>
      <c r="K261" s="50">
        <v>45332</v>
      </c>
      <c r="L261" s="50" t="s">
        <v>874</v>
      </c>
      <c r="M261" s="51" t="s">
        <v>6</v>
      </c>
      <c r="N261" s="52" t="s">
        <v>873</v>
      </c>
      <c r="O261" s="51" t="s">
        <v>880</v>
      </c>
      <c r="P261" s="51" t="s">
        <v>186</v>
      </c>
      <c r="Q261" s="52" t="s">
        <v>1379</v>
      </c>
      <c r="R261" s="51" t="s">
        <v>1181</v>
      </c>
      <c r="S261" s="51" t="s">
        <v>1183</v>
      </c>
      <c r="T261" s="51" t="s">
        <v>1160</v>
      </c>
      <c r="U261" s="51"/>
      <c r="V261" s="51"/>
      <c r="W261" s="51">
        <v>1</v>
      </c>
      <c r="X261" s="51">
        <v>0</v>
      </c>
      <c r="Y261" s="51">
        <v>1</v>
      </c>
      <c r="Z261" s="51">
        <v>0</v>
      </c>
      <c r="AA261" s="51">
        <v>0</v>
      </c>
      <c r="AB261" s="51">
        <v>0</v>
      </c>
      <c r="AC261" s="51">
        <v>0</v>
      </c>
      <c r="AD261" s="51">
        <v>0</v>
      </c>
      <c r="AE261" s="51">
        <v>0</v>
      </c>
      <c r="AF261" s="51">
        <v>0</v>
      </c>
      <c r="AG261" s="51">
        <v>0</v>
      </c>
      <c r="AH261" s="51" t="str">
        <f>IF(OR(COUNTIF(WestCoast[],IDPs[[#This Row],[Dis_Pcode]])&gt;=1,COUNTIF(WestCoast[],#REF!)&gt;=1),"Yes","No")</f>
        <v>No</v>
      </c>
      <c r="AI261" s="51" t="str">
        <f>IF(IDPs[[#This Row],[Gov_Pcode]]=IDPs[[#This Row],[Gov_Coming_Pcode]],"Yes","No")</f>
        <v>Yes</v>
      </c>
      <c r="AJ261" s="51" t="str">
        <f>IF(IDPs[[#This Row],[Dis_Pcode]]=IDPs[[#This Row],[Dis_Coming_Pcode]],"Yes","No")</f>
        <v>No</v>
      </c>
    </row>
    <row r="262" spans="1:36" s="14" customFormat="1" x14ac:dyDescent="0.35">
      <c r="A262" s="50">
        <v>45338</v>
      </c>
      <c r="B262" s="50">
        <v>45337</v>
      </c>
      <c r="C262" s="50" t="s">
        <v>874</v>
      </c>
      <c r="D262" s="51" t="s">
        <v>6</v>
      </c>
      <c r="E262" s="52" t="s">
        <v>873</v>
      </c>
      <c r="F262" s="51" t="s">
        <v>894</v>
      </c>
      <c r="G262" s="51" t="s">
        <v>87</v>
      </c>
      <c r="H262" s="52" t="s">
        <v>893</v>
      </c>
      <c r="I262" s="51" t="s">
        <v>1126</v>
      </c>
      <c r="J262" s="51" t="s">
        <v>1184</v>
      </c>
      <c r="K262" s="50">
        <v>45332</v>
      </c>
      <c r="L262" s="50" t="s">
        <v>797</v>
      </c>
      <c r="M262" s="51" t="s">
        <v>7</v>
      </c>
      <c r="N262" s="52" t="s">
        <v>796</v>
      </c>
      <c r="O262" s="51" t="s">
        <v>833</v>
      </c>
      <c r="P262" s="51" t="s">
        <v>7</v>
      </c>
      <c r="Q262" s="52" t="s">
        <v>796</v>
      </c>
      <c r="R262" s="51" t="s">
        <v>1181</v>
      </c>
      <c r="S262" s="51" t="s">
        <v>1413</v>
      </c>
      <c r="T262" s="51" t="s">
        <v>1160</v>
      </c>
      <c r="U262" s="51"/>
      <c r="V262" s="51"/>
      <c r="W262" s="51">
        <v>1</v>
      </c>
      <c r="X262" s="51">
        <v>0</v>
      </c>
      <c r="Y262" s="51">
        <v>1</v>
      </c>
      <c r="Z262" s="51">
        <v>0</v>
      </c>
      <c r="AA262" s="51">
        <v>0</v>
      </c>
      <c r="AB262" s="51">
        <v>0</v>
      </c>
      <c r="AC262" s="51">
        <v>0</v>
      </c>
      <c r="AD262" s="51">
        <v>0</v>
      </c>
      <c r="AE262" s="51">
        <v>0</v>
      </c>
      <c r="AF262" s="51">
        <v>0</v>
      </c>
      <c r="AG262" s="51">
        <v>0</v>
      </c>
      <c r="AH262" s="51" t="str">
        <f>IF(OR(COUNTIF(WestCoast[],IDPs[[#This Row],[Dis_Pcode]])&gt;=1,COUNTIF(WestCoast[],#REF!)&gt;=1),"Yes","No")</f>
        <v>No</v>
      </c>
      <c r="AI262" s="51" t="str">
        <f>IF(IDPs[[#This Row],[Gov_Pcode]]=IDPs[[#This Row],[Gov_Coming_Pcode]],"Yes","No")</f>
        <v>No</v>
      </c>
      <c r="AJ262" s="51" t="str">
        <f>IF(IDPs[[#This Row],[Dis_Pcode]]=IDPs[[#This Row],[Dis_Coming_Pcode]],"Yes","No")</f>
        <v>No</v>
      </c>
    </row>
    <row r="263" spans="1:36" s="14" customFormat="1" x14ac:dyDescent="0.35">
      <c r="A263" s="50">
        <v>45338</v>
      </c>
      <c r="B263" s="50">
        <v>45337</v>
      </c>
      <c r="C263" s="50" t="s">
        <v>874</v>
      </c>
      <c r="D263" s="51" t="s">
        <v>6</v>
      </c>
      <c r="E263" s="52" t="s">
        <v>873</v>
      </c>
      <c r="F263" s="51" t="s">
        <v>892</v>
      </c>
      <c r="G263" s="51" t="s">
        <v>6</v>
      </c>
      <c r="H263" s="52" t="s">
        <v>873</v>
      </c>
      <c r="I263" s="51" t="s">
        <v>1126</v>
      </c>
      <c r="J263" s="51" t="s">
        <v>1184</v>
      </c>
      <c r="K263" s="50">
        <v>45332</v>
      </c>
      <c r="L263" s="50" t="s">
        <v>1046</v>
      </c>
      <c r="M263" s="51" t="s">
        <v>1207</v>
      </c>
      <c r="N263" s="52" t="s">
        <v>267</v>
      </c>
      <c r="O263" s="51" t="s">
        <v>1087</v>
      </c>
      <c r="P263" s="51" t="s">
        <v>65</v>
      </c>
      <c r="Q263" s="52" t="s">
        <v>1091</v>
      </c>
      <c r="R263" s="51" t="s">
        <v>1181</v>
      </c>
      <c r="S263" s="51" t="s">
        <v>1182</v>
      </c>
      <c r="T263" s="51" t="s">
        <v>1160</v>
      </c>
      <c r="U263" s="51"/>
      <c r="V263" s="51"/>
      <c r="W263" s="51">
        <v>1</v>
      </c>
      <c r="X263" s="51">
        <v>0</v>
      </c>
      <c r="Y263" s="51">
        <v>0</v>
      </c>
      <c r="Z263" s="51">
        <v>0</v>
      </c>
      <c r="AA263" s="51">
        <v>0</v>
      </c>
      <c r="AB263" s="51">
        <v>0</v>
      </c>
      <c r="AC263" s="51">
        <v>0</v>
      </c>
      <c r="AD263" s="51">
        <v>1</v>
      </c>
      <c r="AE263" s="51">
        <v>0</v>
      </c>
      <c r="AF263" s="51">
        <v>0</v>
      </c>
      <c r="AG263" s="51">
        <v>0</v>
      </c>
      <c r="AH263" s="51" t="str">
        <f>IF(OR(COUNTIF(WestCoast[],IDPs[[#This Row],[Dis_Pcode]])&gt;=1,COUNTIF(WestCoast[],#REF!)&gt;=1),"Yes","No")</f>
        <v>No</v>
      </c>
      <c r="AI263" s="51" t="str">
        <f>IF(IDPs[[#This Row],[Gov_Pcode]]=IDPs[[#This Row],[Gov_Coming_Pcode]],"Yes","No")</f>
        <v>No</v>
      </c>
      <c r="AJ263" s="51" t="str">
        <f>IF(IDPs[[#This Row],[Dis_Pcode]]=IDPs[[#This Row],[Dis_Coming_Pcode]],"Yes","No")</f>
        <v>No</v>
      </c>
    </row>
    <row r="264" spans="1:36" s="14" customFormat="1" x14ac:dyDescent="0.35">
      <c r="A264" s="50">
        <v>45338</v>
      </c>
      <c r="B264" s="50">
        <v>45337</v>
      </c>
      <c r="C264" s="50" t="s">
        <v>874</v>
      </c>
      <c r="D264" s="51" t="s">
        <v>6</v>
      </c>
      <c r="E264" s="52" t="s">
        <v>873</v>
      </c>
      <c r="F264" s="51" t="s">
        <v>892</v>
      </c>
      <c r="G264" s="51" t="s">
        <v>6</v>
      </c>
      <c r="H264" s="52" t="s">
        <v>873</v>
      </c>
      <c r="I264" s="51" t="s">
        <v>1126</v>
      </c>
      <c r="J264" s="51" t="s">
        <v>1184</v>
      </c>
      <c r="K264" s="50">
        <v>45332</v>
      </c>
      <c r="L264" s="50" t="s">
        <v>401</v>
      </c>
      <c r="M264" s="51" t="s">
        <v>1203</v>
      </c>
      <c r="N264" s="52" t="s">
        <v>266</v>
      </c>
      <c r="O264" s="51" t="s">
        <v>423</v>
      </c>
      <c r="P264" s="51" t="s">
        <v>422</v>
      </c>
      <c r="Q264" s="52" t="s">
        <v>421</v>
      </c>
      <c r="R264" s="51" t="s">
        <v>1181</v>
      </c>
      <c r="S264" s="51" t="s">
        <v>1182</v>
      </c>
      <c r="T264" s="51" t="s">
        <v>1160</v>
      </c>
      <c r="U264" s="51"/>
      <c r="V264" s="51"/>
      <c r="W264" s="51">
        <v>2</v>
      </c>
      <c r="X264" s="51">
        <v>0</v>
      </c>
      <c r="Y264" s="51">
        <v>2</v>
      </c>
      <c r="Z264" s="51">
        <v>0</v>
      </c>
      <c r="AA264" s="51">
        <v>0</v>
      </c>
      <c r="AB264" s="51">
        <v>0</v>
      </c>
      <c r="AC264" s="51">
        <v>0</v>
      </c>
      <c r="AD264" s="51">
        <v>0</v>
      </c>
      <c r="AE264" s="51">
        <v>0</v>
      </c>
      <c r="AF264" s="51">
        <v>0</v>
      </c>
      <c r="AG264" s="51">
        <v>0</v>
      </c>
      <c r="AH264" s="51" t="str">
        <f>IF(OR(COUNTIF(WestCoast[],IDPs[[#This Row],[Dis_Pcode]])&gt;=1,COUNTIF(WestCoast[],#REF!)&gt;=1),"Yes","No")</f>
        <v>No</v>
      </c>
      <c r="AI264" s="51" t="str">
        <f>IF(IDPs[[#This Row],[Gov_Pcode]]=IDPs[[#This Row],[Gov_Coming_Pcode]],"Yes","No")</f>
        <v>No</v>
      </c>
      <c r="AJ264" s="51" t="str">
        <f>IF(IDPs[[#This Row],[Dis_Pcode]]=IDPs[[#This Row],[Dis_Coming_Pcode]],"Yes","No")</f>
        <v>No</v>
      </c>
    </row>
    <row r="265" spans="1:36" s="14" customFormat="1" x14ac:dyDescent="0.35">
      <c r="A265" s="50">
        <v>45337</v>
      </c>
      <c r="B265" s="50">
        <v>45337</v>
      </c>
      <c r="C265" s="50" t="s">
        <v>401</v>
      </c>
      <c r="D265" s="51" t="s">
        <v>1203</v>
      </c>
      <c r="E265" s="52" t="s">
        <v>266</v>
      </c>
      <c r="F265" s="51" t="s">
        <v>417</v>
      </c>
      <c r="G265" s="51" t="s">
        <v>1303</v>
      </c>
      <c r="H265" s="52" t="s">
        <v>1304</v>
      </c>
      <c r="I265" s="51" t="s">
        <v>1126</v>
      </c>
      <c r="J265" s="51" t="s">
        <v>1184</v>
      </c>
      <c r="K265" s="50">
        <v>45333</v>
      </c>
      <c r="L265" s="50" t="s">
        <v>1046</v>
      </c>
      <c r="M265" s="51" t="s">
        <v>1207</v>
      </c>
      <c r="N265" s="52" t="s">
        <v>267</v>
      </c>
      <c r="O265" s="51" t="s">
        <v>1084</v>
      </c>
      <c r="P265" s="51" t="s">
        <v>35</v>
      </c>
      <c r="Q265" s="52" t="s">
        <v>1083</v>
      </c>
      <c r="R265" s="51" t="s">
        <v>1180</v>
      </c>
      <c r="S265" s="51" t="s">
        <v>1186</v>
      </c>
      <c r="T265" s="51" t="s">
        <v>1160</v>
      </c>
      <c r="U265" s="51"/>
      <c r="V265" s="51"/>
      <c r="W265" s="51">
        <v>1</v>
      </c>
      <c r="X265" s="51">
        <v>0</v>
      </c>
      <c r="Y265" s="51">
        <v>0</v>
      </c>
      <c r="Z265" s="51">
        <v>0</v>
      </c>
      <c r="AA265" s="51">
        <v>0</v>
      </c>
      <c r="AB265" s="51">
        <v>0</v>
      </c>
      <c r="AC265" s="51">
        <v>0</v>
      </c>
      <c r="AD265" s="51">
        <v>1</v>
      </c>
      <c r="AE265" s="51">
        <v>0</v>
      </c>
      <c r="AF265" s="51">
        <v>0</v>
      </c>
      <c r="AG265" s="51">
        <v>0</v>
      </c>
      <c r="AH265" s="51" t="str">
        <f>IF(OR(COUNTIF(WestCoast[],IDPs[[#This Row],[Dis_Pcode]])&gt;=1,COUNTIF(WestCoast[],#REF!)&gt;=1),"Yes","No")</f>
        <v>Yes</v>
      </c>
      <c r="AI265" s="51" t="str">
        <f>IF(IDPs[[#This Row],[Gov_Pcode]]=IDPs[[#This Row],[Gov_Coming_Pcode]],"Yes","No")</f>
        <v>No</v>
      </c>
      <c r="AJ265" s="51" t="str">
        <f>IF(IDPs[[#This Row],[Dis_Pcode]]=IDPs[[#This Row],[Dis_Coming_Pcode]],"Yes","No")</f>
        <v>No</v>
      </c>
    </row>
    <row r="266" spans="1:36" s="14" customFormat="1" x14ac:dyDescent="0.35">
      <c r="A266" s="50">
        <v>45338</v>
      </c>
      <c r="B266" s="50">
        <v>45334</v>
      </c>
      <c r="C266" s="50" t="s">
        <v>874</v>
      </c>
      <c r="D266" s="51" t="s">
        <v>6</v>
      </c>
      <c r="E266" s="52" t="s">
        <v>873</v>
      </c>
      <c r="F266" s="51" t="s">
        <v>894</v>
      </c>
      <c r="G266" s="51" t="s">
        <v>87</v>
      </c>
      <c r="H266" s="52" t="s">
        <v>893</v>
      </c>
      <c r="I266" s="51" t="s">
        <v>1126</v>
      </c>
      <c r="J266" s="51" t="s">
        <v>1184</v>
      </c>
      <c r="K266" s="50">
        <v>45333</v>
      </c>
      <c r="L266" s="50" t="s">
        <v>874</v>
      </c>
      <c r="M266" s="51" t="s">
        <v>6</v>
      </c>
      <c r="N266" s="52" t="s">
        <v>873</v>
      </c>
      <c r="O266" s="51" t="s">
        <v>882</v>
      </c>
      <c r="P266" s="51" t="s">
        <v>121</v>
      </c>
      <c r="Q266" s="52" t="s">
        <v>881</v>
      </c>
      <c r="R266" s="51" t="s">
        <v>1180</v>
      </c>
      <c r="S266" s="51" t="s">
        <v>1186</v>
      </c>
      <c r="T266" s="51" t="s">
        <v>1160</v>
      </c>
      <c r="U266" s="51"/>
      <c r="V266" s="51"/>
      <c r="W266" s="51">
        <v>1</v>
      </c>
      <c r="X266" s="51">
        <v>0</v>
      </c>
      <c r="Y266" s="51">
        <v>0</v>
      </c>
      <c r="Z266" s="51">
        <v>0</v>
      </c>
      <c r="AA266" s="51">
        <v>0</v>
      </c>
      <c r="AB266" s="51">
        <v>0</v>
      </c>
      <c r="AC266" s="51">
        <v>0</v>
      </c>
      <c r="AD266" s="51">
        <v>1</v>
      </c>
      <c r="AE266" s="51">
        <v>0</v>
      </c>
      <c r="AF266" s="51">
        <v>0</v>
      </c>
      <c r="AG266" s="51">
        <v>0</v>
      </c>
      <c r="AH266" s="51" t="str">
        <f>IF(OR(COUNTIF(WestCoast[],IDPs[[#This Row],[Dis_Pcode]])&gt;=1,COUNTIF(WestCoast[],#REF!)&gt;=1),"Yes","No")</f>
        <v>No</v>
      </c>
      <c r="AI266" s="51" t="str">
        <f>IF(IDPs[[#This Row],[Gov_Pcode]]=IDPs[[#This Row],[Gov_Coming_Pcode]],"Yes","No")</f>
        <v>Yes</v>
      </c>
      <c r="AJ266" s="51" t="str">
        <f>IF(IDPs[[#This Row],[Dis_Pcode]]=IDPs[[#This Row],[Dis_Coming_Pcode]],"Yes","No")</f>
        <v>No</v>
      </c>
    </row>
    <row r="267" spans="1:36" s="14" customFormat="1" x14ac:dyDescent="0.35">
      <c r="A267" s="50">
        <v>45338</v>
      </c>
      <c r="B267" s="50">
        <v>45335</v>
      </c>
      <c r="C267" s="50" t="s">
        <v>874</v>
      </c>
      <c r="D267" s="51" t="s">
        <v>6</v>
      </c>
      <c r="E267" s="52" t="s">
        <v>873</v>
      </c>
      <c r="F267" s="51" t="s">
        <v>894</v>
      </c>
      <c r="G267" s="51" t="s">
        <v>87</v>
      </c>
      <c r="H267" s="52" t="s">
        <v>893</v>
      </c>
      <c r="I267" s="51" t="s">
        <v>1126</v>
      </c>
      <c r="J267" s="51" t="s">
        <v>1184</v>
      </c>
      <c r="K267" s="50">
        <v>45333</v>
      </c>
      <c r="L267" s="50" t="s">
        <v>874</v>
      </c>
      <c r="M267" s="51" t="s">
        <v>6</v>
      </c>
      <c r="N267" s="52" t="s">
        <v>873</v>
      </c>
      <c r="O267" s="51" t="s">
        <v>882</v>
      </c>
      <c r="P267" s="51" t="s">
        <v>121</v>
      </c>
      <c r="Q267" s="52" t="s">
        <v>881</v>
      </c>
      <c r="R267" s="51" t="s">
        <v>1180</v>
      </c>
      <c r="S267" s="51" t="s">
        <v>1186</v>
      </c>
      <c r="T267" s="51" t="s">
        <v>1160</v>
      </c>
      <c r="U267" s="51"/>
      <c r="V267" s="51"/>
      <c r="W267" s="51">
        <v>2</v>
      </c>
      <c r="X267" s="51">
        <v>0</v>
      </c>
      <c r="Y267" s="51">
        <v>0</v>
      </c>
      <c r="Z267" s="51">
        <v>0</v>
      </c>
      <c r="AA267" s="51">
        <v>0</v>
      </c>
      <c r="AB267" s="51">
        <v>0</v>
      </c>
      <c r="AC267" s="51">
        <v>0</v>
      </c>
      <c r="AD267" s="51">
        <v>2</v>
      </c>
      <c r="AE267" s="51">
        <v>0</v>
      </c>
      <c r="AF267" s="51">
        <v>0</v>
      </c>
      <c r="AG267" s="51">
        <v>0</v>
      </c>
      <c r="AH267" s="51" t="str">
        <f>IF(OR(COUNTIF(WestCoast[],IDPs[[#This Row],[Dis_Pcode]])&gt;=1,COUNTIF(WestCoast[],#REF!)&gt;=1),"Yes","No")</f>
        <v>No</v>
      </c>
      <c r="AI267" s="51" t="str">
        <f>IF(IDPs[[#This Row],[Gov_Pcode]]=IDPs[[#This Row],[Gov_Coming_Pcode]],"Yes","No")</f>
        <v>Yes</v>
      </c>
      <c r="AJ267" s="51" t="str">
        <f>IF(IDPs[[#This Row],[Dis_Pcode]]=IDPs[[#This Row],[Dis_Coming_Pcode]],"Yes","No")</f>
        <v>No</v>
      </c>
    </row>
    <row r="268" spans="1:36" s="14" customFormat="1" x14ac:dyDescent="0.35">
      <c r="A268" s="50">
        <v>45338</v>
      </c>
      <c r="B268" s="50">
        <v>45337</v>
      </c>
      <c r="C268" s="50" t="s">
        <v>874</v>
      </c>
      <c r="D268" s="51" t="s">
        <v>6</v>
      </c>
      <c r="E268" s="52" t="s">
        <v>873</v>
      </c>
      <c r="F268" s="51" t="s">
        <v>882</v>
      </c>
      <c r="G268" s="51" t="s">
        <v>121</v>
      </c>
      <c r="H268" s="52" t="s">
        <v>881</v>
      </c>
      <c r="I268" s="51" t="s">
        <v>1126</v>
      </c>
      <c r="J268" s="51" t="s">
        <v>1184</v>
      </c>
      <c r="K268" s="50">
        <v>45333</v>
      </c>
      <c r="L268" s="50" t="s">
        <v>401</v>
      </c>
      <c r="M268" s="51" t="s">
        <v>1203</v>
      </c>
      <c r="N268" s="52" t="s">
        <v>266</v>
      </c>
      <c r="O268" s="51" t="s">
        <v>431</v>
      </c>
      <c r="P268" s="51" t="s">
        <v>160</v>
      </c>
      <c r="Q268" s="52" t="s">
        <v>430</v>
      </c>
      <c r="R268" s="51" t="s">
        <v>1181</v>
      </c>
      <c r="S268" s="51" t="s">
        <v>1183</v>
      </c>
      <c r="T268" s="51" t="s">
        <v>1160</v>
      </c>
      <c r="U268" s="51"/>
      <c r="V268" s="51"/>
      <c r="W268" s="51">
        <v>1</v>
      </c>
      <c r="X268" s="51">
        <v>0</v>
      </c>
      <c r="Y268" s="51">
        <v>1</v>
      </c>
      <c r="Z268" s="51">
        <v>0</v>
      </c>
      <c r="AA268" s="51">
        <v>0</v>
      </c>
      <c r="AB268" s="51">
        <v>0</v>
      </c>
      <c r="AC268" s="51">
        <v>0</v>
      </c>
      <c r="AD268" s="51">
        <v>0</v>
      </c>
      <c r="AE268" s="51">
        <v>0</v>
      </c>
      <c r="AF268" s="51">
        <v>0</v>
      </c>
      <c r="AG268" s="51">
        <v>0</v>
      </c>
      <c r="AH268" s="51" t="str">
        <f>IF(OR(COUNTIF(WestCoast[],IDPs[[#This Row],[Dis_Pcode]])&gt;=1,COUNTIF(WestCoast[],#REF!)&gt;=1),"Yes","No")</f>
        <v>No</v>
      </c>
      <c r="AI268" s="51" t="str">
        <f>IF(IDPs[[#This Row],[Gov_Pcode]]=IDPs[[#This Row],[Gov_Coming_Pcode]],"Yes","No")</f>
        <v>No</v>
      </c>
      <c r="AJ268" s="51" t="str">
        <f>IF(IDPs[[#This Row],[Dis_Pcode]]=IDPs[[#This Row],[Dis_Coming_Pcode]],"Yes","No")</f>
        <v>No</v>
      </c>
    </row>
    <row r="269" spans="1:36" s="14" customFormat="1" x14ac:dyDescent="0.35">
      <c r="A269" s="50">
        <v>45338</v>
      </c>
      <c r="B269" s="50">
        <v>45337</v>
      </c>
      <c r="C269" s="50" t="s">
        <v>874</v>
      </c>
      <c r="D269" s="51" t="s">
        <v>6</v>
      </c>
      <c r="E269" s="52" t="s">
        <v>873</v>
      </c>
      <c r="F269" s="51" t="s">
        <v>892</v>
      </c>
      <c r="G269" s="51" t="s">
        <v>6</v>
      </c>
      <c r="H269" s="52" t="s">
        <v>873</v>
      </c>
      <c r="I269" s="51" t="s">
        <v>1126</v>
      </c>
      <c r="J269" s="51" t="s">
        <v>1184</v>
      </c>
      <c r="K269" s="50">
        <v>45333</v>
      </c>
      <c r="L269" s="50" t="s">
        <v>874</v>
      </c>
      <c r="M269" s="51" t="s">
        <v>6</v>
      </c>
      <c r="N269" s="52" t="s">
        <v>873</v>
      </c>
      <c r="O269" s="51" t="s">
        <v>891</v>
      </c>
      <c r="P269" s="51" t="s">
        <v>95</v>
      </c>
      <c r="Q269" s="52" t="s">
        <v>890</v>
      </c>
      <c r="R269" s="51" t="s">
        <v>1181</v>
      </c>
      <c r="S269" s="51" t="s">
        <v>1183</v>
      </c>
      <c r="T269" s="51" t="s">
        <v>1160</v>
      </c>
      <c r="U269" s="51"/>
      <c r="V269" s="51"/>
      <c r="W269" s="51">
        <v>1</v>
      </c>
      <c r="X269" s="51">
        <v>0</v>
      </c>
      <c r="Y269" s="51">
        <v>1</v>
      </c>
      <c r="Z269" s="51">
        <v>0</v>
      </c>
      <c r="AA269" s="51">
        <v>0</v>
      </c>
      <c r="AB269" s="51">
        <v>0</v>
      </c>
      <c r="AC269" s="51">
        <v>0</v>
      </c>
      <c r="AD269" s="51">
        <v>0</v>
      </c>
      <c r="AE269" s="51">
        <v>0</v>
      </c>
      <c r="AF269" s="51">
        <v>0</v>
      </c>
      <c r="AG269" s="51">
        <v>0</v>
      </c>
      <c r="AH269" s="51" t="str">
        <f>IF(OR(COUNTIF(WestCoast[],IDPs[[#This Row],[Dis_Pcode]])&gt;=1,COUNTIF(WestCoast[],#REF!)&gt;=1),"Yes","No")</f>
        <v>No</v>
      </c>
      <c r="AI269" s="51" t="str">
        <f>IF(IDPs[[#This Row],[Gov_Pcode]]=IDPs[[#This Row],[Gov_Coming_Pcode]],"Yes","No")</f>
        <v>Yes</v>
      </c>
      <c r="AJ269" s="51" t="str">
        <f>IF(IDPs[[#This Row],[Dis_Pcode]]=IDPs[[#This Row],[Dis_Coming_Pcode]],"Yes","No")</f>
        <v>No</v>
      </c>
    </row>
    <row r="270" spans="1:36" s="14" customFormat="1" x14ac:dyDescent="0.35">
      <c r="A270" s="50">
        <v>45338</v>
      </c>
      <c r="B270" s="50">
        <v>45337</v>
      </c>
      <c r="C270" s="50" t="s">
        <v>874</v>
      </c>
      <c r="D270" s="51" t="s">
        <v>6</v>
      </c>
      <c r="E270" s="52" t="s">
        <v>873</v>
      </c>
      <c r="F270" s="51" t="s">
        <v>892</v>
      </c>
      <c r="G270" s="51" t="s">
        <v>6</v>
      </c>
      <c r="H270" s="52" t="s">
        <v>873</v>
      </c>
      <c r="I270" s="51" t="s">
        <v>1126</v>
      </c>
      <c r="J270" s="51" t="s">
        <v>1184</v>
      </c>
      <c r="K270" s="50">
        <v>45333</v>
      </c>
      <c r="L270" s="50" t="s">
        <v>999</v>
      </c>
      <c r="M270" s="51" t="s">
        <v>15</v>
      </c>
      <c r="N270" s="52" t="s">
        <v>271</v>
      </c>
      <c r="O270" s="51" t="s">
        <v>1015</v>
      </c>
      <c r="P270" s="51" t="s">
        <v>259</v>
      </c>
      <c r="Q270" s="52" t="s">
        <v>1014</v>
      </c>
      <c r="R270" s="51" t="s">
        <v>1181</v>
      </c>
      <c r="S270" s="51" t="s">
        <v>1413</v>
      </c>
      <c r="T270" s="51" t="s">
        <v>1160</v>
      </c>
      <c r="U270" s="51"/>
      <c r="V270" s="51"/>
      <c r="W270" s="51">
        <v>1</v>
      </c>
      <c r="X270" s="51">
        <v>0</v>
      </c>
      <c r="Y270" s="51">
        <v>1</v>
      </c>
      <c r="Z270" s="51">
        <v>0</v>
      </c>
      <c r="AA270" s="51">
        <v>0</v>
      </c>
      <c r="AB270" s="51">
        <v>0</v>
      </c>
      <c r="AC270" s="51">
        <v>0</v>
      </c>
      <c r="AD270" s="51">
        <v>0</v>
      </c>
      <c r="AE270" s="51">
        <v>0</v>
      </c>
      <c r="AF270" s="51">
        <v>0</v>
      </c>
      <c r="AG270" s="51">
        <v>0</v>
      </c>
      <c r="AH270" s="51" t="str">
        <f>IF(OR(COUNTIF(WestCoast[],IDPs[[#This Row],[Dis_Pcode]])&gt;=1,COUNTIF(WestCoast[],#REF!)&gt;=1),"Yes","No")</f>
        <v>No</v>
      </c>
      <c r="AI270" s="51" t="str">
        <f>IF(IDPs[[#This Row],[Gov_Pcode]]=IDPs[[#This Row],[Gov_Coming_Pcode]],"Yes","No")</f>
        <v>No</v>
      </c>
      <c r="AJ270" s="51" t="str">
        <f>IF(IDPs[[#This Row],[Dis_Pcode]]=IDPs[[#This Row],[Dis_Coming_Pcode]],"Yes","No")</f>
        <v>No</v>
      </c>
    </row>
    <row r="271" spans="1:36" s="14" customFormat="1" x14ac:dyDescent="0.35">
      <c r="A271" s="50">
        <v>45339</v>
      </c>
      <c r="B271" s="50">
        <v>45339</v>
      </c>
      <c r="C271" s="50" t="s">
        <v>1046</v>
      </c>
      <c r="D271" s="51" t="s">
        <v>1207</v>
      </c>
      <c r="E271" s="52" t="s">
        <v>267</v>
      </c>
      <c r="F271" s="51" t="s">
        <v>1084</v>
      </c>
      <c r="G271" s="51" t="s">
        <v>35</v>
      </c>
      <c r="H271" s="52" t="s">
        <v>1083</v>
      </c>
      <c r="I271" s="51" t="s">
        <v>1126</v>
      </c>
      <c r="J271" s="51" t="s">
        <v>1184</v>
      </c>
      <c r="K271" s="50">
        <v>45333</v>
      </c>
      <c r="L271" s="50" t="s">
        <v>1046</v>
      </c>
      <c r="M271" s="51" t="s">
        <v>1207</v>
      </c>
      <c r="N271" s="52" t="s">
        <v>267</v>
      </c>
      <c r="O271" s="51" t="s">
        <v>1084</v>
      </c>
      <c r="P271" s="51" t="s">
        <v>35</v>
      </c>
      <c r="Q271" s="52" t="s">
        <v>1083</v>
      </c>
      <c r="R271" s="51" t="s">
        <v>1181</v>
      </c>
      <c r="S271" s="51" t="s">
        <v>1182</v>
      </c>
      <c r="T271" s="51" t="s">
        <v>1435</v>
      </c>
      <c r="U271" s="51" t="s">
        <v>1160</v>
      </c>
      <c r="V271" s="51"/>
      <c r="W271" s="51">
        <v>1</v>
      </c>
      <c r="X271" s="51">
        <v>0</v>
      </c>
      <c r="Y271" s="51">
        <v>1</v>
      </c>
      <c r="Z271" s="51">
        <v>0</v>
      </c>
      <c r="AA271" s="51">
        <v>0</v>
      </c>
      <c r="AB271" s="51">
        <v>0</v>
      </c>
      <c r="AC271" s="51">
        <v>0</v>
      </c>
      <c r="AD271" s="51">
        <v>0</v>
      </c>
      <c r="AE271" s="51">
        <v>0</v>
      </c>
      <c r="AF271" s="51">
        <v>0</v>
      </c>
      <c r="AG271" s="51">
        <v>0</v>
      </c>
      <c r="AH271" s="51" t="str">
        <f>IF(OR(COUNTIF(WestCoast[],IDPs[[#This Row],[Dis_Pcode]])&gt;=1,COUNTIF(WestCoast[],#REF!)&gt;=1),"Yes","No")</f>
        <v>No</v>
      </c>
      <c r="AI271" s="51" t="str">
        <f>IF(IDPs[[#This Row],[Gov_Pcode]]=IDPs[[#This Row],[Gov_Coming_Pcode]],"Yes","No")</f>
        <v>Yes</v>
      </c>
      <c r="AJ271" s="51" t="str">
        <f>IF(IDPs[[#This Row],[Dis_Pcode]]=IDPs[[#This Row],[Dis_Coming_Pcode]],"Yes","No")</f>
        <v>Yes</v>
      </c>
    </row>
    <row r="272" spans="1:36" s="14" customFormat="1" x14ac:dyDescent="0.35">
      <c r="A272" s="50">
        <v>45339</v>
      </c>
      <c r="B272" s="50">
        <v>45337</v>
      </c>
      <c r="C272" s="50" t="s">
        <v>841</v>
      </c>
      <c r="D272" s="51" t="s">
        <v>10</v>
      </c>
      <c r="E272" s="52" t="s">
        <v>272</v>
      </c>
      <c r="F272" s="51" t="s">
        <v>865</v>
      </c>
      <c r="G272" s="51" t="s">
        <v>167</v>
      </c>
      <c r="H272" s="52" t="s">
        <v>864</v>
      </c>
      <c r="I272" s="51" t="s">
        <v>1126</v>
      </c>
      <c r="J272" s="51" t="s">
        <v>1184</v>
      </c>
      <c r="K272" s="50">
        <v>45333</v>
      </c>
      <c r="L272" s="50" t="s">
        <v>401</v>
      </c>
      <c r="M272" s="51" t="s">
        <v>1203</v>
      </c>
      <c r="N272" s="52" t="s">
        <v>266</v>
      </c>
      <c r="O272" s="51" t="s">
        <v>441</v>
      </c>
      <c r="P272" s="51" t="s">
        <v>1209</v>
      </c>
      <c r="Q272" s="52" t="s">
        <v>440</v>
      </c>
      <c r="R272" s="51" t="s">
        <v>1180</v>
      </c>
      <c r="S272" s="51" t="s">
        <v>1185</v>
      </c>
      <c r="T272" s="51" t="s">
        <v>1160</v>
      </c>
      <c r="U272" s="51"/>
      <c r="V272" s="51"/>
      <c r="W272" s="51">
        <v>1</v>
      </c>
      <c r="X272" s="51">
        <v>0</v>
      </c>
      <c r="Y272" s="51">
        <v>1</v>
      </c>
      <c r="Z272" s="51">
        <v>0</v>
      </c>
      <c r="AA272" s="51">
        <v>0</v>
      </c>
      <c r="AB272" s="51">
        <v>0</v>
      </c>
      <c r="AC272" s="51">
        <v>0</v>
      </c>
      <c r="AD272" s="51">
        <v>0</v>
      </c>
      <c r="AE272" s="51">
        <v>0</v>
      </c>
      <c r="AF272" s="51">
        <v>0</v>
      </c>
      <c r="AG272" s="51">
        <v>0</v>
      </c>
      <c r="AH272" s="51" t="str">
        <f>IF(OR(COUNTIF(WestCoast[],IDPs[[#This Row],[Dis_Pcode]])&gt;=1,COUNTIF(WestCoast[],#REF!)&gt;=1),"Yes","No")</f>
        <v>No</v>
      </c>
      <c r="AI272" s="51" t="str">
        <f>IF(IDPs[[#This Row],[Gov_Pcode]]=IDPs[[#This Row],[Gov_Coming_Pcode]],"Yes","No")</f>
        <v>No</v>
      </c>
      <c r="AJ272" s="51" t="str">
        <f>IF(IDPs[[#This Row],[Dis_Pcode]]=IDPs[[#This Row],[Dis_Coming_Pcode]],"Yes","No")</f>
        <v>No</v>
      </c>
    </row>
    <row r="273" spans="1:36" s="14" customFormat="1" x14ac:dyDescent="0.35">
      <c r="A273" s="50">
        <v>45338</v>
      </c>
      <c r="B273" s="50">
        <v>45336</v>
      </c>
      <c r="C273" s="50" t="s">
        <v>874</v>
      </c>
      <c r="D273" s="51" t="s">
        <v>6</v>
      </c>
      <c r="E273" s="52" t="s">
        <v>873</v>
      </c>
      <c r="F273" s="51" t="s">
        <v>892</v>
      </c>
      <c r="G273" s="51" t="s">
        <v>6</v>
      </c>
      <c r="H273" s="52" t="s">
        <v>873</v>
      </c>
      <c r="I273" s="51" t="s">
        <v>1126</v>
      </c>
      <c r="J273" s="51" t="s">
        <v>1184</v>
      </c>
      <c r="K273" s="50">
        <v>45334</v>
      </c>
      <c r="L273" s="50" t="s">
        <v>462</v>
      </c>
      <c r="M273" s="51" t="s">
        <v>19</v>
      </c>
      <c r="N273" s="52" t="s">
        <v>278</v>
      </c>
      <c r="O273" s="51" t="s">
        <v>486</v>
      </c>
      <c r="P273" s="51" t="s">
        <v>1223</v>
      </c>
      <c r="Q273" s="52" t="s">
        <v>484</v>
      </c>
      <c r="R273" s="51" t="s">
        <v>1181</v>
      </c>
      <c r="S273" s="51" t="s">
        <v>1183</v>
      </c>
      <c r="T273" s="51" t="s">
        <v>1435</v>
      </c>
      <c r="U273" s="51" t="s">
        <v>1435</v>
      </c>
      <c r="V273" s="51" t="s">
        <v>1435</v>
      </c>
      <c r="W273" s="51">
        <v>1</v>
      </c>
      <c r="X273" s="51">
        <v>0</v>
      </c>
      <c r="Y273" s="51">
        <v>0</v>
      </c>
      <c r="Z273" s="51">
        <v>0</v>
      </c>
      <c r="AA273" s="51">
        <v>0</v>
      </c>
      <c r="AB273" s="51">
        <v>0</v>
      </c>
      <c r="AC273" s="51">
        <v>0</v>
      </c>
      <c r="AD273" s="51">
        <v>1</v>
      </c>
      <c r="AE273" s="51">
        <v>0</v>
      </c>
      <c r="AF273" s="51">
        <v>0</v>
      </c>
      <c r="AG273" s="51">
        <v>0</v>
      </c>
      <c r="AH273" s="51" t="str">
        <f>IF(OR(COUNTIF(WestCoast[],IDPs[[#This Row],[Dis_Pcode]])&gt;=1,COUNTIF(WestCoast[],#REF!)&gt;=1),"Yes","No")</f>
        <v>No</v>
      </c>
      <c r="AI273" s="51" t="str">
        <f>IF(IDPs[[#This Row],[Gov_Pcode]]=IDPs[[#This Row],[Gov_Coming_Pcode]],"Yes","No")</f>
        <v>No</v>
      </c>
      <c r="AJ273" s="51" t="str">
        <f>IF(IDPs[[#This Row],[Dis_Pcode]]=IDPs[[#This Row],[Dis_Coming_Pcode]],"Yes","No")</f>
        <v>No</v>
      </c>
    </row>
    <row r="274" spans="1:36" s="14" customFormat="1" x14ac:dyDescent="0.35">
      <c r="A274" s="50">
        <v>45338</v>
      </c>
      <c r="B274" s="50">
        <v>45337</v>
      </c>
      <c r="C274" s="50" t="s">
        <v>874</v>
      </c>
      <c r="D274" s="51" t="s">
        <v>6</v>
      </c>
      <c r="E274" s="52" t="s">
        <v>873</v>
      </c>
      <c r="F274" s="51" t="s">
        <v>882</v>
      </c>
      <c r="G274" s="51" t="s">
        <v>121</v>
      </c>
      <c r="H274" s="52" t="s">
        <v>881</v>
      </c>
      <c r="I274" s="51" t="s">
        <v>1126</v>
      </c>
      <c r="J274" s="51" t="s">
        <v>1184</v>
      </c>
      <c r="K274" s="50">
        <v>45334</v>
      </c>
      <c r="L274" s="50" t="s">
        <v>874</v>
      </c>
      <c r="M274" s="51" t="s">
        <v>6</v>
      </c>
      <c r="N274" s="52" t="s">
        <v>873</v>
      </c>
      <c r="O274" s="51" t="s">
        <v>882</v>
      </c>
      <c r="P274" s="51" t="s">
        <v>121</v>
      </c>
      <c r="Q274" s="52" t="s">
        <v>881</v>
      </c>
      <c r="R274" s="51" t="s">
        <v>1180</v>
      </c>
      <c r="S274" s="51" t="s">
        <v>1186</v>
      </c>
      <c r="T274" s="51" t="s">
        <v>1160</v>
      </c>
      <c r="U274" s="51"/>
      <c r="V274" s="51"/>
      <c r="W274" s="51">
        <v>2</v>
      </c>
      <c r="X274" s="51">
        <v>0</v>
      </c>
      <c r="Y274" s="51">
        <v>0</v>
      </c>
      <c r="Z274" s="51">
        <v>0</v>
      </c>
      <c r="AA274" s="51">
        <v>1</v>
      </c>
      <c r="AB274" s="51">
        <v>0</v>
      </c>
      <c r="AC274" s="51">
        <v>0</v>
      </c>
      <c r="AD274" s="51">
        <v>1</v>
      </c>
      <c r="AE274" s="51">
        <v>0</v>
      </c>
      <c r="AF274" s="51">
        <v>0</v>
      </c>
      <c r="AG274" s="51">
        <v>0</v>
      </c>
      <c r="AH274" s="51" t="str">
        <f>IF(OR(COUNTIF(WestCoast[],IDPs[[#This Row],[Dis_Pcode]])&gt;=1,COUNTIF(WestCoast[],#REF!)&gt;=1),"Yes","No")</f>
        <v>No</v>
      </c>
      <c r="AI274" s="51" t="str">
        <f>IF(IDPs[[#This Row],[Gov_Pcode]]=IDPs[[#This Row],[Gov_Coming_Pcode]],"Yes","No")</f>
        <v>Yes</v>
      </c>
      <c r="AJ274" s="51" t="str">
        <f>IF(IDPs[[#This Row],[Dis_Pcode]]=IDPs[[#This Row],[Dis_Coming_Pcode]],"Yes","No")</f>
        <v>Yes</v>
      </c>
    </row>
    <row r="275" spans="1:36" s="14" customFormat="1" x14ac:dyDescent="0.35">
      <c r="A275" s="50">
        <v>45338</v>
      </c>
      <c r="B275" s="50">
        <v>45337</v>
      </c>
      <c r="C275" s="50" t="s">
        <v>874</v>
      </c>
      <c r="D275" s="51" t="s">
        <v>6</v>
      </c>
      <c r="E275" s="52" t="s">
        <v>873</v>
      </c>
      <c r="F275" s="51" t="s">
        <v>892</v>
      </c>
      <c r="G275" s="51" t="s">
        <v>6</v>
      </c>
      <c r="H275" s="52" t="s">
        <v>873</v>
      </c>
      <c r="I275" s="51" t="s">
        <v>1126</v>
      </c>
      <c r="J275" s="51" t="s">
        <v>1184</v>
      </c>
      <c r="K275" s="50">
        <v>45334</v>
      </c>
      <c r="L275" s="50" t="s">
        <v>462</v>
      </c>
      <c r="M275" s="51" t="s">
        <v>19</v>
      </c>
      <c r="N275" s="52" t="s">
        <v>278</v>
      </c>
      <c r="O275" s="51" t="s">
        <v>486</v>
      </c>
      <c r="P275" s="51" t="s">
        <v>1223</v>
      </c>
      <c r="Q275" s="52" t="s">
        <v>484</v>
      </c>
      <c r="R275" s="51" t="s">
        <v>1181</v>
      </c>
      <c r="S275" s="51" t="s">
        <v>1183</v>
      </c>
      <c r="T275" s="51" t="s">
        <v>1160</v>
      </c>
      <c r="U275" s="51"/>
      <c r="V275" s="51"/>
      <c r="W275" s="51">
        <v>1</v>
      </c>
      <c r="X275" s="51">
        <v>0</v>
      </c>
      <c r="Y275" s="51">
        <v>1</v>
      </c>
      <c r="Z275" s="51">
        <v>0</v>
      </c>
      <c r="AA275" s="51">
        <v>0</v>
      </c>
      <c r="AB275" s="51">
        <v>0</v>
      </c>
      <c r="AC275" s="51">
        <v>0</v>
      </c>
      <c r="AD275" s="51">
        <v>0</v>
      </c>
      <c r="AE275" s="51">
        <v>0</v>
      </c>
      <c r="AF275" s="51">
        <v>0</v>
      </c>
      <c r="AG275" s="51">
        <v>0</v>
      </c>
      <c r="AH275" s="51" t="str">
        <f>IF(OR(COUNTIF(WestCoast[],IDPs[[#This Row],[Dis_Pcode]])&gt;=1,COUNTIF(WestCoast[],#REF!)&gt;=1),"Yes","No")</f>
        <v>No</v>
      </c>
      <c r="AI275" s="51" t="str">
        <f>IF(IDPs[[#This Row],[Gov_Pcode]]=IDPs[[#This Row],[Gov_Coming_Pcode]],"Yes","No")</f>
        <v>No</v>
      </c>
      <c r="AJ275" s="51" t="str">
        <f>IF(IDPs[[#This Row],[Dis_Pcode]]=IDPs[[#This Row],[Dis_Coming_Pcode]],"Yes","No")</f>
        <v>No</v>
      </c>
    </row>
    <row r="276" spans="1:36" s="14" customFormat="1" x14ac:dyDescent="0.35">
      <c r="A276" s="50">
        <v>45338</v>
      </c>
      <c r="B276" s="50">
        <v>45337</v>
      </c>
      <c r="C276" s="50" t="s">
        <v>874</v>
      </c>
      <c r="D276" s="51" t="s">
        <v>6</v>
      </c>
      <c r="E276" s="52" t="s">
        <v>873</v>
      </c>
      <c r="F276" s="51" t="s">
        <v>894</v>
      </c>
      <c r="G276" s="51" t="s">
        <v>87</v>
      </c>
      <c r="H276" s="52" t="s">
        <v>893</v>
      </c>
      <c r="I276" s="51" t="s">
        <v>1126</v>
      </c>
      <c r="J276" s="51" t="s">
        <v>1184</v>
      </c>
      <c r="K276" s="50">
        <v>45334</v>
      </c>
      <c r="L276" s="50" t="s">
        <v>959</v>
      </c>
      <c r="M276" s="51" t="s">
        <v>1206</v>
      </c>
      <c r="N276" s="52" t="s">
        <v>270</v>
      </c>
      <c r="O276" s="51" t="s">
        <v>993</v>
      </c>
      <c r="P276" s="51" t="s">
        <v>148</v>
      </c>
      <c r="Q276" s="52" t="s">
        <v>992</v>
      </c>
      <c r="R276" s="51" t="s">
        <v>1180</v>
      </c>
      <c r="S276" s="51" t="s">
        <v>1185</v>
      </c>
      <c r="T276" s="51" t="s">
        <v>1160</v>
      </c>
      <c r="U276" s="51"/>
      <c r="V276" s="51"/>
      <c r="W276" s="51">
        <v>2</v>
      </c>
      <c r="X276" s="51">
        <v>0</v>
      </c>
      <c r="Y276" s="51">
        <v>1</v>
      </c>
      <c r="Z276" s="51">
        <v>0</v>
      </c>
      <c r="AA276" s="51">
        <v>0</v>
      </c>
      <c r="AB276" s="51">
        <v>1</v>
      </c>
      <c r="AC276" s="51">
        <v>0</v>
      </c>
      <c r="AD276" s="51">
        <v>0</v>
      </c>
      <c r="AE276" s="51">
        <v>0</v>
      </c>
      <c r="AF276" s="51">
        <v>0</v>
      </c>
      <c r="AG276" s="51">
        <v>0</v>
      </c>
      <c r="AH276" s="51" t="str">
        <f>IF(OR(COUNTIF(WestCoast[],IDPs[[#This Row],[Dis_Pcode]])&gt;=1,COUNTIF(WestCoast[],#REF!)&gt;=1),"Yes","No")</f>
        <v>No</v>
      </c>
      <c r="AI276" s="51" t="str">
        <f>IF(IDPs[[#This Row],[Gov_Pcode]]=IDPs[[#This Row],[Gov_Coming_Pcode]],"Yes","No")</f>
        <v>No</v>
      </c>
      <c r="AJ276" s="51" t="str">
        <f>IF(IDPs[[#This Row],[Dis_Pcode]]=IDPs[[#This Row],[Dis_Coming_Pcode]],"Yes","No")</f>
        <v>No</v>
      </c>
    </row>
    <row r="277" spans="1:36" s="14" customFormat="1" x14ac:dyDescent="0.35">
      <c r="A277" s="50">
        <v>45338</v>
      </c>
      <c r="B277" s="50">
        <v>45337</v>
      </c>
      <c r="C277" s="50" t="s">
        <v>874</v>
      </c>
      <c r="D277" s="51" t="s">
        <v>6</v>
      </c>
      <c r="E277" s="52" t="s">
        <v>873</v>
      </c>
      <c r="F277" s="51" t="s">
        <v>892</v>
      </c>
      <c r="G277" s="51" t="s">
        <v>6</v>
      </c>
      <c r="H277" s="52" t="s">
        <v>873</v>
      </c>
      <c r="I277" s="51" t="s">
        <v>1126</v>
      </c>
      <c r="J277" s="51" t="s">
        <v>1184</v>
      </c>
      <c r="K277" s="50">
        <v>45334</v>
      </c>
      <c r="L277" s="50" t="s">
        <v>325</v>
      </c>
      <c r="M277" s="51" t="s">
        <v>17</v>
      </c>
      <c r="N277" s="52" t="s">
        <v>277</v>
      </c>
      <c r="O277" s="51" t="s">
        <v>371</v>
      </c>
      <c r="P277" s="51" t="s">
        <v>370</v>
      </c>
      <c r="Q277" s="52" t="s">
        <v>369</v>
      </c>
      <c r="R277" s="51" t="s">
        <v>1180</v>
      </c>
      <c r="S277" s="51" t="s">
        <v>1185</v>
      </c>
      <c r="T277" s="51" t="s">
        <v>1160</v>
      </c>
      <c r="U277" s="51"/>
      <c r="V277" s="51"/>
      <c r="W277" s="51">
        <v>1</v>
      </c>
      <c r="X277" s="51">
        <v>0</v>
      </c>
      <c r="Y277" s="51">
        <v>0</v>
      </c>
      <c r="Z277" s="51">
        <v>0</v>
      </c>
      <c r="AA277" s="51">
        <v>0</v>
      </c>
      <c r="AB277" s="51">
        <v>0</v>
      </c>
      <c r="AC277" s="51">
        <v>0</v>
      </c>
      <c r="AD277" s="51">
        <v>0</v>
      </c>
      <c r="AE277" s="51">
        <v>0</v>
      </c>
      <c r="AF277" s="51">
        <v>1</v>
      </c>
      <c r="AG277" s="51">
        <v>0</v>
      </c>
      <c r="AH277" s="51" t="str">
        <f>IF(OR(COUNTIF(WestCoast[],IDPs[[#This Row],[Dis_Pcode]])&gt;=1,COUNTIF(WestCoast[],#REF!)&gt;=1),"Yes","No")</f>
        <v>No</v>
      </c>
      <c r="AI277" s="51" t="str">
        <f>IF(IDPs[[#This Row],[Gov_Pcode]]=IDPs[[#This Row],[Gov_Coming_Pcode]],"Yes","No")</f>
        <v>No</v>
      </c>
      <c r="AJ277" s="51" t="str">
        <f>IF(IDPs[[#This Row],[Dis_Pcode]]=IDPs[[#This Row],[Dis_Coming_Pcode]],"Yes","No")</f>
        <v>No</v>
      </c>
    </row>
    <row r="278" spans="1:36" s="14" customFormat="1" x14ac:dyDescent="0.35">
      <c r="A278" s="50">
        <v>45338</v>
      </c>
      <c r="B278" s="50">
        <v>45338</v>
      </c>
      <c r="C278" s="50" t="s">
        <v>874</v>
      </c>
      <c r="D278" s="51" t="s">
        <v>6</v>
      </c>
      <c r="E278" s="52" t="s">
        <v>873</v>
      </c>
      <c r="F278" s="51" t="s">
        <v>894</v>
      </c>
      <c r="G278" s="51" t="s">
        <v>87</v>
      </c>
      <c r="H278" s="52" t="s">
        <v>893</v>
      </c>
      <c r="I278" s="51" t="s">
        <v>1126</v>
      </c>
      <c r="J278" s="51" t="s">
        <v>1184</v>
      </c>
      <c r="K278" s="50">
        <v>45334</v>
      </c>
      <c r="L278" s="50" t="s">
        <v>563</v>
      </c>
      <c r="M278" s="51" t="s">
        <v>8</v>
      </c>
      <c r="N278" s="52" t="s">
        <v>269</v>
      </c>
      <c r="O278" s="51" t="s">
        <v>588</v>
      </c>
      <c r="P278" s="51" t="s">
        <v>238</v>
      </c>
      <c r="Q278" s="52" t="s">
        <v>587</v>
      </c>
      <c r="R278" s="51" t="s">
        <v>1180</v>
      </c>
      <c r="S278" s="51" t="s">
        <v>1185</v>
      </c>
      <c r="T278" s="51" t="s">
        <v>1160</v>
      </c>
      <c r="U278" s="51"/>
      <c r="V278" s="51"/>
      <c r="W278" s="51">
        <v>1</v>
      </c>
      <c r="X278" s="51">
        <v>0</v>
      </c>
      <c r="Y278" s="51">
        <v>0</v>
      </c>
      <c r="Z278" s="51">
        <v>0</v>
      </c>
      <c r="AA278" s="51">
        <v>1</v>
      </c>
      <c r="AB278" s="51">
        <v>0</v>
      </c>
      <c r="AC278" s="51">
        <v>0</v>
      </c>
      <c r="AD278" s="51">
        <v>0</v>
      </c>
      <c r="AE278" s="51">
        <v>0</v>
      </c>
      <c r="AF278" s="51">
        <v>0</v>
      </c>
      <c r="AG278" s="51">
        <v>0</v>
      </c>
      <c r="AH278" s="51" t="str">
        <f>IF(OR(COUNTIF(WestCoast[],IDPs[[#This Row],[Dis_Pcode]])&gt;=1,COUNTIF(WestCoast[],#REF!)&gt;=1),"Yes","No")</f>
        <v>No</v>
      </c>
      <c r="AI278" s="51" t="str">
        <f>IF(IDPs[[#This Row],[Gov_Pcode]]=IDPs[[#This Row],[Gov_Coming_Pcode]],"Yes","No")</f>
        <v>No</v>
      </c>
      <c r="AJ278" s="51" t="str">
        <f>IF(IDPs[[#This Row],[Dis_Pcode]]=IDPs[[#This Row],[Dis_Coming_Pcode]],"Yes","No")</f>
        <v>No</v>
      </c>
    </row>
    <row r="279" spans="1:36" s="14" customFormat="1" x14ac:dyDescent="0.35">
      <c r="A279" s="50">
        <v>45338</v>
      </c>
      <c r="B279" s="50">
        <v>45338</v>
      </c>
      <c r="C279" s="50" t="s">
        <v>874</v>
      </c>
      <c r="D279" s="51" t="s">
        <v>6</v>
      </c>
      <c r="E279" s="52" t="s">
        <v>873</v>
      </c>
      <c r="F279" s="51" t="s">
        <v>894</v>
      </c>
      <c r="G279" s="51" t="s">
        <v>87</v>
      </c>
      <c r="H279" s="52" t="s">
        <v>893</v>
      </c>
      <c r="I279" s="51" t="s">
        <v>1126</v>
      </c>
      <c r="J279" s="51" t="s">
        <v>1184</v>
      </c>
      <c r="K279" s="50">
        <v>45334</v>
      </c>
      <c r="L279" s="50" t="s">
        <v>797</v>
      </c>
      <c r="M279" s="51" t="s">
        <v>7</v>
      </c>
      <c r="N279" s="52" t="s">
        <v>796</v>
      </c>
      <c r="O279" s="51" t="s">
        <v>807</v>
      </c>
      <c r="P279" s="51" t="s">
        <v>1205</v>
      </c>
      <c r="Q279" s="52" t="s">
        <v>806</v>
      </c>
      <c r="R279" s="51" t="s">
        <v>1181</v>
      </c>
      <c r="S279" s="51" t="s">
        <v>1183</v>
      </c>
      <c r="T279" s="51" t="s">
        <v>1160</v>
      </c>
      <c r="U279" s="51"/>
      <c r="V279" s="51"/>
      <c r="W279" s="51">
        <v>1</v>
      </c>
      <c r="X279" s="51">
        <v>0</v>
      </c>
      <c r="Y279" s="51">
        <v>0</v>
      </c>
      <c r="Z279" s="51">
        <v>0</v>
      </c>
      <c r="AA279" s="51">
        <v>0</v>
      </c>
      <c r="AB279" s="51">
        <v>0</v>
      </c>
      <c r="AC279" s="51">
        <v>0</v>
      </c>
      <c r="AD279" s="51">
        <v>1</v>
      </c>
      <c r="AE279" s="51">
        <v>0</v>
      </c>
      <c r="AF279" s="51">
        <v>0</v>
      </c>
      <c r="AG279" s="51">
        <v>0</v>
      </c>
      <c r="AH279" s="51" t="str">
        <f>IF(OR(COUNTIF(WestCoast[],IDPs[[#This Row],[Dis_Pcode]])&gt;=1,COUNTIF(WestCoast[],#REF!)&gt;=1),"Yes","No")</f>
        <v>No</v>
      </c>
      <c r="AI279" s="51" t="str">
        <f>IF(IDPs[[#This Row],[Gov_Pcode]]=IDPs[[#This Row],[Gov_Coming_Pcode]],"Yes","No")</f>
        <v>No</v>
      </c>
      <c r="AJ279" s="51" t="str">
        <f>IF(IDPs[[#This Row],[Dis_Pcode]]=IDPs[[#This Row],[Dis_Coming_Pcode]],"Yes","No")</f>
        <v>No</v>
      </c>
    </row>
    <row r="280" spans="1:36" s="14" customFormat="1" x14ac:dyDescent="0.35">
      <c r="A280" s="50">
        <v>45339</v>
      </c>
      <c r="B280" s="50">
        <v>45339</v>
      </c>
      <c r="C280" s="50" t="s">
        <v>380</v>
      </c>
      <c r="D280" s="51" t="s">
        <v>1218</v>
      </c>
      <c r="E280" s="52" t="s">
        <v>265</v>
      </c>
      <c r="F280" s="51" t="s">
        <v>382</v>
      </c>
      <c r="G280" s="51" t="s">
        <v>1218</v>
      </c>
      <c r="H280" s="52" t="s">
        <v>265</v>
      </c>
      <c r="I280" s="51" t="s">
        <v>1126</v>
      </c>
      <c r="J280" s="51" t="s">
        <v>1184</v>
      </c>
      <c r="K280" s="50">
        <v>45334</v>
      </c>
      <c r="L280" s="50" t="s">
        <v>380</v>
      </c>
      <c r="M280" s="51" t="s">
        <v>1218</v>
      </c>
      <c r="N280" s="52" t="s">
        <v>265</v>
      </c>
      <c r="O280" s="51" t="s">
        <v>386</v>
      </c>
      <c r="P280" s="51" t="s">
        <v>69</v>
      </c>
      <c r="Q280" s="52" t="s">
        <v>385</v>
      </c>
      <c r="R280" s="51" t="s">
        <v>1180</v>
      </c>
      <c r="S280" s="51" t="s">
        <v>1185</v>
      </c>
      <c r="T280" s="51" t="s">
        <v>1160</v>
      </c>
      <c r="U280" s="51"/>
      <c r="V280" s="51"/>
      <c r="W280" s="51">
        <v>1</v>
      </c>
      <c r="X280" s="51">
        <v>0</v>
      </c>
      <c r="Y280" s="51">
        <v>0</v>
      </c>
      <c r="Z280" s="51">
        <v>0</v>
      </c>
      <c r="AA280" s="51">
        <v>0</v>
      </c>
      <c r="AB280" s="51">
        <v>0</v>
      </c>
      <c r="AC280" s="51">
        <v>0</v>
      </c>
      <c r="AD280" s="51">
        <v>1</v>
      </c>
      <c r="AE280" s="51">
        <v>0</v>
      </c>
      <c r="AF280" s="51">
        <v>0</v>
      </c>
      <c r="AG280" s="51">
        <v>0</v>
      </c>
      <c r="AH280" s="51" t="str">
        <f>IF(OR(COUNTIF(WestCoast[],IDPs[[#This Row],[Dis_Pcode]])&gt;=1,COUNTIF(WestCoast[],#REF!)&gt;=1),"Yes","No")</f>
        <v>No</v>
      </c>
      <c r="AI280" s="51" t="str">
        <f>IF(IDPs[[#This Row],[Gov_Pcode]]=IDPs[[#This Row],[Gov_Coming_Pcode]],"Yes","No")</f>
        <v>Yes</v>
      </c>
      <c r="AJ280" s="51" t="str">
        <f>IF(IDPs[[#This Row],[Dis_Pcode]]=IDPs[[#This Row],[Dis_Coming_Pcode]],"Yes","No")</f>
        <v>No</v>
      </c>
    </row>
    <row r="281" spans="1:36" s="14" customFormat="1" x14ac:dyDescent="0.35">
      <c r="A281" s="50">
        <v>45338</v>
      </c>
      <c r="B281" s="50">
        <v>45337</v>
      </c>
      <c r="C281" s="50" t="s">
        <v>874</v>
      </c>
      <c r="D281" s="51" t="s">
        <v>6</v>
      </c>
      <c r="E281" s="52" t="s">
        <v>873</v>
      </c>
      <c r="F281" s="51" t="s">
        <v>894</v>
      </c>
      <c r="G281" s="51" t="s">
        <v>87</v>
      </c>
      <c r="H281" s="52" t="s">
        <v>893</v>
      </c>
      <c r="I281" s="51" t="s">
        <v>1126</v>
      </c>
      <c r="J281" s="51" t="s">
        <v>1184</v>
      </c>
      <c r="K281" s="50">
        <v>45335</v>
      </c>
      <c r="L281" s="50" t="s">
        <v>1046</v>
      </c>
      <c r="M281" s="51" t="s">
        <v>1207</v>
      </c>
      <c r="N281" s="52" t="s">
        <v>267</v>
      </c>
      <c r="O281" s="51" t="s">
        <v>1075</v>
      </c>
      <c r="P281" s="51" t="s">
        <v>1099</v>
      </c>
      <c r="Q281" s="52" t="s">
        <v>1098</v>
      </c>
      <c r="R281" s="51" t="s">
        <v>1181</v>
      </c>
      <c r="S281" s="51" t="s">
        <v>1183</v>
      </c>
      <c r="T281" s="51" t="s">
        <v>1160</v>
      </c>
      <c r="U281" s="51"/>
      <c r="V281" s="51"/>
      <c r="W281" s="51">
        <v>1</v>
      </c>
      <c r="X281" s="51">
        <v>0</v>
      </c>
      <c r="Y281" s="51">
        <v>0</v>
      </c>
      <c r="Z281" s="51">
        <v>0</v>
      </c>
      <c r="AA281" s="51">
        <v>0</v>
      </c>
      <c r="AB281" s="51">
        <v>0</v>
      </c>
      <c r="AC281" s="51">
        <v>1</v>
      </c>
      <c r="AD281" s="51">
        <v>0</v>
      </c>
      <c r="AE281" s="51">
        <v>0</v>
      </c>
      <c r="AF281" s="51">
        <v>0</v>
      </c>
      <c r="AG281" s="51">
        <v>0</v>
      </c>
      <c r="AH281" s="51" t="str">
        <f>IF(OR(COUNTIF(WestCoast[],IDPs[[#This Row],[Dis_Pcode]])&gt;=1,COUNTIF(WestCoast[],#REF!)&gt;=1),"Yes","No")</f>
        <v>No</v>
      </c>
      <c r="AI281" s="51" t="str">
        <f>IF(IDPs[[#This Row],[Gov_Pcode]]=IDPs[[#This Row],[Gov_Coming_Pcode]],"Yes","No")</f>
        <v>No</v>
      </c>
      <c r="AJ281" s="51" t="str">
        <f>IF(IDPs[[#This Row],[Dis_Pcode]]=IDPs[[#This Row],[Dis_Coming_Pcode]],"Yes","No")</f>
        <v>No</v>
      </c>
    </row>
    <row r="282" spans="1:36" s="14" customFormat="1" x14ac:dyDescent="0.35">
      <c r="A282" s="50">
        <v>45338</v>
      </c>
      <c r="B282" s="50">
        <v>45337</v>
      </c>
      <c r="C282" s="50" t="s">
        <v>874</v>
      </c>
      <c r="D282" s="51" t="s">
        <v>6</v>
      </c>
      <c r="E282" s="52" t="s">
        <v>873</v>
      </c>
      <c r="F282" s="51" t="s">
        <v>892</v>
      </c>
      <c r="G282" s="51" t="s">
        <v>6</v>
      </c>
      <c r="H282" s="52" t="s">
        <v>873</v>
      </c>
      <c r="I282" s="51" t="s">
        <v>1126</v>
      </c>
      <c r="J282" s="51" t="s">
        <v>1184</v>
      </c>
      <c r="K282" s="50">
        <v>45335</v>
      </c>
      <c r="L282" s="50" t="s">
        <v>874</v>
      </c>
      <c r="M282" s="51" t="s">
        <v>6</v>
      </c>
      <c r="N282" s="52" t="s">
        <v>873</v>
      </c>
      <c r="O282" s="51" t="s">
        <v>882</v>
      </c>
      <c r="P282" s="51" t="s">
        <v>121</v>
      </c>
      <c r="Q282" s="52" t="s">
        <v>881</v>
      </c>
      <c r="R282" s="51" t="s">
        <v>1180</v>
      </c>
      <c r="S282" s="51" t="s">
        <v>1186</v>
      </c>
      <c r="T282" s="51" t="s">
        <v>1160</v>
      </c>
      <c r="U282" s="51"/>
      <c r="V282" s="51"/>
      <c r="W282" s="51">
        <v>1</v>
      </c>
      <c r="X282" s="51">
        <v>0</v>
      </c>
      <c r="Y282" s="51">
        <v>1</v>
      </c>
      <c r="Z282" s="51">
        <v>0</v>
      </c>
      <c r="AA282" s="51">
        <v>0</v>
      </c>
      <c r="AB282" s="51">
        <v>0</v>
      </c>
      <c r="AC282" s="51">
        <v>0</v>
      </c>
      <c r="AD282" s="51">
        <v>0</v>
      </c>
      <c r="AE282" s="51">
        <v>0</v>
      </c>
      <c r="AF282" s="51">
        <v>0</v>
      </c>
      <c r="AG282" s="51">
        <v>0</v>
      </c>
      <c r="AH282" s="51" t="str">
        <f>IF(OR(COUNTIF(WestCoast[],IDPs[[#This Row],[Dis_Pcode]])&gt;=1,COUNTIF(WestCoast[],#REF!)&gt;=1),"Yes","No")</f>
        <v>No</v>
      </c>
      <c r="AI282" s="51" t="str">
        <f>IF(IDPs[[#This Row],[Gov_Pcode]]=IDPs[[#This Row],[Gov_Coming_Pcode]],"Yes","No")</f>
        <v>Yes</v>
      </c>
      <c r="AJ282" s="51" t="str">
        <f>IF(IDPs[[#This Row],[Dis_Pcode]]=IDPs[[#This Row],[Dis_Coming_Pcode]],"Yes","No")</f>
        <v>No</v>
      </c>
    </row>
    <row r="283" spans="1:36" s="14" customFormat="1" x14ac:dyDescent="0.35">
      <c r="A283" s="50">
        <v>45338</v>
      </c>
      <c r="B283" s="50">
        <v>45337</v>
      </c>
      <c r="C283" s="50" t="s">
        <v>874</v>
      </c>
      <c r="D283" s="51" t="s">
        <v>6</v>
      </c>
      <c r="E283" s="52" t="s">
        <v>873</v>
      </c>
      <c r="F283" s="51" t="s">
        <v>892</v>
      </c>
      <c r="G283" s="51" t="s">
        <v>6</v>
      </c>
      <c r="H283" s="52" t="s">
        <v>873</v>
      </c>
      <c r="I283" s="51" t="s">
        <v>1126</v>
      </c>
      <c r="J283" s="51" t="s">
        <v>1184</v>
      </c>
      <c r="K283" s="50">
        <v>45335</v>
      </c>
      <c r="L283" s="50" t="s">
        <v>462</v>
      </c>
      <c r="M283" s="51" t="s">
        <v>19</v>
      </c>
      <c r="N283" s="52" t="s">
        <v>278</v>
      </c>
      <c r="O283" s="51" t="s">
        <v>486</v>
      </c>
      <c r="P283" s="51" t="s">
        <v>1223</v>
      </c>
      <c r="Q283" s="52" t="s">
        <v>484</v>
      </c>
      <c r="R283" s="51" t="s">
        <v>1181</v>
      </c>
      <c r="S283" s="51" t="s">
        <v>1182</v>
      </c>
      <c r="T283" s="51" t="s">
        <v>1160</v>
      </c>
      <c r="U283" s="51"/>
      <c r="V283" s="51"/>
      <c r="W283" s="51">
        <v>1</v>
      </c>
      <c r="X283" s="51">
        <v>0</v>
      </c>
      <c r="Y283" s="51">
        <v>1</v>
      </c>
      <c r="Z283" s="51">
        <v>0</v>
      </c>
      <c r="AA283" s="51">
        <v>0</v>
      </c>
      <c r="AB283" s="51">
        <v>0</v>
      </c>
      <c r="AC283" s="51">
        <v>0</v>
      </c>
      <c r="AD283" s="51">
        <v>0</v>
      </c>
      <c r="AE283" s="51">
        <v>0</v>
      </c>
      <c r="AF283" s="51">
        <v>0</v>
      </c>
      <c r="AG283" s="51">
        <v>0</v>
      </c>
      <c r="AH283" s="51" t="str">
        <f>IF(OR(COUNTIF(WestCoast[],IDPs[[#This Row],[Dis_Pcode]])&gt;=1,COUNTIF(WestCoast[],#REF!)&gt;=1),"Yes","No")</f>
        <v>No</v>
      </c>
      <c r="AI283" s="51" t="str">
        <f>IF(IDPs[[#This Row],[Gov_Pcode]]=IDPs[[#This Row],[Gov_Coming_Pcode]],"Yes","No")</f>
        <v>No</v>
      </c>
      <c r="AJ283" s="51" t="str">
        <f>IF(IDPs[[#This Row],[Dis_Pcode]]=IDPs[[#This Row],[Dis_Coming_Pcode]],"Yes","No")</f>
        <v>No</v>
      </c>
    </row>
    <row r="284" spans="1:36" s="14" customFormat="1" x14ac:dyDescent="0.35">
      <c r="A284" s="50">
        <v>45338</v>
      </c>
      <c r="B284" s="50">
        <v>45338</v>
      </c>
      <c r="C284" s="50" t="s">
        <v>874</v>
      </c>
      <c r="D284" s="51" t="s">
        <v>6</v>
      </c>
      <c r="E284" s="52" t="s">
        <v>873</v>
      </c>
      <c r="F284" s="51" t="s">
        <v>894</v>
      </c>
      <c r="G284" s="51" t="s">
        <v>87</v>
      </c>
      <c r="H284" s="52" t="s">
        <v>893</v>
      </c>
      <c r="I284" s="51" t="s">
        <v>1126</v>
      </c>
      <c r="J284" s="51" t="s">
        <v>1184</v>
      </c>
      <c r="K284" s="50">
        <v>45335</v>
      </c>
      <c r="L284" s="50" t="s">
        <v>959</v>
      </c>
      <c r="M284" s="51" t="s">
        <v>1206</v>
      </c>
      <c r="N284" s="52" t="s">
        <v>270</v>
      </c>
      <c r="O284" s="51" t="s">
        <v>993</v>
      </c>
      <c r="P284" s="51" t="s">
        <v>148</v>
      </c>
      <c r="Q284" s="52" t="s">
        <v>992</v>
      </c>
      <c r="R284" s="51" t="s">
        <v>1180</v>
      </c>
      <c r="S284" s="51" t="s">
        <v>1185</v>
      </c>
      <c r="T284" s="51" t="s">
        <v>1160</v>
      </c>
      <c r="U284" s="51"/>
      <c r="V284" s="51"/>
      <c r="W284" s="51">
        <v>1</v>
      </c>
      <c r="X284" s="51">
        <v>0</v>
      </c>
      <c r="Y284" s="51">
        <v>0</v>
      </c>
      <c r="Z284" s="51">
        <v>0</v>
      </c>
      <c r="AA284" s="51">
        <v>1</v>
      </c>
      <c r="AB284" s="51">
        <v>0</v>
      </c>
      <c r="AC284" s="51">
        <v>0</v>
      </c>
      <c r="AD284" s="51">
        <v>0</v>
      </c>
      <c r="AE284" s="51">
        <v>0</v>
      </c>
      <c r="AF284" s="51">
        <v>0</v>
      </c>
      <c r="AG284" s="51">
        <v>0</v>
      </c>
      <c r="AH284" s="51" t="str">
        <f>IF(OR(COUNTIF(WestCoast[],IDPs[[#This Row],[Dis_Pcode]])&gt;=1,COUNTIF(WestCoast[],#REF!)&gt;=1),"Yes","No")</f>
        <v>No</v>
      </c>
      <c r="AI284" s="51" t="str">
        <f>IF(IDPs[[#This Row],[Gov_Pcode]]=IDPs[[#This Row],[Gov_Coming_Pcode]],"Yes","No")</f>
        <v>No</v>
      </c>
      <c r="AJ284" s="51" t="str">
        <f>IF(IDPs[[#This Row],[Dis_Pcode]]=IDPs[[#This Row],[Dis_Coming_Pcode]],"Yes","No")</f>
        <v>No</v>
      </c>
    </row>
    <row r="285" spans="1:36" s="14" customFormat="1" x14ac:dyDescent="0.35">
      <c r="A285" s="50">
        <v>45339</v>
      </c>
      <c r="B285" s="50">
        <v>45339</v>
      </c>
      <c r="C285" s="50" t="s">
        <v>1046</v>
      </c>
      <c r="D285" s="51" t="s">
        <v>1207</v>
      </c>
      <c r="E285" s="52" t="s">
        <v>267</v>
      </c>
      <c r="F285" s="51" t="s">
        <v>1061</v>
      </c>
      <c r="G285" s="51" t="s">
        <v>88</v>
      </c>
      <c r="H285" s="52" t="s">
        <v>1062</v>
      </c>
      <c r="I285" s="51" t="s">
        <v>1126</v>
      </c>
      <c r="J285" s="51" t="s">
        <v>1184</v>
      </c>
      <c r="K285" s="50">
        <v>45335</v>
      </c>
      <c r="L285" s="50" t="s">
        <v>1046</v>
      </c>
      <c r="M285" s="51" t="s">
        <v>1207</v>
      </c>
      <c r="N285" s="52" t="s">
        <v>267</v>
      </c>
      <c r="O285" s="51" t="s">
        <v>1084</v>
      </c>
      <c r="P285" s="51" t="s">
        <v>35</v>
      </c>
      <c r="Q285" s="52" t="s">
        <v>1083</v>
      </c>
      <c r="R285" s="51" t="s">
        <v>1180</v>
      </c>
      <c r="S285" s="51" t="s">
        <v>1185</v>
      </c>
      <c r="T285" s="51" t="s">
        <v>1160</v>
      </c>
      <c r="U285" s="51"/>
      <c r="V285" s="51"/>
      <c r="W285" s="51">
        <v>1</v>
      </c>
      <c r="X285" s="51">
        <v>0</v>
      </c>
      <c r="Y285" s="51">
        <v>0</v>
      </c>
      <c r="Z285" s="51">
        <v>0</v>
      </c>
      <c r="AA285" s="51">
        <v>1</v>
      </c>
      <c r="AB285" s="51">
        <v>0</v>
      </c>
      <c r="AC285" s="51">
        <v>0</v>
      </c>
      <c r="AD285" s="51">
        <v>0</v>
      </c>
      <c r="AE285" s="51">
        <v>0</v>
      </c>
      <c r="AF285" s="51">
        <v>0</v>
      </c>
      <c r="AG285" s="51">
        <v>0</v>
      </c>
      <c r="AH285" s="51" t="str">
        <f>IF(OR(COUNTIF(WestCoast[],IDPs[[#This Row],[Dis_Pcode]])&gt;=1,COUNTIF(WestCoast[],#REF!)&gt;=1),"Yes","No")</f>
        <v>No</v>
      </c>
      <c r="AI285" s="51" t="str">
        <f>IF(IDPs[[#This Row],[Gov_Pcode]]=IDPs[[#This Row],[Gov_Coming_Pcode]],"Yes","No")</f>
        <v>Yes</v>
      </c>
      <c r="AJ285" s="51" t="str">
        <f>IF(IDPs[[#This Row],[Dis_Pcode]]=IDPs[[#This Row],[Dis_Coming_Pcode]],"Yes","No")</f>
        <v>No</v>
      </c>
    </row>
    <row r="286" spans="1:36" s="14" customFormat="1" x14ac:dyDescent="0.35">
      <c r="A286" s="50">
        <v>45339</v>
      </c>
      <c r="B286" s="50">
        <v>45339</v>
      </c>
      <c r="C286" s="50" t="s">
        <v>380</v>
      </c>
      <c r="D286" s="51" t="s">
        <v>1218</v>
      </c>
      <c r="E286" s="52" t="s">
        <v>265</v>
      </c>
      <c r="F286" s="51" t="s">
        <v>382</v>
      </c>
      <c r="G286" s="51" t="s">
        <v>1218</v>
      </c>
      <c r="H286" s="52" t="s">
        <v>265</v>
      </c>
      <c r="I286" s="51" t="s">
        <v>1126</v>
      </c>
      <c r="J286" s="51" t="s">
        <v>1184</v>
      </c>
      <c r="K286" s="50">
        <v>45336</v>
      </c>
      <c r="L286" s="50" t="s">
        <v>797</v>
      </c>
      <c r="M286" s="51" t="s">
        <v>7</v>
      </c>
      <c r="N286" s="52" t="s">
        <v>796</v>
      </c>
      <c r="O286" s="51" t="s">
        <v>826</v>
      </c>
      <c r="P286" s="51" t="s">
        <v>130</v>
      </c>
      <c r="Q286" s="52" t="s">
        <v>825</v>
      </c>
      <c r="R286" s="51" t="s">
        <v>1180</v>
      </c>
      <c r="S286" s="51" t="s">
        <v>1185</v>
      </c>
      <c r="T286" s="51" t="s">
        <v>1160</v>
      </c>
      <c r="U286" s="51"/>
      <c r="V286" s="51"/>
      <c r="W286" s="51">
        <v>1</v>
      </c>
      <c r="X286" s="51">
        <v>0</v>
      </c>
      <c r="Y286" s="51">
        <v>0</v>
      </c>
      <c r="Z286" s="51">
        <v>0</v>
      </c>
      <c r="AA286" s="51">
        <v>0</v>
      </c>
      <c r="AB286" s="51">
        <v>0</v>
      </c>
      <c r="AC286" s="51">
        <v>0</v>
      </c>
      <c r="AD286" s="51">
        <v>1</v>
      </c>
      <c r="AE286" s="51">
        <v>0</v>
      </c>
      <c r="AF286" s="51">
        <v>0</v>
      </c>
      <c r="AG286" s="51">
        <v>0</v>
      </c>
      <c r="AH286" s="51" t="str">
        <f>IF(OR(COUNTIF(WestCoast[],IDPs[[#This Row],[Dis_Pcode]])&gt;=1,COUNTIF(WestCoast[],#REF!)&gt;=1),"Yes","No")</f>
        <v>No</v>
      </c>
      <c r="AI286" s="51" t="str">
        <f>IF(IDPs[[#This Row],[Gov_Pcode]]=IDPs[[#This Row],[Gov_Coming_Pcode]],"Yes","No")</f>
        <v>No</v>
      </c>
      <c r="AJ286" s="51" t="str">
        <f>IF(IDPs[[#This Row],[Dis_Pcode]]=IDPs[[#This Row],[Dis_Coming_Pcode]],"Yes","No")</f>
        <v>No</v>
      </c>
    </row>
    <row r="287" spans="1:36" s="14" customFormat="1" x14ac:dyDescent="0.35">
      <c r="A287" s="50">
        <v>45338</v>
      </c>
      <c r="B287" s="50">
        <v>45337</v>
      </c>
      <c r="C287" s="50" t="s">
        <v>874</v>
      </c>
      <c r="D287" s="51" t="s">
        <v>6</v>
      </c>
      <c r="E287" s="52" t="s">
        <v>873</v>
      </c>
      <c r="F287" s="51" t="s">
        <v>892</v>
      </c>
      <c r="G287" s="51" t="s">
        <v>6</v>
      </c>
      <c r="H287" s="52" t="s">
        <v>873</v>
      </c>
      <c r="I287" s="51" t="s">
        <v>1126</v>
      </c>
      <c r="J287" s="51" t="s">
        <v>1184</v>
      </c>
      <c r="K287" s="50">
        <v>45337</v>
      </c>
      <c r="L287" s="50" t="s">
        <v>1046</v>
      </c>
      <c r="M287" s="51" t="s">
        <v>1207</v>
      </c>
      <c r="N287" s="52" t="s">
        <v>267</v>
      </c>
      <c r="O287" s="51" t="s">
        <v>1075</v>
      </c>
      <c r="P287" s="51" t="s">
        <v>1099</v>
      </c>
      <c r="Q287" s="52" t="s">
        <v>1098</v>
      </c>
      <c r="R287" s="51" t="s">
        <v>1181</v>
      </c>
      <c r="S287" s="51" t="s">
        <v>1182</v>
      </c>
      <c r="T287" s="51" t="s">
        <v>1160</v>
      </c>
      <c r="U287" s="51"/>
      <c r="V287" s="51"/>
      <c r="W287" s="51">
        <v>1</v>
      </c>
      <c r="X287" s="51">
        <v>0</v>
      </c>
      <c r="Y287" s="51">
        <v>1</v>
      </c>
      <c r="Z287" s="51">
        <v>0</v>
      </c>
      <c r="AA287" s="51">
        <v>0</v>
      </c>
      <c r="AB287" s="51">
        <v>0</v>
      </c>
      <c r="AC287" s="51">
        <v>0</v>
      </c>
      <c r="AD287" s="51">
        <v>0</v>
      </c>
      <c r="AE287" s="51">
        <v>0</v>
      </c>
      <c r="AF287" s="51">
        <v>0</v>
      </c>
      <c r="AG287" s="51">
        <v>0</v>
      </c>
      <c r="AH287" s="51" t="str">
        <f>IF(OR(COUNTIF(WestCoast[],IDPs[[#This Row],[Dis_Pcode]])&gt;=1,COUNTIF(WestCoast[],#REF!)&gt;=1),"Yes","No")</f>
        <v>No</v>
      </c>
      <c r="AI287" s="51" t="str">
        <f>IF(IDPs[[#This Row],[Gov_Pcode]]=IDPs[[#This Row],[Gov_Coming_Pcode]],"Yes","No")</f>
        <v>No</v>
      </c>
      <c r="AJ287" s="51" t="str">
        <f>IF(IDPs[[#This Row],[Dis_Pcode]]=IDPs[[#This Row],[Dis_Coming_Pcode]],"Yes","No")</f>
        <v>No</v>
      </c>
    </row>
    <row r="288" spans="1:36" s="14" customFormat="1" x14ac:dyDescent="0.35">
      <c r="A288" s="50">
        <v>45339</v>
      </c>
      <c r="B288" s="50">
        <v>45337</v>
      </c>
      <c r="C288" s="50" t="s">
        <v>841</v>
      </c>
      <c r="D288" s="51" t="s">
        <v>10</v>
      </c>
      <c r="E288" s="52" t="s">
        <v>272</v>
      </c>
      <c r="F288" s="51" t="s">
        <v>865</v>
      </c>
      <c r="G288" s="51" t="s">
        <v>167</v>
      </c>
      <c r="H288" s="52" t="s">
        <v>864</v>
      </c>
      <c r="I288" s="51" t="s">
        <v>1126</v>
      </c>
      <c r="J288" s="51" t="s">
        <v>1184</v>
      </c>
      <c r="K288" s="50">
        <v>45337</v>
      </c>
      <c r="L288" s="50" t="s">
        <v>401</v>
      </c>
      <c r="M288" s="51" t="s">
        <v>1203</v>
      </c>
      <c r="N288" s="52" t="s">
        <v>266</v>
      </c>
      <c r="O288" s="51" t="s">
        <v>441</v>
      </c>
      <c r="P288" s="51" t="s">
        <v>1209</v>
      </c>
      <c r="Q288" s="52" t="s">
        <v>440</v>
      </c>
      <c r="R288" s="51" t="s">
        <v>1180</v>
      </c>
      <c r="S288" s="51" t="s">
        <v>1185</v>
      </c>
      <c r="T288" s="51" t="s">
        <v>1160</v>
      </c>
      <c r="U288" s="51"/>
      <c r="V288" s="51"/>
      <c r="W288" s="51">
        <v>1</v>
      </c>
      <c r="X288" s="51">
        <v>0</v>
      </c>
      <c r="Y288" s="51">
        <v>1</v>
      </c>
      <c r="Z288" s="51">
        <v>0</v>
      </c>
      <c r="AA288" s="51">
        <v>0</v>
      </c>
      <c r="AB288" s="51">
        <v>0</v>
      </c>
      <c r="AC288" s="51">
        <v>0</v>
      </c>
      <c r="AD288" s="51">
        <v>0</v>
      </c>
      <c r="AE288" s="51">
        <v>0</v>
      </c>
      <c r="AF288" s="51">
        <v>0</v>
      </c>
      <c r="AG288" s="51">
        <v>0</v>
      </c>
      <c r="AH288" s="51" t="str">
        <f>IF(OR(COUNTIF(WestCoast[],IDPs[[#This Row],[Dis_Pcode]])&gt;=1,COUNTIF(WestCoast[],#REF!)&gt;=1),"Yes","No")</f>
        <v>No</v>
      </c>
      <c r="AI288" s="51" t="str">
        <f>IF(IDPs[[#This Row],[Gov_Pcode]]=IDPs[[#This Row],[Gov_Coming_Pcode]],"Yes","No")</f>
        <v>No</v>
      </c>
      <c r="AJ288" s="51" t="str">
        <f>IF(IDPs[[#This Row],[Dis_Pcode]]=IDPs[[#This Row],[Dis_Coming_Pcode]],"Yes","No")</f>
        <v>No</v>
      </c>
    </row>
    <row r="289" spans="1:36" s="14" customFormat="1" x14ac:dyDescent="0.35">
      <c r="A289" s="50">
        <v>45339</v>
      </c>
      <c r="B289" s="50">
        <v>45337</v>
      </c>
      <c r="C289" s="50" t="s">
        <v>841</v>
      </c>
      <c r="D289" s="51" t="s">
        <v>10</v>
      </c>
      <c r="E289" s="52" t="s">
        <v>272</v>
      </c>
      <c r="F289" s="51" t="s">
        <v>865</v>
      </c>
      <c r="G289" s="51" t="s">
        <v>167</v>
      </c>
      <c r="H289" s="52" t="s">
        <v>864</v>
      </c>
      <c r="I289" s="51" t="s">
        <v>1126</v>
      </c>
      <c r="J289" s="51" t="s">
        <v>1184</v>
      </c>
      <c r="K289" s="50">
        <v>45337</v>
      </c>
      <c r="L289" s="50" t="s">
        <v>1046</v>
      </c>
      <c r="M289" s="51" t="s">
        <v>1207</v>
      </c>
      <c r="N289" s="52" t="s">
        <v>267</v>
      </c>
      <c r="O289" s="51" t="s">
        <v>1087</v>
      </c>
      <c r="P289" s="51" t="s">
        <v>65</v>
      </c>
      <c r="Q289" s="52" t="s">
        <v>1091</v>
      </c>
      <c r="R289" s="51" t="s">
        <v>1180</v>
      </c>
      <c r="S289" s="51" t="s">
        <v>1185</v>
      </c>
      <c r="T289" s="51" t="s">
        <v>1160</v>
      </c>
      <c r="U289" s="51"/>
      <c r="V289" s="51"/>
      <c r="W289" s="51">
        <v>1</v>
      </c>
      <c r="X289" s="51">
        <v>0</v>
      </c>
      <c r="Y289" s="51">
        <v>1</v>
      </c>
      <c r="Z289" s="51">
        <v>0</v>
      </c>
      <c r="AA289" s="51">
        <v>0</v>
      </c>
      <c r="AB289" s="51">
        <v>0</v>
      </c>
      <c r="AC289" s="51">
        <v>0</v>
      </c>
      <c r="AD289" s="51">
        <v>0</v>
      </c>
      <c r="AE289" s="51">
        <v>0</v>
      </c>
      <c r="AF289" s="51">
        <v>0</v>
      </c>
      <c r="AG289" s="51">
        <v>0</v>
      </c>
      <c r="AH289" s="51" t="str">
        <f>IF(OR(COUNTIF(WestCoast[],IDPs[[#This Row],[Dis_Pcode]])&gt;=1,COUNTIF(WestCoast[],#REF!)&gt;=1),"Yes","No")</f>
        <v>No</v>
      </c>
      <c r="AI289" s="51" t="str">
        <f>IF(IDPs[[#This Row],[Gov_Pcode]]=IDPs[[#This Row],[Gov_Coming_Pcode]],"Yes","No")</f>
        <v>No</v>
      </c>
      <c r="AJ289" s="51" t="str">
        <f>IF(IDPs[[#This Row],[Dis_Pcode]]=IDPs[[#This Row],[Dis_Coming_Pcode]],"Yes","No")</f>
        <v>No</v>
      </c>
    </row>
    <row r="290" spans="1:36" s="14" customFormat="1" x14ac:dyDescent="0.35">
      <c r="A290" s="50">
        <v>45339</v>
      </c>
      <c r="B290" s="50">
        <v>45338</v>
      </c>
      <c r="C290" s="50" t="s">
        <v>401</v>
      </c>
      <c r="D290" s="51" t="s">
        <v>1203</v>
      </c>
      <c r="E290" s="52" t="s">
        <v>266</v>
      </c>
      <c r="F290" s="51" t="s">
        <v>453</v>
      </c>
      <c r="G290" s="51" t="s">
        <v>25</v>
      </c>
      <c r="H290" s="52" t="s">
        <v>452</v>
      </c>
      <c r="I290" s="51" t="s">
        <v>1126</v>
      </c>
      <c r="J290" s="51" t="s">
        <v>1184</v>
      </c>
      <c r="K290" s="50">
        <v>45338</v>
      </c>
      <c r="L290" s="50" t="s">
        <v>401</v>
      </c>
      <c r="M290" s="51" t="s">
        <v>1203</v>
      </c>
      <c r="N290" s="52" t="s">
        <v>266</v>
      </c>
      <c r="O290" s="51" t="s">
        <v>453</v>
      </c>
      <c r="P290" s="51" t="s">
        <v>25</v>
      </c>
      <c r="Q290" s="52" t="s">
        <v>452</v>
      </c>
      <c r="R290" s="51" t="s">
        <v>1180</v>
      </c>
      <c r="S290" s="51" t="s">
        <v>1186</v>
      </c>
      <c r="T290" s="51" t="s">
        <v>1160</v>
      </c>
      <c r="U290" s="51"/>
      <c r="V290" s="51"/>
      <c r="W290" s="51">
        <v>6</v>
      </c>
      <c r="X290" s="51">
        <v>0</v>
      </c>
      <c r="Y290" s="51">
        <v>2</v>
      </c>
      <c r="Z290" s="51">
        <v>0</v>
      </c>
      <c r="AA290" s="51">
        <v>0</v>
      </c>
      <c r="AB290" s="51">
        <v>1</v>
      </c>
      <c r="AC290" s="51">
        <v>0</v>
      </c>
      <c r="AD290" s="51">
        <v>3</v>
      </c>
      <c r="AE290" s="51">
        <v>0</v>
      </c>
      <c r="AF290" s="51">
        <v>0</v>
      </c>
      <c r="AG290" s="51">
        <v>0</v>
      </c>
      <c r="AH290" s="51" t="str">
        <f>IF(OR(COUNTIF(WestCoast[],IDPs[[#This Row],[Dis_Pcode]])&gt;=1,COUNTIF(WestCoast[],#REF!)&gt;=1),"Yes","No")</f>
        <v>Yes</v>
      </c>
      <c r="AI290" s="51" t="str">
        <f>IF(IDPs[[#This Row],[Gov_Pcode]]=IDPs[[#This Row],[Gov_Coming_Pcode]],"Yes","No")</f>
        <v>Yes</v>
      </c>
      <c r="AJ290" s="51" t="str">
        <f>IF(IDPs[[#This Row],[Dis_Pcode]]=IDPs[[#This Row],[Dis_Coming_Pcode]],"Yes","No")</f>
        <v>Yes</v>
      </c>
    </row>
    <row r="291" spans="1:36" s="14" customFormat="1" x14ac:dyDescent="0.35">
      <c r="A291" s="50">
        <v>45339</v>
      </c>
      <c r="B291" s="50">
        <v>45339</v>
      </c>
      <c r="C291" s="50" t="s">
        <v>1046</v>
      </c>
      <c r="D291" s="51" t="s">
        <v>1207</v>
      </c>
      <c r="E291" s="52" t="s">
        <v>267</v>
      </c>
      <c r="F291" s="51" t="s">
        <v>1084</v>
      </c>
      <c r="G291" s="51" t="s">
        <v>35</v>
      </c>
      <c r="H291" s="52" t="s">
        <v>1083</v>
      </c>
      <c r="I291" s="51" t="s">
        <v>1126</v>
      </c>
      <c r="J291" s="51" t="s">
        <v>1184</v>
      </c>
      <c r="K291" s="50">
        <v>45339</v>
      </c>
      <c r="L291" s="50" t="s">
        <v>1046</v>
      </c>
      <c r="M291" s="51" t="s">
        <v>1207</v>
      </c>
      <c r="N291" s="52" t="s">
        <v>267</v>
      </c>
      <c r="O291" s="51" t="s">
        <v>1084</v>
      </c>
      <c r="P291" s="51" t="s">
        <v>35</v>
      </c>
      <c r="Q291" s="52" t="s">
        <v>1083</v>
      </c>
      <c r="R291" s="51" t="s">
        <v>1181</v>
      </c>
      <c r="S291" s="51" t="s">
        <v>1182</v>
      </c>
      <c r="T291" s="51" t="s">
        <v>1435</v>
      </c>
      <c r="U291" s="51" t="s">
        <v>1160</v>
      </c>
      <c r="V291" s="51"/>
      <c r="W291" s="51">
        <v>2</v>
      </c>
      <c r="X291" s="51">
        <v>0</v>
      </c>
      <c r="Y291" s="51">
        <v>2</v>
      </c>
      <c r="Z291" s="51">
        <v>0</v>
      </c>
      <c r="AA291" s="51">
        <v>0</v>
      </c>
      <c r="AB291" s="51">
        <v>0</v>
      </c>
      <c r="AC291" s="51">
        <v>0</v>
      </c>
      <c r="AD291" s="51">
        <v>0</v>
      </c>
      <c r="AE291" s="51">
        <v>0</v>
      </c>
      <c r="AF291" s="51">
        <v>0</v>
      </c>
      <c r="AG291" s="51">
        <v>0</v>
      </c>
      <c r="AH291" s="51" t="str">
        <f>IF(OR(COUNTIF(WestCoast[],IDPs[[#This Row],[Dis_Pcode]])&gt;=1,COUNTIF(WestCoast[],#REF!)&gt;=1),"Yes","No")</f>
        <v>No</v>
      </c>
      <c r="AI291" s="51" t="str">
        <f>IF(IDPs[[#This Row],[Gov_Pcode]]=IDPs[[#This Row],[Gov_Coming_Pcode]],"Yes","No")</f>
        <v>Yes</v>
      </c>
      <c r="AJ291" s="51" t="str">
        <f>IF(IDPs[[#This Row],[Dis_Pcode]]=IDPs[[#This Row],[Dis_Coming_Pcode]],"Yes","No")</f>
        <v>Yes</v>
      </c>
    </row>
    <row r="292" spans="1:36" s="14" customFormat="1" x14ac:dyDescent="0.35">
      <c r="A292" s="50">
        <v>45342</v>
      </c>
      <c r="B292" s="50">
        <v>45342</v>
      </c>
      <c r="C292" s="50" t="s">
        <v>401</v>
      </c>
      <c r="D292" s="51" t="s">
        <v>1203</v>
      </c>
      <c r="E292" s="52" t="s">
        <v>266</v>
      </c>
      <c r="F292" s="51" t="s">
        <v>417</v>
      </c>
      <c r="G292" s="51" t="s">
        <v>1303</v>
      </c>
      <c r="H292" s="52" t="s">
        <v>1304</v>
      </c>
      <c r="I292" s="51" t="s">
        <v>1126</v>
      </c>
      <c r="J292" s="51" t="s">
        <v>1184</v>
      </c>
      <c r="K292" s="50">
        <v>45333</v>
      </c>
      <c r="L292" s="50" t="s">
        <v>401</v>
      </c>
      <c r="M292" s="51" t="s">
        <v>1203</v>
      </c>
      <c r="N292" s="52" t="s">
        <v>266</v>
      </c>
      <c r="O292" s="51" t="s">
        <v>441</v>
      </c>
      <c r="P292" s="51" t="s">
        <v>1209</v>
      </c>
      <c r="Q292" s="52" t="s">
        <v>440</v>
      </c>
      <c r="R292" s="51" t="s">
        <v>1180</v>
      </c>
      <c r="S292" s="51" t="s">
        <v>1186</v>
      </c>
      <c r="T292" s="51" t="s">
        <v>1160</v>
      </c>
      <c r="U292" s="51"/>
      <c r="V292" s="51"/>
      <c r="W292" s="51">
        <v>1</v>
      </c>
      <c r="X292" s="51">
        <v>0</v>
      </c>
      <c r="Y292" s="51">
        <v>0</v>
      </c>
      <c r="Z292" s="51">
        <v>0</v>
      </c>
      <c r="AA292" s="51">
        <v>0</v>
      </c>
      <c r="AB292" s="51">
        <v>0</v>
      </c>
      <c r="AC292" s="51">
        <v>0</v>
      </c>
      <c r="AD292" s="51">
        <v>1</v>
      </c>
      <c r="AE292" s="51">
        <v>0</v>
      </c>
      <c r="AF292" s="51">
        <v>0</v>
      </c>
      <c r="AG292" s="51">
        <v>0</v>
      </c>
      <c r="AH292" s="51" t="str">
        <f>IF(OR(COUNTIF(WestCoast[],IDPs[[#This Row],[Dis_Pcode]])&gt;=1,COUNTIF(WestCoast[],#REF!)&gt;=1),"Yes","No")</f>
        <v>Yes</v>
      </c>
      <c r="AI292" s="51" t="str">
        <f>IF(IDPs[[#This Row],[Gov_Pcode]]=IDPs[[#This Row],[Gov_Coming_Pcode]],"Yes","No")</f>
        <v>Yes</v>
      </c>
      <c r="AJ292" s="51" t="str">
        <f>IF(IDPs[[#This Row],[Dis_Pcode]]=IDPs[[#This Row],[Dis_Coming_Pcode]],"Yes","No")</f>
        <v>No</v>
      </c>
    </row>
    <row r="293" spans="1:36" s="14" customFormat="1" x14ac:dyDescent="0.35">
      <c r="A293" s="50">
        <v>45342</v>
      </c>
      <c r="B293" s="50">
        <v>45342</v>
      </c>
      <c r="C293" s="50" t="s">
        <v>401</v>
      </c>
      <c r="D293" s="51" t="s">
        <v>1203</v>
      </c>
      <c r="E293" s="52" t="s">
        <v>266</v>
      </c>
      <c r="F293" s="51" t="s">
        <v>417</v>
      </c>
      <c r="G293" s="51" t="s">
        <v>1303</v>
      </c>
      <c r="H293" s="52" t="s">
        <v>1304</v>
      </c>
      <c r="I293" s="51" t="s">
        <v>1126</v>
      </c>
      <c r="J293" s="51" t="s">
        <v>1184</v>
      </c>
      <c r="K293" s="50">
        <v>45334</v>
      </c>
      <c r="L293" s="50" t="s">
        <v>401</v>
      </c>
      <c r="M293" s="51" t="s">
        <v>1203</v>
      </c>
      <c r="N293" s="52" t="s">
        <v>266</v>
      </c>
      <c r="O293" s="51" t="s">
        <v>415</v>
      </c>
      <c r="P293" s="51" t="s">
        <v>34</v>
      </c>
      <c r="Q293" s="52" t="s">
        <v>414</v>
      </c>
      <c r="R293" s="51" t="s">
        <v>1181</v>
      </c>
      <c r="S293" s="51" t="s">
        <v>1183</v>
      </c>
      <c r="T293" s="51" t="s">
        <v>1160</v>
      </c>
      <c r="U293" s="51"/>
      <c r="V293" s="51"/>
      <c r="W293" s="51">
        <v>2</v>
      </c>
      <c r="X293" s="51">
        <v>0</v>
      </c>
      <c r="Y293" s="51">
        <v>0</v>
      </c>
      <c r="Z293" s="51">
        <v>0</v>
      </c>
      <c r="AA293" s="51">
        <v>0</v>
      </c>
      <c r="AB293" s="51">
        <v>0</v>
      </c>
      <c r="AC293" s="51">
        <v>0</v>
      </c>
      <c r="AD293" s="51">
        <v>1</v>
      </c>
      <c r="AE293" s="51">
        <v>0</v>
      </c>
      <c r="AF293" s="51">
        <v>1</v>
      </c>
      <c r="AG293" s="51">
        <v>0</v>
      </c>
      <c r="AH293" s="51" t="str">
        <f>IF(OR(COUNTIF(WestCoast[],IDPs[[#This Row],[Dis_Pcode]])&gt;=1,COUNTIF(WestCoast[],#REF!)&gt;=1),"Yes","No")</f>
        <v>Yes</v>
      </c>
      <c r="AI293" s="51" t="str">
        <f>IF(IDPs[[#This Row],[Gov_Pcode]]=IDPs[[#This Row],[Gov_Coming_Pcode]],"Yes","No")</f>
        <v>Yes</v>
      </c>
      <c r="AJ293" s="51" t="str">
        <f>IF(IDPs[[#This Row],[Dis_Pcode]]=IDPs[[#This Row],[Dis_Coming_Pcode]],"Yes","No")</f>
        <v>No</v>
      </c>
    </row>
    <row r="294" spans="1:36" s="14" customFormat="1" x14ac:dyDescent="0.35">
      <c r="A294" s="50">
        <v>45342</v>
      </c>
      <c r="B294" s="50">
        <v>45342</v>
      </c>
      <c r="C294" s="50" t="s">
        <v>401</v>
      </c>
      <c r="D294" s="51" t="s">
        <v>1203</v>
      </c>
      <c r="E294" s="52" t="s">
        <v>266</v>
      </c>
      <c r="F294" s="51" t="s">
        <v>417</v>
      </c>
      <c r="G294" s="51" t="s">
        <v>1303</v>
      </c>
      <c r="H294" s="52" t="s">
        <v>1304</v>
      </c>
      <c r="I294" s="51" t="s">
        <v>1126</v>
      </c>
      <c r="J294" s="51" t="s">
        <v>1184</v>
      </c>
      <c r="K294" s="50">
        <v>45334</v>
      </c>
      <c r="L294" s="50" t="s">
        <v>401</v>
      </c>
      <c r="M294" s="51" t="s">
        <v>1203</v>
      </c>
      <c r="N294" s="52" t="s">
        <v>266</v>
      </c>
      <c r="O294" s="51" t="s">
        <v>441</v>
      </c>
      <c r="P294" s="51" t="s">
        <v>1209</v>
      </c>
      <c r="Q294" s="52" t="s">
        <v>440</v>
      </c>
      <c r="R294" s="51" t="s">
        <v>1180</v>
      </c>
      <c r="S294" s="51" t="s">
        <v>1186</v>
      </c>
      <c r="T294" s="51" t="s">
        <v>1435</v>
      </c>
      <c r="U294" s="51" t="s">
        <v>1435</v>
      </c>
      <c r="V294" s="51" t="s">
        <v>1435</v>
      </c>
      <c r="W294" s="51">
        <v>3</v>
      </c>
      <c r="X294" s="51">
        <v>0</v>
      </c>
      <c r="Y294" s="51">
        <v>3</v>
      </c>
      <c r="Z294" s="51">
        <v>0</v>
      </c>
      <c r="AA294" s="51">
        <v>0</v>
      </c>
      <c r="AB294" s="51">
        <v>0</v>
      </c>
      <c r="AC294" s="51">
        <v>0</v>
      </c>
      <c r="AD294" s="51">
        <v>0</v>
      </c>
      <c r="AE294" s="51">
        <v>0</v>
      </c>
      <c r="AF294" s="51">
        <v>0</v>
      </c>
      <c r="AG294" s="51">
        <v>0</v>
      </c>
      <c r="AH294" s="51" t="str">
        <f>IF(OR(COUNTIF(WestCoast[],IDPs[[#This Row],[Dis_Pcode]])&gt;=1,COUNTIF(WestCoast[],#REF!)&gt;=1),"Yes","No")</f>
        <v>Yes</v>
      </c>
      <c r="AI294" s="51" t="str">
        <f>IF(IDPs[[#This Row],[Gov_Pcode]]=IDPs[[#This Row],[Gov_Coming_Pcode]],"Yes","No")</f>
        <v>Yes</v>
      </c>
      <c r="AJ294" s="51" t="str">
        <f>IF(IDPs[[#This Row],[Dis_Pcode]]=IDPs[[#This Row],[Dis_Coming_Pcode]],"Yes","No")</f>
        <v>No</v>
      </c>
    </row>
    <row r="295" spans="1:36" s="14" customFormat="1" x14ac:dyDescent="0.35">
      <c r="A295" s="50">
        <v>45342</v>
      </c>
      <c r="B295" s="50">
        <v>45342</v>
      </c>
      <c r="C295" s="50" t="s">
        <v>401</v>
      </c>
      <c r="D295" s="51" t="s">
        <v>1203</v>
      </c>
      <c r="E295" s="52" t="s">
        <v>266</v>
      </c>
      <c r="F295" s="51" t="s">
        <v>417</v>
      </c>
      <c r="G295" s="51" t="s">
        <v>1303</v>
      </c>
      <c r="H295" s="52" t="s">
        <v>1304</v>
      </c>
      <c r="I295" s="51" t="s">
        <v>1126</v>
      </c>
      <c r="J295" s="51" t="s">
        <v>1184</v>
      </c>
      <c r="K295" s="50">
        <v>45335</v>
      </c>
      <c r="L295" s="50" t="s">
        <v>401</v>
      </c>
      <c r="M295" s="51" t="s">
        <v>1203</v>
      </c>
      <c r="N295" s="52" t="s">
        <v>266</v>
      </c>
      <c r="O295" s="51" t="s">
        <v>408</v>
      </c>
      <c r="P295" s="51" t="s">
        <v>1204</v>
      </c>
      <c r="Q295" s="52" t="s">
        <v>407</v>
      </c>
      <c r="R295" s="51" t="s">
        <v>1180</v>
      </c>
      <c r="S295" s="51" t="s">
        <v>1186</v>
      </c>
      <c r="T295" s="51" t="s">
        <v>1160</v>
      </c>
      <c r="U295" s="51"/>
      <c r="V295" s="51"/>
      <c r="W295" s="51">
        <v>1</v>
      </c>
      <c r="X295" s="51">
        <v>0</v>
      </c>
      <c r="Y295" s="51">
        <v>0</v>
      </c>
      <c r="Z295" s="51">
        <v>0</v>
      </c>
      <c r="AA295" s="51">
        <v>0</v>
      </c>
      <c r="AB295" s="51">
        <v>0</v>
      </c>
      <c r="AC295" s="51">
        <v>0</v>
      </c>
      <c r="AD295" s="51">
        <v>1</v>
      </c>
      <c r="AE295" s="51">
        <v>0</v>
      </c>
      <c r="AF295" s="51">
        <v>0</v>
      </c>
      <c r="AG295" s="51">
        <v>0</v>
      </c>
      <c r="AH295" s="51" t="str">
        <f>IF(OR(COUNTIF(WestCoast[],IDPs[[#This Row],[Dis_Pcode]])&gt;=1,COUNTIF(WestCoast[],#REF!)&gt;=1),"Yes","No")</f>
        <v>Yes</v>
      </c>
      <c r="AI295" s="51" t="str">
        <f>IF(IDPs[[#This Row],[Gov_Pcode]]=IDPs[[#This Row],[Gov_Coming_Pcode]],"Yes","No")</f>
        <v>Yes</v>
      </c>
      <c r="AJ295" s="51" t="str">
        <f>IF(IDPs[[#This Row],[Dis_Pcode]]=IDPs[[#This Row],[Dis_Coming_Pcode]],"Yes","No")</f>
        <v>No</v>
      </c>
    </row>
    <row r="296" spans="1:36" s="14" customFormat="1" x14ac:dyDescent="0.35">
      <c r="A296" s="50">
        <v>45342</v>
      </c>
      <c r="B296" s="50">
        <v>45342</v>
      </c>
      <c r="C296" s="50" t="s">
        <v>1046</v>
      </c>
      <c r="D296" s="51" t="s">
        <v>1207</v>
      </c>
      <c r="E296" s="52" t="s">
        <v>267</v>
      </c>
      <c r="F296" s="51" t="s">
        <v>1081</v>
      </c>
      <c r="G296" s="51" t="s">
        <v>1208</v>
      </c>
      <c r="H296" s="52" t="s">
        <v>1080</v>
      </c>
      <c r="I296" s="51" t="s">
        <v>1126</v>
      </c>
      <c r="J296" s="51" t="s">
        <v>1184</v>
      </c>
      <c r="K296" s="50">
        <v>45336</v>
      </c>
      <c r="L296" s="50" t="s">
        <v>1046</v>
      </c>
      <c r="M296" s="51" t="s">
        <v>1207</v>
      </c>
      <c r="N296" s="52" t="s">
        <v>267</v>
      </c>
      <c r="O296" s="51" t="s">
        <v>1084</v>
      </c>
      <c r="P296" s="51" t="s">
        <v>35</v>
      </c>
      <c r="Q296" s="52" t="s">
        <v>1083</v>
      </c>
      <c r="R296" s="51" t="s">
        <v>1180</v>
      </c>
      <c r="S296" s="51" t="s">
        <v>1185</v>
      </c>
      <c r="T296" s="51" t="s">
        <v>1435</v>
      </c>
      <c r="U296" s="51" t="s">
        <v>1160</v>
      </c>
      <c r="V296" s="51"/>
      <c r="W296" s="51">
        <v>11</v>
      </c>
      <c r="X296" s="51">
        <v>0</v>
      </c>
      <c r="Y296" s="51">
        <v>0</v>
      </c>
      <c r="Z296" s="51">
        <v>0</v>
      </c>
      <c r="AA296" s="51">
        <v>11</v>
      </c>
      <c r="AB296" s="51">
        <v>0</v>
      </c>
      <c r="AC296" s="51">
        <v>0</v>
      </c>
      <c r="AD296" s="51">
        <v>0</v>
      </c>
      <c r="AE296" s="51">
        <v>0</v>
      </c>
      <c r="AF296" s="51">
        <v>0</v>
      </c>
      <c r="AG296" s="51">
        <v>0</v>
      </c>
      <c r="AH296" s="51" t="str">
        <f>IF(OR(COUNTIF(WestCoast[],IDPs[[#This Row],[Dis_Pcode]])&gt;=1,COUNTIF(WestCoast[],#REF!)&gt;=1),"Yes","No")</f>
        <v>No</v>
      </c>
      <c r="AI296" s="51" t="str">
        <f>IF(IDPs[[#This Row],[Gov_Pcode]]=IDPs[[#This Row],[Gov_Coming_Pcode]],"Yes","No")</f>
        <v>Yes</v>
      </c>
      <c r="AJ296" s="51" t="str">
        <f>IF(IDPs[[#This Row],[Dis_Pcode]]=IDPs[[#This Row],[Dis_Coming_Pcode]],"Yes","No")</f>
        <v>No</v>
      </c>
    </row>
    <row r="297" spans="1:36" s="14" customFormat="1" x14ac:dyDescent="0.35">
      <c r="A297" s="50">
        <v>45340</v>
      </c>
      <c r="B297" s="50">
        <v>45340</v>
      </c>
      <c r="C297" s="50" t="s">
        <v>401</v>
      </c>
      <c r="D297" s="51" t="s">
        <v>1203</v>
      </c>
      <c r="E297" s="52" t="s">
        <v>266</v>
      </c>
      <c r="F297" s="51" t="s">
        <v>453</v>
      </c>
      <c r="G297" s="51" t="s">
        <v>25</v>
      </c>
      <c r="H297" s="52" t="s">
        <v>452</v>
      </c>
      <c r="I297" s="51" t="s">
        <v>1126</v>
      </c>
      <c r="J297" s="51" t="s">
        <v>1184</v>
      </c>
      <c r="K297" s="50">
        <v>45337</v>
      </c>
      <c r="L297" s="50" t="s">
        <v>1046</v>
      </c>
      <c r="M297" s="51" t="s">
        <v>1207</v>
      </c>
      <c r="N297" s="52" t="s">
        <v>267</v>
      </c>
      <c r="O297" s="51" t="s">
        <v>1084</v>
      </c>
      <c r="P297" s="51" t="s">
        <v>35</v>
      </c>
      <c r="Q297" s="52" t="s">
        <v>1083</v>
      </c>
      <c r="R297" s="51" t="s">
        <v>1180</v>
      </c>
      <c r="S297" s="51" t="s">
        <v>1186</v>
      </c>
      <c r="T297" s="51" t="s">
        <v>1160</v>
      </c>
      <c r="U297" s="51"/>
      <c r="V297" s="51"/>
      <c r="W297" s="51">
        <v>2</v>
      </c>
      <c r="X297" s="51">
        <v>0</v>
      </c>
      <c r="Y297" s="51">
        <v>1</v>
      </c>
      <c r="Z297" s="51">
        <v>0</v>
      </c>
      <c r="AA297" s="51">
        <v>0</v>
      </c>
      <c r="AB297" s="51">
        <v>0</v>
      </c>
      <c r="AC297" s="51">
        <v>0</v>
      </c>
      <c r="AD297" s="51">
        <v>1</v>
      </c>
      <c r="AE297" s="51">
        <v>0</v>
      </c>
      <c r="AF297" s="51">
        <v>0</v>
      </c>
      <c r="AG297" s="51">
        <v>0</v>
      </c>
      <c r="AH297" s="51" t="str">
        <f>IF(OR(COUNTIF(WestCoast[],IDPs[[#This Row],[Dis_Pcode]])&gt;=1,COUNTIF(WestCoast[],#REF!)&gt;=1),"Yes","No")</f>
        <v>Yes</v>
      </c>
      <c r="AI297" s="51" t="str">
        <f>IF(IDPs[[#This Row],[Gov_Pcode]]=IDPs[[#This Row],[Gov_Coming_Pcode]],"Yes","No")</f>
        <v>No</v>
      </c>
      <c r="AJ297" s="51" t="str">
        <f>IF(IDPs[[#This Row],[Dis_Pcode]]=IDPs[[#This Row],[Dis_Coming_Pcode]],"Yes","No")</f>
        <v>No</v>
      </c>
    </row>
    <row r="298" spans="1:36" s="14" customFormat="1" x14ac:dyDescent="0.35">
      <c r="A298" s="50">
        <v>45343</v>
      </c>
      <c r="B298" s="50">
        <v>45343</v>
      </c>
      <c r="C298" s="50" t="s">
        <v>1046</v>
      </c>
      <c r="D298" s="51" t="s">
        <v>1207</v>
      </c>
      <c r="E298" s="52" t="s">
        <v>267</v>
      </c>
      <c r="F298" s="51" t="s">
        <v>1057</v>
      </c>
      <c r="G298" s="51" t="s">
        <v>86</v>
      </c>
      <c r="H298" s="52" t="s">
        <v>1056</v>
      </c>
      <c r="I298" s="51" t="s">
        <v>1126</v>
      </c>
      <c r="J298" s="51" t="s">
        <v>1184</v>
      </c>
      <c r="K298" s="50">
        <v>45337</v>
      </c>
      <c r="L298" s="50" t="s">
        <v>1046</v>
      </c>
      <c r="M298" s="51" t="s">
        <v>1207</v>
      </c>
      <c r="N298" s="52" t="s">
        <v>267</v>
      </c>
      <c r="O298" s="51" t="s">
        <v>1058</v>
      </c>
      <c r="P298" s="51" t="s">
        <v>48</v>
      </c>
      <c r="Q298" s="52" t="s">
        <v>1269</v>
      </c>
      <c r="R298" s="51" t="s">
        <v>1180</v>
      </c>
      <c r="S298" s="51" t="s">
        <v>1185</v>
      </c>
      <c r="T298" s="51" t="s">
        <v>1160</v>
      </c>
      <c r="U298" s="51"/>
      <c r="V298" s="51"/>
      <c r="W298" s="51">
        <v>1</v>
      </c>
      <c r="X298" s="51">
        <v>0</v>
      </c>
      <c r="Y298" s="51">
        <v>1</v>
      </c>
      <c r="Z298" s="51">
        <v>0</v>
      </c>
      <c r="AA298" s="51">
        <v>0</v>
      </c>
      <c r="AB298" s="51">
        <v>0</v>
      </c>
      <c r="AC298" s="51">
        <v>0</v>
      </c>
      <c r="AD298" s="51">
        <v>0</v>
      </c>
      <c r="AE298" s="51">
        <v>0</v>
      </c>
      <c r="AF298" s="51">
        <v>0</v>
      </c>
      <c r="AG298" s="51">
        <v>0</v>
      </c>
      <c r="AH298" s="51" t="str">
        <f>IF(OR(COUNTIF(WestCoast[],IDPs[[#This Row],[Dis_Pcode]])&gt;=1,COUNTIF(WestCoast[],#REF!)&gt;=1),"Yes","No")</f>
        <v>No</v>
      </c>
      <c r="AI298" s="51" t="str">
        <f>IF(IDPs[[#This Row],[Gov_Pcode]]=IDPs[[#This Row],[Gov_Coming_Pcode]],"Yes","No")</f>
        <v>Yes</v>
      </c>
      <c r="AJ298" s="51" t="str">
        <f>IF(IDPs[[#This Row],[Dis_Pcode]]=IDPs[[#This Row],[Dis_Coming_Pcode]],"Yes","No")</f>
        <v>No</v>
      </c>
    </row>
    <row r="299" spans="1:36" s="14" customFormat="1" x14ac:dyDescent="0.35">
      <c r="A299" s="50">
        <v>45344</v>
      </c>
      <c r="B299" s="50">
        <v>45344</v>
      </c>
      <c r="C299" s="50" t="s">
        <v>1046</v>
      </c>
      <c r="D299" s="51" t="s">
        <v>1207</v>
      </c>
      <c r="E299" s="52" t="s">
        <v>267</v>
      </c>
      <c r="F299" s="51" t="s">
        <v>1061</v>
      </c>
      <c r="G299" s="51" t="s">
        <v>88</v>
      </c>
      <c r="H299" s="52" t="s">
        <v>1062</v>
      </c>
      <c r="I299" s="51" t="s">
        <v>1126</v>
      </c>
      <c r="J299" s="51" t="s">
        <v>1184</v>
      </c>
      <c r="K299" s="50">
        <v>45337</v>
      </c>
      <c r="L299" s="50" t="s">
        <v>1046</v>
      </c>
      <c r="M299" s="51" t="s">
        <v>1207</v>
      </c>
      <c r="N299" s="52" t="s">
        <v>267</v>
      </c>
      <c r="O299" s="51" t="s">
        <v>1084</v>
      </c>
      <c r="P299" s="51" t="s">
        <v>35</v>
      </c>
      <c r="Q299" s="52" t="s">
        <v>1083</v>
      </c>
      <c r="R299" s="51" t="s">
        <v>1180</v>
      </c>
      <c r="S299" s="51" t="s">
        <v>1185</v>
      </c>
      <c r="T299" s="51" t="s">
        <v>1160</v>
      </c>
      <c r="U299" s="51"/>
      <c r="V299" s="51"/>
      <c r="W299" s="51">
        <v>1</v>
      </c>
      <c r="X299" s="51">
        <v>0</v>
      </c>
      <c r="Y299" s="51">
        <v>1</v>
      </c>
      <c r="Z299" s="51">
        <v>0</v>
      </c>
      <c r="AA299" s="51">
        <v>0</v>
      </c>
      <c r="AB299" s="51">
        <v>0</v>
      </c>
      <c r="AC299" s="51">
        <v>0</v>
      </c>
      <c r="AD299" s="51">
        <v>0</v>
      </c>
      <c r="AE299" s="51">
        <v>0</v>
      </c>
      <c r="AF299" s="51">
        <v>0</v>
      </c>
      <c r="AG299" s="51">
        <v>0</v>
      </c>
      <c r="AH299" s="51" t="str">
        <f>IF(OR(COUNTIF(WestCoast[],IDPs[[#This Row],[Dis_Pcode]])&gt;=1,COUNTIF(WestCoast[],#REF!)&gt;=1),"Yes","No")</f>
        <v>No</v>
      </c>
      <c r="AI299" s="51" t="str">
        <f>IF(IDPs[[#This Row],[Gov_Pcode]]=IDPs[[#This Row],[Gov_Coming_Pcode]],"Yes","No")</f>
        <v>Yes</v>
      </c>
      <c r="AJ299" s="51" t="str">
        <f>IF(IDPs[[#This Row],[Dis_Pcode]]=IDPs[[#This Row],[Dis_Coming_Pcode]],"Yes","No")</f>
        <v>No</v>
      </c>
    </row>
    <row r="300" spans="1:36" s="14" customFormat="1" x14ac:dyDescent="0.35">
      <c r="A300" s="50">
        <v>45344</v>
      </c>
      <c r="B300" s="50">
        <v>45344</v>
      </c>
      <c r="C300" s="50" t="s">
        <v>1046</v>
      </c>
      <c r="D300" s="51" t="s">
        <v>1207</v>
      </c>
      <c r="E300" s="52" t="s">
        <v>267</v>
      </c>
      <c r="F300" s="51" t="s">
        <v>1061</v>
      </c>
      <c r="G300" s="51" t="s">
        <v>88</v>
      </c>
      <c r="H300" s="52" t="s">
        <v>1062</v>
      </c>
      <c r="I300" s="51" t="s">
        <v>1126</v>
      </c>
      <c r="J300" s="51" t="s">
        <v>1184</v>
      </c>
      <c r="K300" s="50">
        <v>45337</v>
      </c>
      <c r="L300" s="50" t="s">
        <v>1046</v>
      </c>
      <c r="M300" s="51" t="s">
        <v>1207</v>
      </c>
      <c r="N300" s="52" t="s">
        <v>267</v>
      </c>
      <c r="O300" s="51" t="s">
        <v>1049</v>
      </c>
      <c r="P300" s="51" t="s">
        <v>1263</v>
      </c>
      <c r="Q300" s="52" t="s">
        <v>1264</v>
      </c>
      <c r="R300" s="51" t="s">
        <v>1180</v>
      </c>
      <c r="S300" s="51" t="s">
        <v>1185</v>
      </c>
      <c r="T300" s="51" t="s">
        <v>1160</v>
      </c>
      <c r="U300" s="51"/>
      <c r="V300" s="51"/>
      <c r="W300" s="51">
        <v>1</v>
      </c>
      <c r="X300" s="51">
        <v>0</v>
      </c>
      <c r="Y300" s="51">
        <v>1</v>
      </c>
      <c r="Z300" s="51">
        <v>0</v>
      </c>
      <c r="AA300" s="51">
        <v>0</v>
      </c>
      <c r="AB300" s="51">
        <v>0</v>
      </c>
      <c r="AC300" s="51">
        <v>0</v>
      </c>
      <c r="AD300" s="51">
        <v>0</v>
      </c>
      <c r="AE300" s="51">
        <v>0</v>
      </c>
      <c r="AF300" s="51">
        <v>0</v>
      </c>
      <c r="AG300" s="51">
        <v>0</v>
      </c>
      <c r="AH300" s="51" t="str">
        <f>IF(OR(COUNTIF(WestCoast[],IDPs[[#This Row],[Dis_Pcode]])&gt;=1,COUNTIF(WestCoast[],#REF!)&gt;=1),"Yes","No")</f>
        <v>No</v>
      </c>
      <c r="AI300" s="51" t="str">
        <f>IF(IDPs[[#This Row],[Gov_Pcode]]=IDPs[[#This Row],[Gov_Coming_Pcode]],"Yes","No")</f>
        <v>Yes</v>
      </c>
      <c r="AJ300" s="51" t="str">
        <f>IF(IDPs[[#This Row],[Dis_Pcode]]=IDPs[[#This Row],[Dis_Coming_Pcode]],"Yes","No")</f>
        <v>No</v>
      </c>
    </row>
    <row r="301" spans="1:36" s="14" customFormat="1" x14ac:dyDescent="0.35">
      <c r="A301" s="50">
        <v>45346</v>
      </c>
      <c r="B301" s="50">
        <v>45342</v>
      </c>
      <c r="C301" s="50" t="s">
        <v>874</v>
      </c>
      <c r="D301" s="51" t="s">
        <v>6</v>
      </c>
      <c r="E301" s="52" t="s">
        <v>873</v>
      </c>
      <c r="F301" s="51" t="s">
        <v>894</v>
      </c>
      <c r="G301" s="51" t="s">
        <v>87</v>
      </c>
      <c r="H301" s="52" t="s">
        <v>893</v>
      </c>
      <c r="I301" s="51" t="s">
        <v>1126</v>
      </c>
      <c r="J301" s="51" t="s">
        <v>1184</v>
      </c>
      <c r="K301" s="50">
        <v>45337</v>
      </c>
      <c r="L301" s="50" t="s">
        <v>717</v>
      </c>
      <c r="M301" s="51" t="s">
        <v>1</v>
      </c>
      <c r="N301" s="52" t="s">
        <v>264</v>
      </c>
      <c r="O301" s="51" t="s">
        <v>770</v>
      </c>
      <c r="P301" s="51" t="s">
        <v>125</v>
      </c>
      <c r="Q301" s="52" t="s">
        <v>769</v>
      </c>
      <c r="R301" s="51" t="s">
        <v>1181</v>
      </c>
      <c r="S301" s="51" t="s">
        <v>1183</v>
      </c>
      <c r="T301" s="51" t="s">
        <v>1160</v>
      </c>
      <c r="U301" s="51"/>
      <c r="V301" s="51"/>
      <c r="W301" s="51">
        <v>1</v>
      </c>
      <c r="X301" s="51">
        <v>0</v>
      </c>
      <c r="Y301" s="51">
        <v>0</v>
      </c>
      <c r="Z301" s="51">
        <v>0</v>
      </c>
      <c r="AA301" s="51">
        <v>0</v>
      </c>
      <c r="AB301" s="51">
        <v>0</v>
      </c>
      <c r="AC301" s="51">
        <v>0</v>
      </c>
      <c r="AD301" s="51">
        <v>1</v>
      </c>
      <c r="AE301" s="51">
        <v>0</v>
      </c>
      <c r="AF301" s="51">
        <v>0</v>
      </c>
      <c r="AG301" s="51">
        <v>0</v>
      </c>
      <c r="AH301" s="51" t="str">
        <f>IF(OR(COUNTIF(WestCoast[],IDPs[[#This Row],[Dis_Pcode]])&gt;=1,COUNTIF(WestCoast[],#REF!)&gt;=1),"Yes","No")</f>
        <v>No</v>
      </c>
      <c r="AI301" s="51" t="str">
        <f>IF(IDPs[[#This Row],[Gov_Pcode]]=IDPs[[#This Row],[Gov_Coming_Pcode]],"Yes","No")</f>
        <v>No</v>
      </c>
      <c r="AJ301" s="51" t="str">
        <f>IF(IDPs[[#This Row],[Dis_Pcode]]=IDPs[[#This Row],[Dis_Coming_Pcode]],"Yes","No")</f>
        <v>No</v>
      </c>
    </row>
    <row r="302" spans="1:36" s="14" customFormat="1" x14ac:dyDescent="0.35">
      <c r="A302" s="50">
        <v>45346</v>
      </c>
      <c r="B302" s="50">
        <v>45342</v>
      </c>
      <c r="C302" s="50" t="s">
        <v>874</v>
      </c>
      <c r="D302" s="51" t="s">
        <v>6</v>
      </c>
      <c r="E302" s="52" t="s">
        <v>873</v>
      </c>
      <c r="F302" s="51" t="s">
        <v>894</v>
      </c>
      <c r="G302" s="51" t="s">
        <v>87</v>
      </c>
      <c r="H302" s="52" t="s">
        <v>893</v>
      </c>
      <c r="I302" s="51" t="s">
        <v>1126</v>
      </c>
      <c r="J302" s="51" t="s">
        <v>1184</v>
      </c>
      <c r="K302" s="50">
        <v>45337</v>
      </c>
      <c r="L302" s="50" t="s">
        <v>401</v>
      </c>
      <c r="M302" s="51" t="s">
        <v>1203</v>
      </c>
      <c r="N302" s="52" t="s">
        <v>266</v>
      </c>
      <c r="O302" s="51" t="s">
        <v>423</v>
      </c>
      <c r="P302" s="51" t="s">
        <v>422</v>
      </c>
      <c r="Q302" s="52" t="s">
        <v>421</v>
      </c>
      <c r="R302" s="51" t="s">
        <v>1181</v>
      </c>
      <c r="S302" s="51" t="s">
        <v>1182</v>
      </c>
      <c r="T302" s="51" t="s">
        <v>1160</v>
      </c>
      <c r="U302" s="51"/>
      <c r="V302" s="51"/>
      <c r="W302" s="51">
        <v>1</v>
      </c>
      <c r="X302" s="51">
        <v>0</v>
      </c>
      <c r="Y302" s="51">
        <v>0</v>
      </c>
      <c r="Z302" s="51">
        <v>1</v>
      </c>
      <c r="AA302" s="51">
        <v>0</v>
      </c>
      <c r="AB302" s="51">
        <v>0</v>
      </c>
      <c r="AC302" s="51">
        <v>0</v>
      </c>
      <c r="AD302" s="51">
        <v>0</v>
      </c>
      <c r="AE302" s="51">
        <v>0</v>
      </c>
      <c r="AF302" s="51">
        <v>0</v>
      </c>
      <c r="AG302" s="51">
        <v>0</v>
      </c>
      <c r="AH302" s="51" t="str">
        <f>IF(OR(COUNTIF(WestCoast[],IDPs[[#This Row],[Dis_Pcode]])&gt;=1,COUNTIF(WestCoast[],#REF!)&gt;=1),"Yes","No")</f>
        <v>No</v>
      </c>
      <c r="AI302" s="51" t="str">
        <f>IF(IDPs[[#This Row],[Gov_Pcode]]=IDPs[[#This Row],[Gov_Coming_Pcode]],"Yes","No")</f>
        <v>No</v>
      </c>
      <c r="AJ302" s="51" t="str">
        <f>IF(IDPs[[#This Row],[Dis_Pcode]]=IDPs[[#This Row],[Dis_Coming_Pcode]],"Yes","No")</f>
        <v>No</v>
      </c>
    </row>
    <row r="303" spans="1:36" s="14" customFormat="1" x14ac:dyDescent="0.35">
      <c r="A303" s="50">
        <v>45346</v>
      </c>
      <c r="B303" s="50">
        <v>45344</v>
      </c>
      <c r="C303" s="50" t="s">
        <v>874</v>
      </c>
      <c r="D303" s="51" t="s">
        <v>6</v>
      </c>
      <c r="E303" s="52" t="s">
        <v>873</v>
      </c>
      <c r="F303" s="51" t="s">
        <v>892</v>
      </c>
      <c r="G303" s="51" t="s">
        <v>6</v>
      </c>
      <c r="H303" s="52" t="s">
        <v>873</v>
      </c>
      <c r="I303" s="51" t="s">
        <v>1126</v>
      </c>
      <c r="J303" s="51" t="s">
        <v>1184</v>
      </c>
      <c r="K303" s="50">
        <v>45337</v>
      </c>
      <c r="L303" s="50" t="s">
        <v>1046</v>
      </c>
      <c r="M303" s="51" t="s">
        <v>1207</v>
      </c>
      <c r="N303" s="52" t="s">
        <v>267</v>
      </c>
      <c r="O303" s="51" t="s">
        <v>1081</v>
      </c>
      <c r="P303" s="51" t="s">
        <v>1208</v>
      </c>
      <c r="Q303" s="52" t="s">
        <v>1080</v>
      </c>
      <c r="R303" s="51" t="s">
        <v>1181</v>
      </c>
      <c r="S303" s="51" t="s">
        <v>1183</v>
      </c>
      <c r="T303" s="51" t="s">
        <v>1160</v>
      </c>
      <c r="U303" s="51"/>
      <c r="V303" s="51"/>
      <c r="W303" s="51">
        <v>1</v>
      </c>
      <c r="X303" s="51">
        <v>0</v>
      </c>
      <c r="Y303" s="51">
        <v>0</v>
      </c>
      <c r="Z303" s="51">
        <v>0</v>
      </c>
      <c r="AA303" s="51">
        <v>0</v>
      </c>
      <c r="AB303" s="51">
        <v>0</v>
      </c>
      <c r="AC303" s="51">
        <v>0</v>
      </c>
      <c r="AD303" s="51">
        <v>1</v>
      </c>
      <c r="AE303" s="51">
        <v>0</v>
      </c>
      <c r="AF303" s="51">
        <v>0</v>
      </c>
      <c r="AG303" s="51">
        <v>0</v>
      </c>
      <c r="AH303" s="51" t="str">
        <f>IF(OR(COUNTIF(WestCoast[],IDPs[[#This Row],[Dis_Pcode]])&gt;=1,COUNTIF(WestCoast[],#REF!)&gt;=1),"Yes","No")</f>
        <v>No</v>
      </c>
      <c r="AI303" s="51" t="str">
        <f>IF(IDPs[[#This Row],[Gov_Pcode]]=IDPs[[#This Row],[Gov_Coming_Pcode]],"Yes","No")</f>
        <v>No</v>
      </c>
      <c r="AJ303" s="51" t="str">
        <f>IF(IDPs[[#This Row],[Dis_Pcode]]=IDPs[[#This Row],[Dis_Coming_Pcode]],"Yes","No")</f>
        <v>No</v>
      </c>
    </row>
    <row r="304" spans="1:36" s="14" customFormat="1" x14ac:dyDescent="0.35">
      <c r="A304" s="50">
        <v>45346</v>
      </c>
      <c r="B304" s="50">
        <v>45340</v>
      </c>
      <c r="C304" s="50" t="s">
        <v>874</v>
      </c>
      <c r="D304" s="51" t="s">
        <v>6</v>
      </c>
      <c r="E304" s="52" t="s">
        <v>873</v>
      </c>
      <c r="F304" s="51" t="s">
        <v>892</v>
      </c>
      <c r="G304" s="51" t="s">
        <v>6</v>
      </c>
      <c r="H304" s="52" t="s">
        <v>873</v>
      </c>
      <c r="I304" s="51" t="s">
        <v>1126</v>
      </c>
      <c r="J304" s="51" t="s">
        <v>1184</v>
      </c>
      <c r="K304" s="50">
        <v>45337</v>
      </c>
      <c r="L304" s="50" t="s">
        <v>874</v>
      </c>
      <c r="M304" s="51" t="s">
        <v>6</v>
      </c>
      <c r="N304" s="52" t="s">
        <v>873</v>
      </c>
      <c r="O304" s="51" t="s">
        <v>891</v>
      </c>
      <c r="P304" s="51" t="s">
        <v>95</v>
      </c>
      <c r="Q304" s="52" t="s">
        <v>890</v>
      </c>
      <c r="R304" s="51" t="s">
        <v>1180</v>
      </c>
      <c r="S304" s="51" t="s">
        <v>1185</v>
      </c>
      <c r="T304" s="51" t="s">
        <v>1160</v>
      </c>
      <c r="U304" s="51"/>
      <c r="V304" s="51"/>
      <c r="W304" s="51">
        <v>1</v>
      </c>
      <c r="X304" s="51">
        <v>0</v>
      </c>
      <c r="Y304" s="51">
        <v>0</v>
      </c>
      <c r="Z304" s="51">
        <v>0</v>
      </c>
      <c r="AA304" s="51">
        <v>0</v>
      </c>
      <c r="AB304" s="51">
        <v>0</v>
      </c>
      <c r="AC304" s="51">
        <v>0</v>
      </c>
      <c r="AD304" s="51">
        <v>0</v>
      </c>
      <c r="AE304" s="51">
        <v>0</v>
      </c>
      <c r="AF304" s="51">
        <v>1</v>
      </c>
      <c r="AG304" s="51">
        <v>0</v>
      </c>
      <c r="AH304" s="51" t="str">
        <f>IF(OR(COUNTIF(WestCoast[],IDPs[[#This Row],[Dis_Pcode]])&gt;=1,COUNTIF(WestCoast[],#REF!)&gt;=1),"Yes","No")</f>
        <v>No</v>
      </c>
      <c r="AI304" s="51" t="str">
        <f>IF(IDPs[[#This Row],[Gov_Pcode]]=IDPs[[#This Row],[Gov_Coming_Pcode]],"Yes","No")</f>
        <v>Yes</v>
      </c>
      <c r="AJ304" s="51" t="str">
        <f>IF(IDPs[[#This Row],[Dis_Pcode]]=IDPs[[#This Row],[Dis_Coming_Pcode]],"Yes","No")</f>
        <v>No</v>
      </c>
    </row>
    <row r="305" spans="1:36" s="14" customFormat="1" x14ac:dyDescent="0.35">
      <c r="A305" s="50">
        <v>45346</v>
      </c>
      <c r="B305" s="50">
        <v>45343</v>
      </c>
      <c r="C305" s="50" t="s">
        <v>874</v>
      </c>
      <c r="D305" s="51" t="s">
        <v>6</v>
      </c>
      <c r="E305" s="52" t="s">
        <v>873</v>
      </c>
      <c r="F305" s="51" t="s">
        <v>892</v>
      </c>
      <c r="G305" s="51" t="s">
        <v>6</v>
      </c>
      <c r="H305" s="52" t="s">
        <v>873</v>
      </c>
      <c r="I305" s="51" t="s">
        <v>1126</v>
      </c>
      <c r="J305" s="51" t="s">
        <v>1184</v>
      </c>
      <c r="K305" s="50">
        <v>45338</v>
      </c>
      <c r="L305" s="50" t="s">
        <v>903</v>
      </c>
      <c r="M305" s="51" t="s">
        <v>18</v>
      </c>
      <c r="N305" s="52" t="s">
        <v>279</v>
      </c>
      <c r="O305" s="51" t="s">
        <v>906</v>
      </c>
      <c r="P305" s="51" t="s">
        <v>1214</v>
      </c>
      <c r="Q305" s="52" t="s">
        <v>910</v>
      </c>
      <c r="R305" s="51" t="s">
        <v>1181</v>
      </c>
      <c r="S305" s="51" t="s">
        <v>1183</v>
      </c>
      <c r="T305" s="51" t="s">
        <v>1160</v>
      </c>
      <c r="U305" s="51"/>
      <c r="V305" s="51"/>
      <c r="W305" s="51">
        <v>1</v>
      </c>
      <c r="X305" s="51">
        <v>0</v>
      </c>
      <c r="Y305" s="51">
        <v>0</v>
      </c>
      <c r="Z305" s="51">
        <v>0</v>
      </c>
      <c r="AA305" s="51">
        <v>0</v>
      </c>
      <c r="AB305" s="51">
        <v>0</v>
      </c>
      <c r="AC305" s="51">
        <v>0</v>
      </c>
      <c r="AD305" s="51">
        <v>1</v>
      </c>
      <c r="AE305" s="51">
        <v>0</v>
      </c>
      <c r="AF305" s="51">
        <v>0</v>
      </c>
      <c r="AG305" s="51">
        <v>0</v>
      </c>
      <c r="AH305" s="51" t="str">
        <f>IF(OR(COUNTIF(WestCoast[],IDPs[[#This Row],[Dis_Pcode]])&gt;=1,COUNTIF(WestCoast[],#REF!)&gt;=1),"Yes","No")</f>
        <v>No</v>
      </c>
      <c r="AI305" s="51" t="str">
        <f>IF(IDPs[[#This Row],[Gov_Pcode]]=IDPs[[#This Row],[Gov_Coming_Pcode]],"Yes","No")</f>
        <v>No</v>
      </c>
      <c r="AJ305" s="51" t="str">
        <f>IF(IDPs[[#This Row],[Dis_Pcode]]=IDPs[[#This Row],[Dis_Coming_Pcode]],"Yes","No")</f>
        <v>No</v>
      </c>
    </row>
    <row r="306" spans="1:36" s="14" customFormat="1" x14ac:dyDescent="0.35">
      <c r="A306" s="50">
        <v>45346</v>
      </c>
      <c r="B306" s="50">
        <v>45340</v>
      </c>
      <c r="C306" s="50" t="s">
        <v>874</v>
      </c>
      <c r="D306" s="51" t="s">
        <v>6</v>
      </c>
      <c r="E306" s="52" t="s">
        <v>873</v>
      </c>
      <c r="F306" s="51" t="s">
        <v>892</v>
      </c>
      <c r="G306" s="51" t="s">
        <v>6</v>
      </c>
      <c r="H306" s="52" t="s">
        <v>873</v>
      </c>
      <c r="I306" s="51" t="s">
        <v>1126</v>
      </c>
      <c r="J306" s="51" t="s">
        <v>1184</v>
      </c>
      <c r="K306" s="50">
        <v>45338</v>
      </c>
      <c r="L306" s="50" t="s">
        <v>874</v>
      </c>
      <c r="M306" s="51" t="s">
        <v>6</v>
      </c>
      <c r="N306" s="52" t="s">
        <v>873</v>
      </c>
      <c r="O306" s="51" t="s">
        <v>898</v>
      </c>
      <c r="P306" s="51" t="s">
        <v>149</v>
      </c>
      <c r="Q306" s="52" t="s">
        <v>897</v>
      </c>
      <c r="R306" s="51" t="s">
        <v>1181</v>
      </c>
      <c r="S306" s="51" t="s">
        <v>1182</v>
      </c>
      <c r="T306" s="51" t="s">
        <v>1160</v>
      </c>
      <c r="U306" s="51"/>
      <c r="V306" s="51"/>
      <c r="W306" s="51">
        <v>2</v>
      </c>
      <c r="X306" s="51">
        <v>0</v>
      </c>
      <c r="Y306" s="51">
        <v>0</v>
      </c>
      <c r="Z306" s="51">
        <v>0</v>
      </c>
      <c r="AA306" s="51">
        <v>0</v>
      </c>
      <c r="AB306" s="51">
        <v>1</v>
      </c>
      <c r="AC306" s="51">
        <v>0</v>
      </c>
      <c r="AD306" s="51">
        <v>1</v>
      </c>
      <c r="AE306" s="51">
        <v>0</v>
      </c>
      <c r="AF306" s="51">
        <v>0</v>
      </c>
      <c r="AG306" s="51">
        <v>0</v>
      </c>
      <c r="AH306" s="51" t="str">
        <f>IF(OR(COUNTIF(WestCoast[],IDPs[[#This Row],[Dis_Pcode]])&gt;=1,COUNTIF(WestCoast[],#REF!)&gt;=1),"Yes","No")</f>
        <v>No</v>
      </c>
      <c r="AI306" s="51" t="str">
        <f>IF(IDPs[[#This Row],[Gov_Pcode]]=IDPs[[#This Row],[Gov_Coming_Pcode]],"Yes","No")</f>
        <v>Yes</v>
      </c>
      <c r="AJ306" s="51" t="str">
        <f>IF(IDPs[[#This Row],[Dis_Pcode]]=IDPs[[#This Row],[Dis_Coming_Pcode]],"Yes","No")</f>
        <v>No</v>
      </c>
    </row>
    <row r="307" spans="1:36" s="14" customFormat="1" x14ac:dyDescent="0.35">
      <c r="A307" s="50">
        <v>45346</v>
      </c>
      <c r="B307" s="50">
        <v>45340</v>
      </c>
      <c r="C307" s="50" t="s">
        <v>874</v>
      </c>
      <c r="D307" s="51" t="s">
        <v>6</v>
      </c>
      <c r="E307" s="52" t="s">
        <v>873</v>
      </c>
      <c r="F307" s="51" t="s">
        <v>894</v>
      </c>
      <c r="G307" s="51" t="s">
        <v>87</v>
      </c>
      <c r="H307" s="52" t="s">
        <v>893</v>
      </c>
      <c r="I307" s="51" t="s">
        <v>1126</v>
      </c>
      <c r="J307" s="51" t="s">
        <v>1184</v>
      </c>
      <c r="K307" s="50">
        <v>45339</v>
      </c>
      <c r="L307" s="50" t="s">
        <v>903</v>
      </c>
      <c r="M307" s="51" t="s">
        <v>18</v>
      </c>
      <c r="N307" s="52" t="s">
        <v>279</v>
      </c>
      <c r="O307" s="51" t="s">
        <v>913</v>
      </c>
      <c r="P307" s="51" t="s">
        <v>1404</v>
      </c>
      <c r="Q307" s="52" t="s">
        <v>911</v>
      </c>
      <c r="R307" s="51" t="s">
        <v>1181</v>
      </c>
      <c r="S307" s="51" t="s">
        <v>1182</v>
      </c>
      <c r="T307" s="51" t="s">
        <v>1160</v>
      </c>
      <c r="U307" s="51"/>
      <c r="V307" s="51"/>
      <c r="W307" s="51">
        <v>1</v>
      </c>
      <c r="X307" s="51">
        <v>0</v>
      </c>
      <c r="Y307" s="51">
        <v>0</v>
      </c>
      <c r="Z307" s="51">
        <v>0</v>
      </c>
      <c r="AA307" s="51">
        <v>1</v>
      </c>
      <c r="AB307" s="51">
        <v>0</v>
      </c>
      <c r="AC307" s="51">
        <v>0</v>
      </c>
      <c r="AD307" s="51">
        <v>0</v>
      </c>
      <c r="AE307" s="51">
        <v>0</v>
      </c>
      <c r="AF307" s="51">
        <v>0</v>
      </c>
      <c r="AG307" s="51">
        <v>0</v>
      </c>
      <c r="AH307" s="51" t="str">
        <f>IF(OR(COUNTIF(WestCoast[],IDPs[[#This Row],[Dis_Pcode]])&gt;=1,COUNTIF(WestCoast[],#REF!)&gt;=1),"Yes","No")</f>
        <v>No</v>
      </c>
      <c r="AI307" s="51" t="str">
        <f>IF(IDPs[[#This Row],[Gov_Pcode]]=IDPs[[#This Row],[Gov_Coming_Pcode]],"Yes","No")</f>
        <v>No</v>
      </c>
      <c r="AJ307" s="51" t="str">
        <f>IF(IDPs[[#This Row],[Dis_Pcode]]=IDPs[[#This Row],[Dis_Coming_Pcode]],"Yes","No")</f>
        <v>No</v>
      </c>
    </row>
    <row r="308" spans="1:36" s="14" customFormat="1" x14ac:dyDescent="0.35">
      <c r="A308" s="50">
        <v>45346</v>
      </c>
      <c r="B308" s="50">
        <v>45342</v>
      </c>
      <c r="C308" s="50" t="s">
        <v>874</v>
      </c>
      <c r="D308" s="51" t="s">
        <v>6</v>
      </c>
      <c r="E308" s="52" t="s">
        <v>873</v>
      </c>
      <c r="F308" s="51" t="s">
        <v>892</v>
      </c>
      <c r="G308" s="51" t="s">
        <v>6</v>
      </c>
      <c r="H308" s="52" t="s">
        <v>873</v>
      </c>
      <c r="I308" s="51" t="s">
        <v>1126</v>
      </c>
      <c r="J308" s="51" t="s">
        <v>1184</v>
      </c>
      <c r="K308" s="50">
        <v>45339</v>
      </c>
      <c r="L308" s="50" t="s">
        <v>1046</v>
      </c>
      <c r="M308" s="51" t="s">
        <v>1207</v>
      </c>
      <c r="N308" s="52" t="s">
        <v>267</v>
      </c>
      <c r="O308" s="51" t="s">
        <v>1070</v>
      </c>
      <c r="P308" s="51" t="s">
        <v>83</v>
      </c>
      <c r="Q308" s="52" t="s">
        <v>1071</v>
      </c>
      <c r="R308" s="51" t="s">
        <v>1181</v>
      </c>
      <c r="S308" s="51" t="s">
        <v>1182</v>
      </c>
      <c r="T308" s="51" t="s">
        <v>1160</v>
      </c>
      <c r="U308" s="51"/>
      <c r="V308" s="51"/>
      <c r="W308" s="51">
        <v>1</v>
      </c>
      <c r="X308" s="51">
        <v>0</v>
      </c>
      <c r="Y308" s="51">
        <v>0</v>
      </c>
      <c r="Z308" s="51">
        <v>0</v>
      </c>
      <c r="AA308" s="51">
        <v>0</v>
      </c>
      <c r="AB308" s="51">
        <v>0</v>
      </c>
      <c r="AC308" s="51">
        <v>0</v>
      </c>
      <c r="AD308" s="51">
        <v>0</v>
      </c>
      <c r="AE308" s="51">
        <v>0</v>
      </c>
      <c r="AF308" s="51">
        <v>1</v>
      </c>
      <c r="AG308" s="51">
        <v>0</v>
      </c>
      <c r="AH308" s="51" t="str">
        <f>IF(OR(COUNTIF(WestCoast[],IDPs[[#This Row],[Dis_Pcode]])&gt;=1,COUNTIF(WestCoast[],#REF!)&gt;=1),"Yes","No")</f>
        <v>No</v>
      </c>
      <c r="AI308" s="51" t="str">
        <f>IF(IDPs[[#This Row],[Gov_Pcode]]=IDPs[[#This Row],[Gov_Coming_Pcode]],"Yes","No")</f>
        <v>No</v>
      </c>
      <c r="AJ308" s="51" t="str">
        <f>IF(IDPs[[#This Row],[Dis_Pcode]]=IDPs[[#This Row],[Dis_Coming_Pcode]],"Yes","No")</f>
        <v>No</v>
      </c>
    </row>
    <row r="309" spans="1:36" s="14" customFormat="1" x14ac:dyDescent="0.35">
      <c r="A309" s="50">
        <v>45346</v>
      </c>
      <c r="B309" s="50">
        <v>45343</v>
      </c>
      <c r="C309" s="50" t="s">
        <v>874</v>
      </c>
      <c r="D309" s="51" t="s">
        <v>6</v>
      </c>
      <c r="E309" s="52" t="s">
        <v>873</v>
      </c>
      <c r="F309" s="51" t="s">
        <v>892</v>
      </c>
      <c r="G309" s="51" t="s">
        <v>6</v>
      </c>
      <c r="H309" s="52" t="s">
        <v>873</v>
      </c>
      <c r="I309" s="51" t="s">
        <v>1126</v>
      </c>
      <c r="J309" s="51" t="s">
        <v>1184</v>
      </c>
      <c r="K309" s="50">
        <v>45339</v>
      </c>
      <c r="L309" s="50" t="s">
        <v>999</v>
      </c>
      <c r="M309" s="51" t="s">
        <v>15</v>
      </c>
      <c r="N309" s="52" t="s">
        <v>271</v>
      </c>
      <c r="O309" s="51" t="s">
        <v>1013</v>
      </c>
      <c r="P309" s="51" t="s">
        <v>109</v>
      </c>
      <c r="Q309" s="52" t="s">
        <v>1012</v>
      </c>
      <c r="R309" s="51" t="s">
        <v>1181</v>
      </c>
      <c r="S309" s="51" t="s">
        <v>1413</v>
      </c>
      <c r="T309" s="51" t="s">
        <v>1160</v>
      </c>
      <c r="U309" s="51"/>
      <c r="V309" s="51"/>
      <c r="W309" s="51">
        <v>2</v>
      </c>
      <c r="X309" s="51">
        <v>0</v>
      </c>
      <c r="Y309" s="51">
        <v>0</v>
      </c>
      <c r="Z309" s="51">
        <v>0</v>
      </c>
      <c r="AA309" s="51">
        <v>0</v>
      </c>
      <c r="AB309" s="51">
        <v>0</v>
      </c>
      <c r="AC309" s="51">
        <v>0</v>
      </c>
      <c r="AD309" s="51">
        <v>2</v>
      </c>
      <c r="AE309" s="51">
        <v>0</v>
      </c>
      <c r="AF309" s="51">
        <v>0</v>
      </c>
      <c r="AG309" s="51">
        <v>0</v>
      </c>
      <c r="AH309" s="51" t="str">
        <f>IF(OR(COUNTIF(WestCoast[],IDPs[[#This Row],[Dis_Pcode]])&gt;=1,COUNTIF(WestCoast[],#REF!)&gt;=1),"Yes","No")</f>
        <v>No</v>
      </c>
      <c r="AI309" s="51" t="str">
        <f>IF(IDPs[[#This Row],[Gov_Pcode]]=IDPs[[#This Row],[Gov_Coming_Pcode]],"Yes","No")</f>
        <v>No</v>
      </c>
      <c r="AJ309" s="51" t="str">
        <f>IF(IDPs[[#This Row],[Dis_Pcode]]=IDPs[[#This Row],[Dis_Coming_Pcode]],"Yes","No")</f>
        <v>No</v>
      </c>
    </row>
    <row r="310" spans="1:36" s="14" customFormat="1" x14ac:dyDescent="0.35">
      <c r="A310" s="50">
        <v>45346</v>
      </c>
      <c r="B310" s="50">
        <v>45344</v>
      </c>
      <c r="C310" s="50" t="s">
        <v>874</v>
      </c>
      <c r="D310" s="51" t="s">
        <v>6</v>
      </c>
      <c r="E310" s="52" t="s">
        <v>873</v>
      </c>
      <c r="F310" s="51" t="s">
        <v>892</v>
      </c>
      <c r="G310" s="51" t="s">
        <v>6</v>
      </c>
      <c r="H310" s="52" t="s">
        <v>873</v>
      </c>
      <c r="I310" s="51" t="s">
        <v>1126</v>
      </c>
      <c r="J310" s="51" t="s">
        <v>1184</v>
      </c>
      <c r="K310" s="50">
        <v>45339</v>
      </c>
      <c r="L310" s="50" t="s">
        <v>617</v>
      </c>
      <c r="M310" s="51" t="s">
        <v>13</v>
      </c>
      <c r="N310" s="52" t="s">
        <v>275</v>
      </c>
      <c r="O310" s="51" t="s">
        <v>622</v>
      </c>
      <c r="P310" s="51" t="s">
        <v>620</v>
      </c>
      <c r="Q310" s="52" t="s">
        <v>621</v>
      </c>
      <c r="R310" s="51" t="s">
        <v>1181</v>
      </c>
      <c r="S310" s="51" t="s">
        <v>1183</v>
      </c>
      <c r="T310" s="51" t="s">
        <v>1160</v>
      </c>
      <c r="U310" s="51"/>
      <c r="V310" s="51"/>
      <c r="W310" s="51">
        <v>1</v>
      </c>
      <c r="X310" s="51">
        <v>0</v>
      </c>
      <c r="Y310" s="51">
        <v>0</v>
      </c>
      <c r="Z310" s="51">
        <v>0</v>
      </c>
      <c r="AA310" s="51">
        <v>0</v>
      </c>
      <c r="AB310" s="51">
        <v>0</v>
      </c>
      <c r="AC310" s="51">
        <v>0</v>
      </c>
      <c r="AD310" s="51">
        <v>1</v>
      </c>
      <c r="AE310" s="51">
        <v>0</v>
      </c>
      <c r="AF310" s="51">
        <v>0</v>
      </c>
      <c r="AG310" s="51">
        <v>0</v>
      </c>
      <c r="AH310" s="51" t="str">
        <f>IF(OR(COUNTIF(WestCoast[],IDPs[[#This Row],[Dis_Pcode]])&gt;=1,COUNTIF(WestCoast[],#REF!)&gt;=1),"Yes","No")</f>
        <v>No</v>
      </c>
      <c r="AI310" s="51" t="str">
        <f>IF(IDPs[[#This Row],[Gov_Pcode]]=IDPs[[#This Row],[Gov_Coming_Pcode]],"Yes","No")</f>
        <v>No</v>
      </c>
      <c r="AJ310" s="51" t="str">
        <f>IF(IDPs[[#This Row],[Dis_Pcode]]=IDPs[[#This Row],[Dis_Coming_Pcode]],"Yes","No")</f>
        <v>No</v>
      </c>
    </row>
    <row r="311" spans="1:36" s="14" customFormat="1" x14ac:dyDescent="0.35">
      <c r="A311" s="50">
        <v>45340</v>
      </c>
      <c r="B311" s="50">
        <v>45340</v>
      </c>
      <c r="C311" s="50" t="s">
        <v>401</v>
      </c>
      <c r="D311" s="51" t="s">
        <v>1203</v>
      </c>
      <c r="E311" s="52" t="s">
        <v>266</v>
      </c>
      <c r="F311" s="51" t="s">
        <v>453</v>
      </c>
      <c r="G311" s="51" t="s">
        <v>25</v>
      </c>
      <c r="H311" s="52" t="s">
        <v>452</v>
      </c>
      <c r="I311" s="51" t="s">
        <v>1126</v>
      </c>
      <c r="J311" s="51" t="s">
        <v>1184</v>
      </c>
      <c r="K311" s="50">
        <v>45340</v>
      </c>
      <c r="L311" s="50" t="s">
        <v>401</v>
      </c>
      <c r="M311" s="51" t="s">
        <v>1203</v>
      </c>
      <c r="N311" s="52" t="s">
        <v>266</v>
      </c>
      <c r="O311" s="51" t="s">
        <v>453</v>
      </c>
      <c r="P311" s="51" t="s">
        <v>25</v>
      </c>
      <c r="Q311" s="52" t="s">
        <v>452</v>
      </c>
      <c r="R311" s="51" t="s">
        <v>1180</v>
      </c>
      <c r="S311" s="51" t="s">
        <v>1186</v>
      </c>
      <c r="T311" s="51" t="s">
        <v>1160</v>
      </c>
      <c r="U311" s="51"/>
      <c r="V311" s="51"/>
      <c r="W311" s="51">
        <v>1</v>
      </c>
      <c r="X311" s="51">
        <v>0</v>
      </c>
      <c r="Y311" s="51">
        <v>0</v>
      </c>
      <c r="Z311" s="51">
        <v>0</v>
      </c>
      <c r="AA311" s="51">
        <v>0</v>
      </c>
      <c r="AB311" s="51">
        <v>0</v>
      </c>
      <c r="AC311" s="51">
        <v>0</v>
      </c>
      <c r="AD311" s="51">
        <v>1</v>
      </c>
      <c r="AE311" s="51">
        <v>0</v>
      </c>
      <c r="AF311" s="51">
        <v>0</v>
      </c>
      <c r="AG311" s="51">
        <v>0</v>
      </c>
      <c r="AH311" s="51" t="str">
        <f>IF(OR(COUNTIF(WestCoast[],IDPs[[#This Row],[Dis_Pcode]])&gt;=1,COUNTIF(WestCoast[],#REF!)&gt;=1),"Yes","No")</f>
        <v>Yes</v>
      </c>
      <c r="AI311" s="51" t="str">
        <f>IF(IDPs[[#This Row],[Gov_Pcode]]=IDPs[[#This Row],[Gov_Coming_Pcode]],"Yes","No")</f>
        <v>Yes</v>
      </c>
      <c r="AJ311" s="51" t="str">
        <f>IF(IDPs[[#This Row],[Dis_Pcode]]=IDPs[[#This Row],[Dis_Coming_Pcode]],"Yes","No")</f>
        <v>Yes</v>
      </c>
    </row>
    <row r="312" spans="1:36" s="14" customFormat="1" x14ac:dyDescent="0.35">
      <c r="A312" s="50">
        <v>45346</v>
      </c>
      <c r="B312" s="50">
        <v>45342</v>
      </c>
      <c r="C312" s="50" t="s">
        <v>874</v>
      </c>
      <c r="D312" s="51" t="s">
        <v>6</v>
      </c>
      <c r="E312" s="52" t="s">
        <v>873</v>
      </c>
      <c r="F312" s="51" t="s">
        <v>894</v>
      </c>
      <c r="G312" s="51" t="s">
        <v>87</v>
      </c>
      <c r="H312" s="52" t="s">
        <v>893</v>
      </c>
      <c r="I312" s="51" t="s">
        <v>1126</v>
      </c>
      <c r="J312" s="51" t="s">
        <v>1184</v>
      </c>
      <c r="K312" s="50">
        <v>45340</v>
      </c>
      <c r="L312" s="50" t="s">
        <v>1046</v>
      </c>
      <c r="M312" s="51" t="s">
        <v>1207</v>
      </c>
      <c r="N312" s="52" t="s">
        <v>267</v>
      </c>
      <c r="O312" s="51" t="s">
        <v>1089</v>
      </c>
      <c r="P312" s="51" t="s">
        <v>60</v>
      </c>
      <c r="Q312" s="52" t="s">
        <v>1088</v>
      </c>
      <c r="R312" s="51" t="s">
        <v>1181</v>
      </c>
      <c r="S312" s="51" t="s">
        <v>1182</v>
      </c>
      <c r="T312" s="51" t="s">
        <v>1160</v>
      </c>
      <c r="U312" s="51"/>
      <c r="V312" s="51"/>
      <c r="W312" s="51">
        <v>1</v>
      </c>
      <c r="X312" s="51">
        <v>0</v>
      </c>
      <c r="Y312" s="51">
        <v>0</v>
      </c>
      <c r="Z312" s="51">
        <v>1</v>
      </c>
      <c r="AA312" s="51">
        <v>0</v>
      </c>
      <c r="AB312" s="51">
        <v>0</v>
      </c>
      <c r="AC312" s="51">
        <v>0</v>
      </c>
      <c r="AD312" s="51">
        <v>0</v>
      </c>
      <c r="AE312" s="51">
        <v>0</v>
      </c>
      <c r="AF312" s="51">
        <v>0</v>
      </c>
      <c r="AG312" s="51">
        <v>0</v>
      </c>
      <c r="AH312" s="51" t="str">
        <f>IF(OR(COUNTIF(WestCoast[],IDPs[[#This Row],[Dis_Pcode]])&gt;=1,COUNTIF(WestCoast[],#REF!)&gt;=1),"Yes","No")</f>
        <v>No</v>
      </c>
      <c r="AI312" s="51" t="str">
        <f>IF(IDPs[[#This Row],[Gov_Pcode]]=IDPs[[#This Row],[Gov_Coming_Pcode]],"Yes","No")</f>
        <v>No</v>
      </c>
      <c r="AJ312" s="51" t="str">
        <f>IF(IDPs[[#This Row],[Dis_Pcode]]=IDPs[[#This Row],[Dis_Coming_Pcode]],"Yes","No")</f>
        <v>No</v>
      </c>
    </row>
    <row r="313" spans="1:36" s="14" customFormat="1" x14ac:dyDescent="0.35">
      <c r="A313" s="50">
        <v>45346</v>
      </c>
      <c r="B313" s="50">
        <v>45342</v>
      </c>
      <c r="C313" s="50" t="s">
        <v>874</v>
      </c>
      <c r="D313" s="51" t="s">
        <v>6</v>
      </c>
      <c r="E313" s="52" t="s">
        <v>873</v>
      </c>
      <c r="F313" s="51" t="s">
        <v>894</v>
      </c>
      <c r="G313" s="51" t="s">
        <v>87</v>
      </c>
      <c r="H313" s="52" t="s">
        <v>893</v>
      </c>
      <c r="I313" s="51" t="s">
        <v>1126</v>
      </c>
      <c r="J313" s="51" t="s">
        <v>1184</v>
      </c>
      <c r="K313" s="50">
        <v>45340</v>
      </c>
      <c r="L313" s="50" t="s">
        <v>1046</v>
      </c>
      <c r="M313" s="51" t="s">
        <v>1207</v>
      </c>
      <c r="N313" s="52" t="s">
        <v>267</v>
      </c>
      <c r="O313" s="51" t="s">
        <v>1074</v>
      </c>
      <c r="P313" s="51" t="s">
        <v>1073</v>
      </c>
      <c r="Q313" s="52" t="s">
        <v>1072</v>
      </c>
      <c r="R313" s="51" t="s">
        <v>1180</v>
      </c>
      <c r="S313" s="51" t="s">
        <v>1185</v>
      </c>
      <c r="T313" s="51" t="s">
        <v>1160</v>
      </c>
      <c r="U313" s="51"/>
      <c r="V313" s="51"/>
      <c r="W313" s="51">
        <v>1</v>
      </c>
      <c r="X313" s="51">
        <v>0</v>
      </c>
      <c r="Y313" s="51">
        <v>0</v>
      </c>
      <c r="Z313" s="51">
        <v>0</v>
      </c>
      <c r="AA313" s="51">
        <v>1</v>
      </c>
      <c r="AB313" s="51">
        <v>0</v>
      </c>
      <c r="AC313" s="51">
        <v>0</v>
      </c>
      <c r="AD313" s="51">
        <v>0</v>
      </c>
      <c r="AE313" s="51">
        <v>0</v>
      </c>
      <c r="AF313" s="51">
        <v>0</v>
      </c>
      <c r="AG313" s="51">
        <v>0</v>
      </c>
      <c r="AH313" s="51" t="str">
        <f>IF(OR(COUNTIF(WestCoast[],IDPs[[#This Row],[Dis_Pcode]])&gt;=1,COUNTIF(WestCoast[],#REF!)&gt;=1),"Yes","No")</f>
        <v>No</v>
      </c>
      <c r="AI313" s="51" t="str">
        <f>IF(IDPs[[#This Row],[Gov_Pcode]]=IDPs[[#This Row],[Gov_Coming_Pcode]],"Yes","No")</f>
        <v>No</v>
      </c>
      <c r="AJ313" s="51" t="str">
        <f>IF(IDPs[[#This Row],[Dis_Pcode]]=IDPs[[#This Row],[Dis_Coming_Pcode]],"Yes","No")</f>
        <v>No</v>
      </c>
    </row>
    <row r="314" spans="1:36" s="14" customFormat="1" x14ac:dyDescent="0.35">
      <c r="A314" s="50">
        <v>45346</v>
      </c>
      <c r="B314" s="50">
        <v>45342</v>
      </c>
      <c r="C314" s="50" t="s">
        <v>874</v>
      </c>
      <c r="D314" s="51" t="s">
        <v>6</v>
      </c>
      <c r="E314" s="52" t="s">
        <v>873</v>
      </c>
      <c r="F314" s="51" t="s">
        <v>892</v>
      </c>
      <c r="G314" s="51" t="s">
        <v>6</v>
      </c>
      <c r="H314" s="52" t="s">
        <v>873</v>
      </c>
      <c r="I314" s="51" t="s">
        <v>1126</v>
      </c>
      <c r="J314" s="51" t="s">
        <v>1184</v>
      </c>
      <c r="K314" s="50">
        <v>45340</v>
      </c>
      <c r="L314" s="50" t="s">
        <v>797</v>
      </c>
      <c r="M314" s="51" t="s">
        <v>7</v>
      </c>
      <c r="N314" s="52" t="s">
        <v>796</v>
      </c>
      <c r="O314" s="51" t="s">
        <v>830</v>
      </c>
      <c r="P314" s="51" t="s">
        <v>1217</v>
      </c>
      <c r="Q314" s="52" t="s">
        <v>829</v>
      </c>
      <c r="R314" s="51" t="s">
        <v>1180</v>
      </c>
      <c r="S314" s="51" t="s">
        <v>1185</v>
      </c>
      <c r="T314" s="51" t="s">
        <v>1160</v>
      </c>
      <c r="U314" s="51"/>
      <c r="V314" s="51"/>
      <c r="W314" s="51">
        <v>1</v>
      </c>
      <c r="X314" s="51">
        <v>0</v>
      </c>
      <c r="Y314" s="51">
        <v>1</v>
      </c>
      <c r="Z314" s="51">
        <v>0</v>
      </c>
      <c r="AA314" s="51">
        <v>0</v>
      </c>
      <c r="AB314" s="51">
        <v>0</v>
      </c>
      <c r="AC314" s="51">
        <v>0</v>
      </c>
      <c r="AD314" s="51">
        <v>0</v>
      </c>
      <c r="AE314" s="51">
        <v>0</v>
      </c>
      <c r="AF314" s="51">
        <v>0</v>
      </c>
      <c r="AG314" s="51">
        <v>0</v>
      </c>
      <c r="AH314" s="51" t="str">
        <f>IF(OR(COUNTIF(WestCoast[],IDPs[[#This Row],[Dis_Pcode]])&gt;=1,COUNTIF(WestCoast[],#REF!)&gt;=1),"Yes","No")</f>
        <v>No</v>
      </c>
      <c r="AI314" s="51" t="str">
        <f>IF(IDPs[[#This Row],[Gov_Pcode]]=IDPs[[#This Row],[Gov_Coming_Pcode]],"Yes","No")</f>
        <v>No</v>
      </c>
      <c r="AJ314" s="51" t="str">
        <f>IF(IDPs[[#This Row],[Dis_Pcode]]=IDPs[[#This Row],[Dis_Coming_Pcode]],"Yes","No")</f>
        <v>No</v>
      </c>
    </row>
    <row r="315" spans="1:36" s="14" customFormat="1" x14ac:dyDescent="0.35">
      <c r="A315" s="50">
        <v>45346</v>
      </c>
      <c r="B315" s="50">
        <v>45344</v>
      </c>
      <c r="C315" s="50" t="s">
        <v>874</v>
      </c>
      <c r="D315" s="51" t="s">
        <v>6</v>
      </c>
      <c r="E315" s="52" t="s">
        <v>873</v>
      </c>
      <c r="F315" s="51" t="s">
        <v>892</v>
      </c>
      <c r="G315" s="51" t="s">
        <v>6</v>
      </c>
      <c r="H315" s="52" t="s">
        <v>873</v>
      </c>
      <c r="I315" s="51" t="s">
        <v>1126</v>
      </c>
      <c r="J315" s="51" t="s">
        <v>1184</v>
      </c>
      <c r="K315" s="50">
        <v>45340</v>
      </c>
      <c r="L315" s="50" t="s">
        <v>401</v>
      </c>
      <c r="M315" s="51" t="s">
        <v>1203</v>
      </c>
      <c r="N315" s="52" t="s">
        <v>266</v>
      </c>
      <c r="O315" s="51" t="s">
        <v>447</v>
      </c>
      <c r="P315" s="51" t="s">
        <v>43</v>
      </c>
      <c r="Q315" s="52" t="s">
        <v>446</v>
      </c>
      <c r="R315" s="51" t="s">
        <v>1181</v>
      </c>
      <c r="S315" s="51" t="s">
        <v>1182</v>
      </c>
      <c r="T315" s="51" t="s">
        <v>1160</v>
      </c>
      <c r="U315" s="51"/>
      <c r="V315" s="51"/>
      <c r="W315" s="51">
        <v>1</v>
      </c>
      <c r="X315" s="51">
        <v>0</v>
      </c>
      <c r="Y315" s="51">
        <v>0</v>
      </c>
      <c r="Z315" s="51">
        <v>0</v>
      </c>
      <c r="AA315" s="51">
        <v>0</v>
      </c>
      <c r="AB315" s="51">
        <v>0</v>
      </c>
      <c r="AC315" s="51">
        <v>0</v>
      </c>
      <c r="AD315" s="51">
        <v>0</v>
      </c>
      <c r="AE315" s="51">
        <v>0</v>
      </c>
      <c r="AF315" s="51">
        <v>1</v>
      </c>
      <c r="AG315" s="51">
        <v>0</v>
      </c>
      <c r="AH315" s="51" t="str">
        <f>IF(OR(COUNTIF(WestCoast[],IDPs[[#This Row],[Dis_Pcode]])&gt;=1,COUNTIF(WestCoast[],#REF!)&gt;=1),"Yes","No")</f>
        <v>No</v>
      </c>
      <c r="AI315" s="51" t="str">
        <f>IF(IDPs[[#This Row],[Gov_Pcode]]=IDPs[[#This Row],[Gov_Coming_Pcode]],"Yes","No")</f>
        <v>No</v>
      </c>
      <c r="AJ315" s="51" t="str">
        <f>IF(IDPs[[#This Row],[Dis_Pcode]]=IDPs[[#This Row],[Dis_Coming_Pcode]],"Yes","No")</f>
        <v>No</v>
      </c>
    </row>
    <row r="316" spans="1:36" s="14" customFormat="1" x14ac:dyDescent="0.35">
      <c r="A316" s="50">
        <v>45342</v>
      </c>
      <c r="B316" s="50">
        <v>45342</v>
      </c>
      <c r="C316" s="50" t="s">
        <v>1046</v>
      </c>
      <c r="D316" s="51" t="s">
        <v>1207</v>
      </c>
      <c r="E316" s="52" t="s">
        <v>267</v>
      </c>
      <c r="F316" s="51" t="s">
        <v>1049</v>
      </c>
      <c r="G316" s="51" t="s">
        <v>1263</v>
      </c>
      <c r="H316" s="52" t="s">
        <v>1264</v>
      </c>
      <c r="I316" s="51" t="s">
        <v>1126</v>
      </c>
      <c r="J316" s="51" t="s">
        <v>1184</v>
      </c>
      <c r="K316" s="50">
        <v>45341</v>
      </c>
      <c r="L316" s="50" t="s">
        <v>1046</v>
      </c>
      <c r="M316" s="51" t="s">
        <v>1207</v>
      </c>
      <c r="N316" s="52" t="s">
        <v>267</v>
      </c>
      <c r="O316" s="51" t="s">
        <v>1077</v>
      </c>
      <c r="P316" s="51" t="s">
        <v>39</v>
      </c>
      <c r="Q316" s="52" t="s">
        <v>1090</v>
      </c>
      <c r="R316" s="51" t="s">
        <v>1180</v>
      </c>
      <c r="S316" s="51" t="s">
        <v>1185</v>
      </c>
      <c r="T316" s="51" t="s">
        <v>1160</v>
      </c>
      <c r="U316" s="51"/>
      <c r="V316" s="51"/>
      <c r="W316" s="51">
        <v>1</v>
      </c>
      <c r="X316" s="51">
        <v>0</v>
      </c>
      <c r="Y316" s="51">
        <v>0</v>
      </c>
      <c r="Z316" s="51">
        <v>0</v>
      </c>
      <c r="AA316" s="51">
        <v>1</v>
      </c>
      <c r="AB316" s="51">
        <v>0</v>
      </c>
      <c r="AC316" s="51">
        <v>0</v>
      </c>
      <c r="AD316" s="51">
        <v>0</v>
      </c>
      <c r="AE316" s="51">
        <v>0</v>
      </c>
      <c r="AF316" s="51">
        <v>0</v>
      </c>
      <c r="AG316" s="51">
        <v>0</v>
      </c>
      <c r="AH316" s="51" t="str">
        <f>IF(OR(COUNTIF(WestCoast[],IDPs[[#This Row],[Dis_Pcode]])&gt;=1,COUNTIF(WestCoast[],#REF!)&gt;=1),"Yes","No")</f>
        <v>Yes</v>
      </c>
      <c r="AI316" s="51" t="str">
        <f>IF(IDPs[[#This Row],[Gov_Pcode]]=IDPs[[#This Row],[Gov_Coming_Pcode]],"Yes","No")</f>
        <v>Yes</v>
      </c>
      <c r="AJ316" s="51" t="str">
        <f>IF(IDPs[[#This Row],[Dis_Pcode]]=IDPs[[#This Row],[Dis_Coming_Pcode]],"Yes","No")</f>
        <v>No</v>
      </c>
    </row>
    <row r="317" spans="1:36" s="14" customFormat="1" x14ac:dyDescent="0.35">
      <c r="A317" s="50">
        <v>45342</v>
      </c>
      <c r="B317" s="50">
        <v>45342</v>
      </c>
      <c r="C317" s="50" t="s">
        <v>1046</v>
      </c>
      <c r="D317" s="51" t="s">
        <v>1207</v>
      </c>
      <c r="E317" s="52" t="s">
        <v>267</v>
      </c>
      <c r="F317" s="51" t="s">
        <v>1049</v>
      </c>
      <c r="G317" s="51" t="s">
        <v>1263</v>
      </c>
      <c r="H317" s="52" t="s">
        <v>1264</v>
      </c>
      <c r="I317" s="51" t="s">
        <v>1126</v>
      </c>
      <c r="J317" s="51" t="s">
        <v>1184</v>
      </c>
      <c r="K317" s="50">
        <v>45341</v>
      </c>
      <c r="L317" s="50" t="s">
        <v>1046</v>
      </c>
      <c r="M317" s="51" t="s">
        <v>1207</v>
      </c>
      <c r="N317" s="52" t="s">
        <v>267</v>
      </c>
      <c r="O317" s="51" t="s">
        <v>1060</v>
      </c>
      <c r="P317" s="51" t="s">
        <v>49</v>
      </c>
      <c r="Q317" s="52" t="s">
        <v>1059</v>
      </c>
      <c r="R317" s="51" t="s">
        <v>1180</v>
      </c>
      <c r="S317" s="51" t="s">
        <v>1185</v>
      </c>
      <c r="T317" s="51" t="s">
        <v>1160</v>
      </c>
      <c r="U317" s="51"/>
      <c r="V317" s="51"/>
      <c r="W317" s="51">
        <v>1</v>
      </c>
      <c r="X317" s="51">
        <v>0</v>
      </c>
      <c r="Y317" s="51">
        <v>0</v>
      </c>
      <c r="Z317" s="51">
        <v>0</v>
      </c>
      <c r="AA317" s="51">
        <v>1</v>
      </c>
      <c r="AB317" s="51">
        <v>0</v>
      </c>
      <c r="AC317" s="51">
        <v>0</v>
      </c>
      <c r="AD317" s="51">
        <v>0</v>
      </c>
      <c r="AE317" s="51">
        <v>0</v>
      </c>
      <c r="AF317" s="51">
        <v>0</v>
      </c>
      <c r="AG317" s="51">
        <v>0</v>
      </c>
      <c r="AH317" s="51" t="str">
        <f>IF(OR(COUNTIF(WestCoast[],IDPs[[#This Row],[Dis_Pcode]])&gt;=1,COUNTIF(WestCoast[],#REF!)&gt;=1),"Yes","No")</f>
        <v>Yes</v>
      </c>
      <c r="AI317" s="51" t="str">
        <f>IF(IDPs[[#This Row],[Gov_Pcode]]=IDPs[[#This Row],[Gov_Coming_Pcode]],"Yes","No")</f>
        <v>Yes</v>
      </c>
      <c r="AJ317" s="51" t="str">
        <f>IF(IDPs[[#This Row],[Dis_Pcode]]=IDPs[[#This Row],[Dis_Coming_Pcode]],"Yes","No")</f>
        <v>No</v>
      </c>
    </row>
    <row r="318" spans="1:36" s="14" customFormat="1" x14ac:dyDescent="0.35">
      <c r="A318" s="50">
        <v>45346</v>
      </c>
      <c r="B318" s="50">
        <v>45342</v>
      </c>
      <c r="C318" s="50" t="s">
        <v>874</v>
      </c>
      <c r="D318" s="51" t="s">
        <v>6</v>
      </c>
      <c r="E318" s="52" t="s">
        <v>873</v>
      </c>
      <c r="F318" s="51" t="s">
        <v>894</v>
      </c>
      <c r="G318" s="51" t="s">
        <v>87</v>
      </c>
      <c r="H318" s="52" t="s">
        <v>893</v>
      </c>
      <c r="I318" s="51" t="s">
        <v>1126</v>
      </c>
      <c r="J318" s="51" t="s">
        <v>1184</v>
      </c>
      <c r="K318" s="50">
        <v>45341</v>
      </c>
      <c r="L318" s="50" t="s">
        <v>401</v>
      </c>
      <c r="M318" s="51" t="s">
        <v>1203</v>
      </c>
      <c r="N318" s="52" t="s">
        <v>266</v>
      </c>
      <c r="O318" s="51" t="s">
        <v>447</v>
      </c>
      <c r="P318" s="51" t="s">
        <v>43</v>
      </c>
      <c r="Q318" s="52" t="s">
        <v>446</v>
      </c>
      <c r="R318" s="51" t="s">
        <v>1181</v>
      </c>
      <c r="S318" s="51" t="s">
        <v>1183</v>
      </c>
      <c r="T318" s="51" t="s">
        <v>1160</v>
      </c>
      <c r="U318" s="51"/>
      <c r="V318" s="51"/>
      <c r="W318" s="51">
        <v>1</v>
      </c>
      <c r="X318" s="51">
        <v>0</v>
      </c>
      <c r="Y318" s="51">
        <v>1</v>
      </c>
      <c r="Z318" s="51">
        <v>0</v>
      </c>
      <c r="AA318" s="51">
        <v>0</v>
      </c>
      <c r="AB318" s="51">
        <v>0</v>
      </c>
      <c r="AC318" s="51">
        <v>0</v>
      </c>
      <c r="AD318" s="51">
        <v>0</v>
      </c>
      <c r="AE318" s="51">
        <v>0</v>
      </c>
      <c r="AF318" s="51">
        <v>0</v>
      </c>
      <c r="AG318" s="51">
        <v>0</v>
      </c>
      <c r="AH318" s="51" t="str">
        <f>IF(OR(COUNTIF(WestCoast[],IDPs[[#This Row],[Dis_Pcode]])&gt;=1,COUNTIF(WestCoast[],#REF!)&gt;=1),"Yes","No")</f>
        <v>No</v>
      </c>
      <c r="AI318" s="51" t="str">
        <f>IF(IDPs[[#This Row],[Gov_Pcode]]=IDPs[[#This Row],[Gov_Coming_Pcode]],"Yes","No")</f>
        <v>No</v>
      </c>
      <c r="AJ318" s="51" t="str">
        <f>IF(IDPs[[#This Row],[Dis_Pcode]]=IDPs[[#This Row],[Dis_Coming_Pcode]],"Yes","No")</f>
        <v>No</v>
      </c>
    </row>
    <row r="319" spans="1:36" s="14" customFormat="1" x14ac:dyDescent="0.35">
      <c r="A319" s="50">
        <v>45346</v>
      </c>
      <c r="B319" s="50">
        <v>45342</v>
      </c>
      <c r="C319" s="50" t="s">
        <v>874</v>
      </c>
      <c r="D319" s="51" t="s">
        <v>6</v>
      </c>
      <c r="E319" s="52" t="s">
        <v>873</v>
      </c>
      <c r="F319" s="51" t="s">
        <v>894</v>
      </c>
      <c r="G319" s="51" t="s">
        <v>87</v>
      </c>
      <c r="H319" s="52" t="s">
        <v>893</v>
      </c>
      <c r="I319" s="51" t="s">
        <v>1126</v>
      </c>
      <c r="J319" s="51" t="s">
        <v>1184</v>
      </c>
      <c r="K319" s="50">
        <v>45341</v>
      </c>
      <c r="L319" s="50" t="s">
        <v>401</v>
      </c>
      <c r="M319" s="51" t="s">
        <v>1203</v>
      </c>
      <c r="N319" s="52" t="s">
        <v>266</v>
      </c>
      <c r="O319" s="51" t="s">
        <v>456</v>
      </c>
      <c r="P319" s="51" t="s">
        <v>455</v>
      </c>
      <c r="Q319" s="52" t="s">
        <v>454</v>
      </c>
      <c r="R319" s="51" t="s">
        <v>1181</v>
      </c>
      <c r="S319" s="51" t="s">
        <v>1183</v>
      </c>
      <c r="T319" s="51" t="s">
        <v>1160</v>
      </c>
      <c r="U319" s="51"/>
      <c r="V319" s="51"/>
      <c r="W319" s="51">
        <v>1</v>
      </c>
      <c r="X319" s="51">
        <v>0</v>
      </c>
      <c r="Y319" s="51">
        <v>0</v>
      </c>
      <c r="Z319" s="51">
        <v>0</v>
      </c>
      <c r="AA319" s="51">
        <v>0</v>
      </c>
      <c r="AB319" s="51">
        <v>0</v>
      </c>
      <c r="AC319" s="51">
        <v>0</v>
      </c>
      <c r="AD319" s="51">
        <v>1</v>
      </c>
      <c r="AE319" s="51">
        <v>0</v>
      </c>
      <c r="AF319" s="51">
        <v>0</v>
      </c>
      <c r="AG319" s="51">
        <v>0</v>
      </c>
      <c r="AH319" s="51" t="str">
        <f>IF(OR(COUNTIF(WestCoast[],IDPs[[#This Row],[Dis_Pcode]])&gt;=1,COUNTIF(WestCoast[],#REF!)&gt;=1),"Yes","No")</f>
        <v>No</v>
      </c>
      <c r="AI319" s="51" t="str">
        <f>IF(IDPs[[#This Row],[Gov_Pcode]]=IDPs[[#This Row],[Gov_Coming_Pcode]],"Yes","No")</f>
        <v>No</v>
      </c>
      <c r="AJ319" s="51" t="str">
        <f>IF(IDPs[[#This Row],[Dis_Pcode]]=IDPs[[#This Row],[Dis_Coming_Pcode]],"Yes","No")</f>
        <v>No</v>
      </c>
    </row>
    <row r="320" spans="1:36" s="14" customFormat="1" x14ac:dyDescent="0.35">
      <c r="A320" s="50">
        <v>45346</v>
      </c>
      <c r="B320" s="50">
        <v>45343</v>
      </c>
      <c r="C320" s="50" t="s">
        <v>874</v>
      </c>
      <c r="D320" s="51" t="s">
        <v>6</v>
      </c>
      <c r="E320" s="52" t="s">
        <v>873</v>
      </c>
      <c r="F320" s="51" t="s">
        <v>894</v>
      </c>
      <c r="G320" s="51" t="s">
        <v>87</v>
      </c>
      <c r="H320" s="52" t="s">
        <v>893</v>
      </c>
      <c r="I320" s="51" t="s">
        <v>1126</v>
      </c>
      <c r="J320" s="51" t="s">
        <v>1184</v>
      </c>
      <c r="K320" s="50">
        <v>45341</v>
      </c>
      <c r="L320" s="50" t="s">
        <v>959</v>
      </c>
      <c r="M320" s="51" t="s">
        <v>1206</v>
      </c>
      <c r="N320" s="52" t="s">
        <v>270</v>
      </c>
      <c r="O320" s="51" t="s">
        <v>998</v>
      </c>
      <c r="P320" s="51" t="s">
        <v>1352</v>
      </c>
      <c r="Q320" s="52" t="s">
        <v>997</v>
      </c>
      <c r="R320" s="51" t="s">
        <v>1180</v>
      </c>
      <c r="S320" s="51" t="s">
        <v>1186</v>
      </c>
      <c r="T320" s="51" t="s">
        <v>1160</v>
      </c>
      <c r="U320" s="51"/>
      <c r="V320" s="51"/>
      <c r="W320" s="51">
        <v>1</v>
      </c>
      <c r="X320" s="51">
        <v>0</v>
      </c>
      <c r="Y320" s="51">
        <v>1</v>
      </c>
      <c r="Z320" s="51">
        <v>0</v>
      </c>
      <c r="AA320" s="51">
        <v>0</v>
      </c>
      <c r="AB320" s="51">
        <v>0</v>
      </c>
      <c r="AC320" s="51">
        <v>0</v>
      </c>
      <c r="AD320" s="51">
        <v>0</v>
      </c>
      <c r="AE320" s="51">
        <v>0</v>
      </c>
      <c r="AF320" s="51">
        <v>0</v>
      </c>
      <c r="AG320" s="51">
        <v>0</v>
      </c>
      <c r="AH320" s="51" t="str">
        <f>IF(OR(COUNTIF(WestCoast[],IDPs[[#This Row],[Dis_Pcode]])&gt;=1,COUNTIF(WestCoast[],#REF!)&gt;=1),"Yes","No")</f>
        <v>No</v>
      </c>
      <c r="AI320" s="51" t="str">
        <f>IF(IDPs[[#This Row],[Gov_Pcode]]=IDPs[[#This Row],[Gov_Coming_Pcode]],"Yes","No")</f>
        <v>No</v>
      </c>
      <c r="AJ320" s="51" t="str">
        <f>IF(IDPs[[#This Row],[Dis_Pcode]]=IDPs[[#This Row],[Dis_Coming_Pcode]],"Yes","No")</f>
        <v>No</v>
      </c>
    </row>
    <row r="321" spans="1:36" s="14" customFormat="1" x14ac:dyDescent="0.35">
      <c r="A321" s="50">
        <v>45346</v>
      </c>
      <c r="B321" s="50">
        <v>45346</v>
      </c>
      <c r="C321" s="50" t="s">
        <v>874</v>
      </c>
      <c r="D321" s="51" t="s">
        <v>6</v>
      </c>
      <c r="E321" s="52" t="s">
        <v>873</v>
      </c>
      <c r="F321" s="51" t="s">
        <v>894</v>
      </c>
      <c r="G321" s="51" t="s">
        <v>87</v>
      </c>
      <c r="H321" s="52" t="s">
        <v>893</v>
      </c>
      <c r="I321" s="51" t="s">
        <v>1126</v>
      </c>
      <c r="J321" s="51" t="s">
        <v>1184</v>
      </c>
      <c r="K321" s="50">
        <v>45341</v>
      </c>
      <c r="L321" s="50" t="s">
        <v>401</v>
      </c>
      <c r="M321" s="51" t="s">
        <v>1203</v>
      </c>
      <c r="N321" s="52" t="s">
        <v>266</v>
      </c>
      <c r="O321" s="51" t="s">
        <v>413</v>
      </c>
      <c r="P321" s="51" t="s">
        <v>29</v>
      </c>
      <c r="Q321" s="52" t="s">
        <v>412</v>
      </c>
      <c r="R321" s="51" t="s">
        <v>1180</v>
      </c>
      <c r="S321" s="51" t="s">
        <v>1185</v>
      </c>
      <c r="T321" s="51" t="s">
        <v>1160</v>
      </c>
      <c r="U321" s="51"/>
      <c r="V321" s="51"/>
      <c r="W321" s="51">
        <v>1</v>
      </c>
      <c r="X321" s="51">
        <v>0</v>
      </c>
      <c r="Y321" s="51">
        <v>0</v>
      </c>
      <c r="Z321" s="51">
        <v>0</v>
      </c>
      <c r="AA321" s="51">
        <v>1</v>
      </c>
      <c r="AB321" s="51">
        <v>0</v>
      </c>
      <c r="AC321" s="51">
        <v>0</v>
      </c>
      <c r="AD321" s="51">
        <v>0</v>
      </c>
      <c r="AE321" s="51">
        <v>0</v>
      </c>
      <c r="AF321" s="51">
        <v>0</v>
      </c>
      <c r="AG321" s="51">
        <v>0</v>
      </c>
      <c r="AH321" s="51" t="str">
        <f>IF(OR(COUNTIF(WestCoast[],IDPs[[#This Row],[Dis_Pcode]])&gt;=1,COUNTIF(WestCoast[],#REF!)&gt;=1),"Yes","No")</f>
        <v>No</v>
      </c>
      <c r="AI321" s="51" t="str">
        <f>IF(IDPs[[#This Row],[Gov_Pcode]]=IDPs[[#This Row],[Gov_Coming_Pcode]],"Yes","No")</f>
        <v>No</v>
      </c>
      <c r="AJ321" s="51" t="str">
        <f>IF(IDPs[[#This Row],[Dis_Pcode]]=IDPs[[#This Row],[Dis_Coming_Pcode]],"Yes","No")</f>
        <v>No</v>
      </c>
    </row>
    <row r="322" spans="1:36" s="14" customFormat="1" x14ac:dyDescent="0.35">
      <c r="A322" s="50">
        <v>45346</v>
      </c>
      <c r="B322" s="50">
        <v>45346</v>
      </c>
      <c r="C322" s="50" t="s">
        <v>380</v>
      </c>
      <c r="D322" s="51" t="s">
        <v>1218</v>
      </c>
      <c r="E322" s="52" t="s">
        <v>265</v>
      </c>
      <c r="F322" s="51" t="s">
        <v>384</v>
      </c>
      <c r="G322" s="51" t="s">
        <v>73</v>
      </c>
      <c r="H322" s="52" t="s">
        <v>1402</v>
      </c>
      <c r="I322" s="51" t="s">
        <v>1126</v>
      </c>
      <c r="J322" s="51" t="s">
        <v>1184</v>
      </c>
      <c r="K322" s="50">
        <v>45342</v>
      </c>
      <c r="L322" s="50" t="s">
        <v>380</v>
      </c>
      <c r="M322" s="51" t="s">
        <v>1218</v>
      </c>
      <c r="N322" s="52" t="s">
        <v>265</v>
      </c>
      <c r="O322" s="51" t="s">
        <v>386</v>
      </c>
      <c r="P322" s="51" t="s">
        <v>69</v>
      </c>
      <c r="Q322" s="52" t="s">
        <v>385</v>
      </c>
      <c r="R322" s="51" t="s">
        <v>1180</v>
      </c>
      <c r="S322" s="51" t="s">
        <v>1185</v>
      </c>
      <c r="T322" s="51" t="s">
        <v>1160</v>
      </c>
      <c r="U322" s="51"/>
      <c r="V322" s="51"/>
      <c r="W322" s="51">
        <v>1</v>
      </c>
      <c r="X322" s="51">
        <v>0</v>
      </c>
      <c r="Y322" s="51">
        <v>0</v>
      </c>
      <c r="Z322" s="51">
        <v>0</v>
      </c>
      <c r="AA322" s="51">
        <v>0</v>
      </c>
      <c r="AB322" s="51">
        <v>0</v>
      </c>
      <c r="AC322" s="51">
        <v>0</v>
      </c>
      <c r="AD322" s="51">
        <v>1</v>
      </c>
      <c r="AE322" s="51">
        <v>0</v>
      </c>
      <c r="AF322" s="51">
        <v>0</v>
      </c>
      <c r="AG322" s="51">
        <v>0</v>
      </c>
      <c r="AH322" s="51" t="str">
        <f>IF(OR(COUNTIF(WestCoast[],IDPs[[#This Row],[Dis_Pcode]])&gt;=1,COUNTIF(WestCoast[],#REF!)&gt;=1),"Yes","No")</f>
        <v>No</v>
      </c>
      <c r="AI322" s="51" t="str">
        <f>IF(IDPs[[#This Row],[Gov_Pcode]]=IDPs[[#This Row],[Gov_Coming_Pcode]],"Yes","No")</f>
        <v>Yes</v>
      </c>
      <c r="AJ322" s="51" t="str">
        <f>IF(IDPs[[#This Row],[Dis_Pcode]]=IDPs[[#This Row],[Dis_Coming_Pcode]],"Yes","No")</f>
        <v>No</v>
      </c>
    </row>
    <row r="323" spans="1:36" s="14" customFormat="1" x14ac:dyDescent="0.35">
      <c r="A323" s="50">
        <v>45346</v>
      </c>
      <c r="B323" s="50">
        <v>45344</v>
      </c>
      <c r="C323" s="50" t="s">
        <v>874</v>
      </c>
      <c r="D323" s="51" t="s">
        <v>6</v>
      </c>
      <c r="E323" s="52" t="s">
        <v>873</v>
      </c>
      <c r="F323" s="51" t="s">
        <v>894</v>
      </c>
      <c r="G323" s="51" t="s">
        <v>87</v>
      </c>
      <c r="H323" s="52" t="s">
        <v>893</v>
      </c>
      <c r="I323" s="51" t="s">
        <v>1126</v>
      </c>
      <c r="J323" s="51" t="s">
        <v>1184</v>
      </c>
      <c r="K323" s="50">
        <v>45342</v>
      </c>
      <c r="L323" s="50" t="s">
        <v>874</v>
      </c>
      <c r="M323" s="51" t="s">
        <v>6</v>
      </c>
      <c r="N323" s="52" t="s">
        <v>873</v>
      </c>
      <c r="O323" s="51" t="s">
        <v>882</v>
      </c>
      <c r="P323" s="51" t="s">
        <v>121</v>
      </c>
      <c r="Q323" s="52" t="s">
        <v>881</v>
      </c>
      <c r="R323" s="51" t="s">
        <v>1180</v>
      </c>
      <c r="S323" s="51" t="s">
        <v>1186</v>
      </c>
      <c r="T323" s="51" t="s">
        <v>1160</v>
      </c>
      <c r="U323" s="51"/>
      <c r="V323" s="51"/>
      <c r="W323" s="51">
        <v>2</v>
      </c>
      <c r="X323" s="51">
        <v>0</v>
      </c>
      <c r="Y323" s="51">
        <v>0</v>
      </c>
      <c r="Z323" s="51">
        <v>0</v>
      </c>
      <c r="AA323" s="51">
        <v>1</v>
      </c>
      <c r="AB323" s="51">
        <v>0</v>
      </c>
      <c r="AC323" s="51">
        <v>0</v>
      </c>
      <c r="AD323" s="51">
        <v>1</v>
      </c>
      <c r="AE323" s="51">
        <v>0</v>
      </c>
      <c r="AF323" s="51">
        <v>0</v>
      </c>
      <c r="AG323" s="51">
        <v>0</v>
      </c>
      <c r="AH323" s="51" t="str">
        <f>IF(OR(COUNTIF(WestCoast[],IDPs[[#This Row],[Dis_Pcode]])&gt;=1,COUNTIF(WestCoast[],#REF!)&gt;=1),"Yes","No")</f>
        <v>No</v>
      </c>
      <c r="AI323" s="51" t="str">
        <f>IF(IDPs[[#This Row],[Gov_Pcode]]=IDPs[[#This Row],[Gov_Coming_Pcode]],"Yes","No")</f>
        <v>Yes</v>
      </c>
      <c r="AJ323" s="51" t="str">
        <f>IF(IDPs[[#This Row],[Dis_Pcode]]=IDPs[[#This Row],[Dis_Coming_Pcode]],"Yes","No")</f>
        <v>No</v>
      </c>
    </row>
    <row r="324" spans="1:36" s="14" customFormat="1" x14ac:dyDescent="0.35">
      <c r="A324" s="50">
        <v>45346</v>
      </c>
      <c r="B324" s="50">
        <v>45344</v>
      </c>
      <c r="C324" s="50" t="s">
        <v>874</v>
      </c>
      <c r="D324" s="51" t="s">
        <v>6</v>
      </c>
      <c r="E324" s="52" t="s">
        <v>873</v>
      </c>
      <c r="F324" s="51" t="s">
        <v>892</v>
      </c>
      <c r="G324" s="51" t="s">
        <v>6</v>
      </c>
      <c r="H324" s="52" t="s">
        <v>873</v>
      </c>
      <c r="I324" s="51" t="s">
        <v>1126</v>
      </c>
      <c r="J324" s="51" t="s">
        <v>1184</v>
      </c>
      <c r="K324" s="50">
        <v>45342</v>
      </c>
      <c r="L324" s="50" t="s">
        <v>903</v>
      </c>
      <c r="M324" s="51" t="s">
        <v>18</v>
      </c>
      <c r="N324" s="52" t="s">
        <v>279</v>
      </c>
      <c r="O324" s="51" t="s">
        <v>906</v>
      </c>
      <c r="P324" s="51" t="s">
        <v>1214</v>
      </c>
      <c r="Q324" s="52" t="s">
        <v>910</v>
      </c>
      <c r="R324" s="51" t="s">
        <v>1181</v>
      </c>
      <c r="S324" s="51" t="s">
        <v>1182</v>
      </c>
      <c r="T324" s="51" t="s">
        <v>1160</v>
      </c>
      <c r="U324" s="51"/>
      <c r="V324" s="51"/>
      <c r="W324" s="51">
        <v>1</v>
      </c>
      <c r="X324" s="51">
        <v>0</v>
      </c>
      <c r="Y324" s="51">
        <v>0</v>
      </c>
      <c r="Z324" s="51">
        <v>0</v>
      </c>
      <c r="AA324" s="51">
        <v>0</v>
      </c>
      <c r="AB324" s="51">
        <v>0</v>
      </c>
      <c r="AC324" s="51">
        <v>0</v>
      </c>
      <c r="AD324" s="51">
        <v>0</v>
      </c>
      <c r="AE324" s="51">
        <v>0</v>
      </c>
      <c r="AF324" s="51">
        <v>1</v>
      </c>
      <c r="AG324" s="51">
        <v>0</v>
      </c>
      <c r="AH324" s="51" t="str">
        <f>IF(OR(COUNTIF(WestCoast[],IDPs[[#This Row],[Dis_Pcode]])&gt;=1,COUNTIF(WestCoast[],#REF!)&gt;=1),"Yes","No")</f>
        <v>No</v>
      </c>
      <c r="AI324" s="51" t="str">
        <f>IF(IDPs[[#This Row],[Gov_Pcode]]=IDPs[[#This Row],[Gov_Coming_Pcode]],"Yes","No")</f>
        <v>No</v>
      </c>
      <c r="AJ324" s="51" t="str">
        <f>IF(IDPs[[#This Row],[Dis_Pcode]]=IDPs[[#This Row],[Dis_Coming_Pcode]],"Yes","No")</f>
        <v>No</v>
      </c>
    </row>
    <row r="325" spans="1:36" s="14" customFormat="1" x14ac:dyDescent="0.35">
      <c r="A325" s="50">
        <v>45346</v>
      </c>
      <c r="B325" s="50">
        <v>45346</v>
      </c>
      <c r="C325" s="50" t="s">
        <v>380</v>
      </c>
      <c r="D325" s="51" t="s">
        <v>1218</v>
      </c>
      <c r="E325" s="52" t="s">
        <v>265</v>
      </c>
      <c r="F325" s="51" t="s">
        <v>384</v>
      </c>
      <c r="G325" s="51" t="s">
        <v>73</v>
      </c>
      <c r="H325" s="52" t="s">
        <v>1402</v>
      </c>
      <c r="I325" s="51" t="s">
        <v>1126</v>
      </c>
      <c r="J325" s="51" t="s">
        <v>1184</v>
      </c>
      <c r="K325" s="50">
        <v>45344</v>
      </c>
      <c r="L325" s="50" t="s">
        <v>1046</v>
      </c>
      <c r="M325" s="51" t="s">
        <v>1207</v>
      </c>
      <c r="N325" s="52" t="s">
        <v>267</v>
      </c>
      <c r="O325" s="51" t="s">
        <v>1089</v>
      </c>
      <c r="P325" s="51" t="s">
        <v>60</v>
      </c>
      <c r="Q325" s="52" t="s">
        <v>1088</v>
      </c>
      <c r="R325" s="51" t="s">
        <v>1180</v>
      </c>
      <c r="S325" s="51" t="s">
        <v>1185</v>
      </c>
      <c r="T325" s="51" t="s">
        <v>1160</v>
      </c>
      <c r="U325" s="51"/>
      <c r="V325" s="51"/>
      <c r="W325" s="51">
        <v>1</v>
      </c>
      <c r="X325" s="51">
        <v>0</v>
      </c>
      <c r="Y325" s="51">
        <v>0</v>
      </c>
      <c r="Z325" s="51">
        <v>0</v>
      </c>
      <c r="AA325" s="51">
        <v>0</v>
      </c>
      <c r="AB325" s="51">
        <v>0</v>
      </c>
      <c r="AC325" s="51">
        <v>0</v>
      </c>
      <c r="AD325" s="51">
        <v>1</v>
      </c>
      <c r="AE325" s="51">
        <v>0</v>
      </c>
      <c r="AF325" s="51">
        <v>0</v>
      </c>
      <c r="AG325" s="51">
        <v>0</v>
      </c>
      <c r="AH325" s="51" t="str">
        <f>IF(OR(COUNTIF(WestCoast[],IDPs[[#This Row],[Dis_Pcode]])&gt;=1,COUNTIF(WestCoast[],#REF!)&gt;=1),"Yes","No")</f>
        <v>No</v>
      </c>
      <c r="AI325" s="51" t="str">
        <f>IF(IDPs[[#This Row],[Gov_Pcode]]=IDPs[[#This Row],[Gov_Coming_Pcode]],"Yes","No")</f>
        <v>No</v>
      </c>
      <c r="AJ325" s="51" t="str">
        <f>IF(IDPs[[#This Row],[Dis_Pcode]]=IDPs[[#This Row],[Dis_Coming_Pcode]],"Yes","No")</f>
        <v>No</v>
      </c>
    </row>
    <row r="326" spans="1:36" s="14" customFormat="1" x14ac:dyDescent="0.35">
      <c r="A326" s="50">
        <v>45346</v>
      </c>
      <c r="B326" s="50">
        <v>45346</v>
      </c>
      <c r="C326" s="50" t="s">
        <v>874</v>
      </c>
      <c r="D326" s="51" t="s">
        <v>6</v>
      </c>
      <c r="E326" s="52" t="s">
        <v>873</v>
      </c>
      <c r="F326" s="51" t="s">
        <v>894</v>
      </c>
      <c r="G326" s="51" t="s">
        <v>87</v>
      </c>
      <c r="H326" s="52" t="s">
        <v>893</v>
      </c>
      <c r="I326" s="51" t="s">
        <v>1126</v>
      </c>
      <c r="J326" s="51" t="s">
        <v>1184</v>
      </c>
      <c r="K326" s="50">
        <v>45344</v>
      </c>
      <c r="L326" s="50" t="s">
        <v>563</v>
      </c>
      <c r="M326" s="51" t="s">
        <v>8</v>
      </c>
      <c r="N326" s="52" t="s">
        <v>269</v>
      </c>
      <c r="O326" s="51" t="s">
        <v>588</v>
      </c>
      <c r="P326" s="51" t="s">
        <v>238</v>
      </c>
      <c r="Q326" s="52" t="s">
        <v>587</v>
      </c>
      <c r="R326" s="51" t="s">
        <v>1181</v>
      </c>
      <c r="S326" s="51" t="s">
        <v>1183</v>
      </c>
      <c r="T326" s="51" t="s">
        <v>1160</v>
      </c>
      <c r="U326" s="51"/>
      <c r="V326" s="51"/>
      <c r="W326" s="51">
        <v>1</v>
      </c>
      <c r="X326" s="51">
        <v>0</v>
      </c>
      <c r="Y326" s="51">
        <v>0</v>
      </c>
      <c r="Z326" s="51">
        <v>0</v>
      </c>
      <c r="AA326" s="51">
        <v>0</v>
      </c>
      <c r="AB326" s="51">
        <v>0</v>
      </c>
      <c r="AC326" s="51">
        <v>0</v>
      </c>
      <c r="AD326" s="51">
        <v>0</v>
      </c>
      <c r="AE326" s="51">
        <v>0</v>
      </c>
      <c r="AF326" s="51">
        <v>1</v>
      </c>
      <c r="AG326" s="51">
        <v>0</v>
      </c>
      <c r="AH326" s="51" t="str">
        <f>IF(OR(COUNTIF(WestCoast[],IDPs[[#This Row],[Dis_Pcode]])&gt;=1,COUNTIF(WestCoast[],#REF!)&gt;=1),"Yes","No")</f>
        <v>No</v>
      </c>
      <c r="AI326" s="51" t="str">
        <f>IF(IDPs[[#This Row],[Gov_Pcode]]=IDPs[[#This Row],[Gov_Coming_Pcode]],"Yes","No")</f>
        <v>No</v>
      </c>
      <c r="AJ326" s="51" t="str">
        <f>IF(IDPs[[#This Row],[Dis_Pcode]]=IDPs[[#This Row],[Dis_Coming_Pcode]],"Yes","No")</f>
        <v>No</v>
      </c>
    </row>
    <row r="327" spans="1:36" s="14" customFormat="1" x14ac:dyDescent="0.35">
      <c r="A327" s="50">
        <v>45346</v>
      </c>
      <c r="B327" s="50">
        <v>45346</v>
      </c>
      <c r="C327" s="50" t="s">
        <v>874</v>
      </c>
      <c r="D327" s="51" t="s">
        <v>6</v>
      </c>
      <c r="E327" s="52" t="s">
        <v>873</v>
      </c>
      <c r="F327" s="51" t="s">
        <v>894</v>
      </c>
      <c r="G327" s="51" t="s">
        <v>87</v>
      </c>
      <c r="H327" s="52" t="s">
        <v>893</v>
      </c>
      <c r="I327" s="51" t="s">
        <v>1126</v>
      </c>
      <c r="J327" s="51" t="s">
        <v>1184</v>
      </c>
      <c r="K327" s="50">
        <v>45344</v>
      </c>
      <c r="L327" s="50" t="s">
        <v>536</v>
      </c>
      <c r="M327" s="51" t="s">
        <v>1412</v>
      </c>
      <c r="N327" s="52" t="s">
        <v>268</v>
      </c>
      <c r="O327" s="51" t="s">
        <v>556</v>
      </c>
      <c r="P327" s="51" t="s">
        <v>1253</v>
      </c>
      <c r="Q327" s="52" t="s">
        <v>554</v>
      </c>
      <c r="R327" s="51" t="s">
        <v>1181</v>
      </c>
      <c r="S327" s="51" t="s">
        <v>1183</v>
      </c>
      <c r="T327" s="51" t="s">
        <v>1160</v>
      </c>
      <c r="U327" s="51"/>
      <c r="V327" s="51"/>
      <c r="W327" s="51">
        <v>1</v>
      </c>
      <c r="X327" s="51">
        <v>0</v>
      </c>
      <c r="Y327" s="51">
        <v>0</v>
      </c>
      <c r="Z327" s="51">
        <v>0</v>
      </c>
      <c r="AA327" s="51">
        <v>0</v>
      </c>
      <c r="AB327" s="51">
        <v>0</v>
      </c>
      <c r="AC327" s="51">
        <v>0</v>
      </c>
      <c r="AD327" s="51">
        <v>1</v>
      </c>
      <c r="AE327" s="51">
        <v>0</v>
      </c>
      <c r="AF327" s="51">
        <v>0</v>
      </c>
      <c r="AG327" s="51">
        <v>0</v>
      </c>
      <c r="AH327" s="51" t="str">
        <f>IF(OR(COUNTIF(WestCoast[],IDPs[[#This Row],[Dis_Pcode]])&gt;=1,COUNTIF(WestCoast[],#REF!)&gt;=1),"Yes","No")</f>
        <v>No</v>
      </c>
      <c r="AI327" s="51" t="str">
        <f>IF(IDPs[[#This Row],[Gov_Pcode]]=IDPs[[#This Row],[Gov_Coming_Pcode]],"Yes","No")</f>
        <v>No</v>
      </c>
      <c r="AJ327" s="51" t="str">
        <f>IF(IDPs[[#This Row],[Dis_Pcode]]=IDPs[[#This Row],[Dis_Coming_Pcode]],"Yes","No")</f>
        <v>No</v>
      </c>
    </row>
    <row r="328" spans="1:36" s="14" customFormat="1" x14ac:dyDescent="0.35">
      <c r="A328" s="50">
        <v>45346</v>
      </c>
      <c r="B328" s="50">
        <v>45346</v>
      </c>
      <c r="C328" s="50" t="s">
        <v>874</v>
      </c>
      <c r="D328" s="51" t="s">
        <v>6</v>
      </c>
      <c r="E328" s="52" t="s">
        <v>873</v>
      </c>
      <c r="F328" s="51" t="s">
        <v>894</v>
      </c>
      <c r="G328" s="51" t="s">
        <v>87</v>
      </c>
      <c r="H328" s="52" t="s">
        <v>893</v>
      </c>
      <c r="I328" s="51" t="s">
        <v>1126</v>
      </c>
      <c r="J328" s="51" t="s">
        <v>1184</v>
      </c>
      <c r="K328" s="50">
        <v>45344</v>
      </c>
      <c r="L328" s="50" t="s">
        <v>874</v>
      </c>
      <c r="M328" s="51" t="s">
        <v>6</v>
      </c>
      <c r="N328" s="52" t="s">
        <v>873</v>
      </c>
      <c r="O328" s="51" t="s">
        <v>900</v>
      </c>
      <c r="P328" s="51" t="s">
        <v>162</v>
      </c>
      <c r="Q328" s="52" t="s">
        <v>1111</v>
      </c>
      <c r="R328" s="51" t="s">
        <v>1180</v>
      </c>
      <c r="S328" s="51" t="s">
        <v>1185</v>
      </c>
      <c r="T328" s="51" t="s">
        <v>1160</v>
      </c>
      <c r="U328" s="51"/>
      <c r="V328" s="51"/>
      <c r="W328" s="51">
        <v>3</v>
      </c>
      <c r="X328" s="51">
        <v>0</v>
      </c>
      <c r="Y328" s="51">
        <v>0</v>
      </c>
      <c r="Z328" s="51">
        <v>0</v>
      </c>
      <c r="AA328" s="51">
        <v>2</v>
      </c>
      <c r="AB328" s="51">
        <v>0</v>
      </c>
      <c r="AC328" s="51">
        <v>0</v>
      </c>
      <c r="AD328" s="51">
        <v>1</v>
      </c>
      <c r="AE328" s="51">
        <v>0</v>
      </c>
      <c r="AF328" s="51">
        <v>0</v>
      </c>
      <c r="AG328" s="51">
        <v>0</v>
      </c>
      <c r="AH328" s="51" t="str">
        <f>IF(OR(COUNTIF(WestCoast[],IDPs[[#This Row],[Dis_Pcode]])&gt;=1,COUNTIF(WestCoast[],#REF!)&gt;=1),"Yes","No")</f>
        <v>No</v>
      </c>
      <c r="AI328" s="51" t="str">
        <f>IF(IDPs[[#This Row],[Gov_Pcode]]=IDPs[[#This Row],[Gov_Coming_Pcode]],"Yes","No")</f>
        <v>Yes</v>
      </c>
      <c r="AJ328" s="51" t="str">
        <f>IF(IDPs[[#This Row],[Dis_Pcode]]=IDPs[[#This Row],[Dis_Coming_Pcode]],"Yes","No")</f>
        <v>No</v>
      </c>
    </row>
    <row r="329" spans="1:36" x14ac:dyDescent="0.35">
      <c r="A329" s="50">
        <v>45349</v>
      </c>
      <c r="B329" s="50">
        <v>45349</v>
      </c>
      <c r="C329" s="50" t="s">
        <v>401</v>
      </c>
      <c r="D329" s="51" t="s">
        <v>1203</v>
      </c>
      <c r="E329" s="52" t="s">
        <v>266</v>
      </c>
      <c r="F329" s="51" t="s">
        <v>417</v>
      </c>
      <c r="G329" s="51" t="s">
        <v>1303</v>
      </c>
      <c r="H329" s="52" t="s">
        <v>1304</v>
      </c>
      <c r="I329" s="51" t="s">
        <v>1126</v>
      </c>
      <c r="J329" s="51" t="s">
        <v>1184</v>
      </c>
      <c r="K329" s="50">
        <v>45342</v>
      </c>
      <c r="L329" s="50" t="s">
        <v>1046</v>
      </c>
      <c r="M329" s="51" t="s">
        <v>1207</v>
      </c>
      <c r="N329" s="52" t="s">
        <v>267</v>
      </c>
      <c r="O329" s="51" t="s">
        <v>1063</v>
      </c>
      <c r="P329" s="51" t="s">
        <v>1272</v>
      </c>
      <c r="Q329" s="52" t="s">
        <v>1092</v>
      </c>
      <c r="R329" s="51" t="s">
        <v>1181</v>
      </c>
      <c r="S329" s="51" t="s">
        <v>1182</v>
      </c>
      <c r="T329" s="51" t="s">
        <v>1160</v>
      </c>
      <c r="U329" s="51"/>
      <c r="V329" s="51"/>
      <c r="W329" s="51">
        <v>1</v>
      </c>
      <c r="X329" s="51">
        <v>0</v>
      </c>
      <c r="Y329" s="51">
        <v>0</v>
      </c>
      <c r="Z329" s="51">
        <v>0</v>
      </c>
      <c r="AA329" s="51">
        <v>0</v>
      </c>
      <c r="AB329" s="51">
        <v>0</v>
      </c>
      <c r="AC329" s="51">
        <v>0</v>
      </c>
      <c r="AD329" s="51">
        <v>1</v>
      </c>
      <c r="AE329" s="51">
        <v>0</v>
      </c>
      <c r="AF329" s="51">
        <v>0</v>
      </c>
      <c r="AG329" s="51">
        <v>0</v>
      </c>
      <c r="AH329" s="51" t="str">
        <f>IF(OR(COUNTIF(WestCoast[],IDPs[[#This Row],[Dis_Pcode]])&gt;=1,COUNTIF(WestCoast[],#REF!)&gt;=1),"Yes","No")</f>
        <v>Yes</v>
      </c>
      <c r="AI329" s="51" t="str">
        <f>IF(IDPs[[#This Row],[Gov_Pcode]]=IDPs[[#This Row],[Gov_Coming_Pcode]],"Yes","No")</f>
        <v>No</v>
      </c>
      <c r="AJ329" s="51" t="str">
        <f>IF(IDPs[[#This Row],[Dis_Pcode]]=IDPs[[#This Row],[Dis_Coming_Pcode]],"Yes","No")</f>
        <v>No</v>
      </c>
    </row>
    <row r="330" spans="1:36" x14ac:dyDescent="0.35">
      <c r="A330" s="50">
        <v>45350</v>
      </c>
      <c r="B330" s="50">
        <v>45350</v>
      </c>
      <c r="C330" s="50" t="s">
        <v>1046</v>
      </c>
      <c r="D330" s="51" t="s">
        <v>1207</v>
      </c>
      <c r="E330" s="52" t="s">
        <v>267</v>
      </c>
      <c r="F330" s="51" t="s">
        <v>1055</v>
      </c>
      <c r="G330" s="51" t="s">
        <v>57</v>
      </c>
      <c r="H330" s="52" t="s">
        <v>1054</v>
      </c>
      <c r="I330" s="51" t="s">
        <v>1126</v>
      </c>
      <c r="J330" s="51" t="s">
        <v>1184</v>
      </c>
      <c r="K330" s="50">
        <v>45342</v>
      </c>
      <c r="L330" s="50" t="s">
        <v>401</v>
      </c>
      <c r="M330" s="51" t="s">
        <v>1203</v>
      </c>
      <c r="N330" s="52" t="s">
        <v>266</v>
      </c>
      <c r="O330" s="51" t="s">
        <v>453</v>
      </c>
      <c r="P330" s="51" t="s">
        <v>25</v>
      </c>
      <c r="Q330" s="52" t="s">
        <v>452</v>
      </c>
      <c r="R330" s="51" t="s">
        <v>1181</v>
      </c>
      <c r="S330" s="51" t="s">
        <v>1182</v>
      </c>
      <c r="T330" s="51" t="s">
        <v>1160</v>
      </c>
      <c r="U330" s="51"/>
      <c r="V330" s="51"/>
      <c r="W330" s="51">
        <v>1</v>
      </c>
      <c r="X330" s="51">
        <v>0</v>
      </c>
      <c r="Y330" s="51">
        <v>1</v>
      </c>
      <c r="Z330" s="51">
        <v>0</v>
      </c>
      <c r="AA330" s="51">
        <v>0</v>
      </c>
      <c r="AB330" s="51">
        <v>0</v>
      </c>
      <c r="AC330" s="51">
        <v>0</v>
      </c>
      <c r="AD330" s="51">
        <v>0</v>
      </c>
      <c r="AE330" s="51">
        <v>0</v>
      </c>
      <c r="AF330" s="51">
        <v>0</v>
      </c>
      <c r="AG330" s="51">
        <v>0</v>
      </c>
      <c r="AH330" s="51" t="str">
        <f>IF(OR(COUNTIF(WestCoast[],IDPs[[#This Row],[Dis_Pcode]])&gt;=1,COUNTIF(WestCoast[],#REF!)&gt;=1),"Yes","No")</f>
        <v>No</v>
      </c>
      <c r="AI330" s="51" t="str">
        <f>IF(IDPs[[#This Row],[Gov_Pcode]]=IDPs[[#This Row],[Gov_Coming_Pcode]],"Yes","No")</f>
        <v>No</v>
      </c>
      <c r="AJ330" s="51" t="str">
        <f>IF(IDPs[[#This Row],[Dis_Pcode]]=IDPs[[#This Row],[Dis_Coming_Pcode]],"Yes","No")</f>
        <v>No</v>
      </c>
    </row>
    <row r="331" spans="1:36" x14ac:dyDescent="0.35">
      <c r="A331" s="50">
        <v>45349</v>
      </c>
      <c r="B331" s="50">
        <v>45349</v>
      </c>
      <c r="C331" s="50" t="s">
        <v>401</v>
      </c>
      <c r="D331" s="51" t="s">
        <v>1203</v>
      </c>
      <c r="E331" s="52" t="s">
        <v>266</v>
      </c>
      <c r="F331" s="51" t="s">
        <v>417</v>
      </c>
      <c r="G331" s="51" t="s">
        <v>1303</v>
      </c>
      <c r="H331" s="52" t="s">
        <v>1304</v>
      </c>
      <c r="I331" s="51" t="s">
        <v>1126</v>
      </c>
      <c r="J331" s="51" t="s">
        <v>1184</v>
      </c>
      <c r="K331" s="50">
        <v>45343</v>
      </c>
      <c r="L331" s="50" t="s">
        <v>401</v>
      </c>
      <c r="M331" s="51" t="s">
        <v>1203</v>
      </c>
      <c r="N331" s="52" t="s">
        <v>266</v>
      </c>
      <c r="O331" s="51" t="s">
        <v>413</v>
      </c>
      <c r="P331" s="51" t="s">
        <v>29</v>
      </c>
      <c r="Q331" s="52" t="s">
        <v>412</v>
      </c>
      <c r="R331" s="51" t="s">
        <v>1181</v>
      </c>
      <c r="S331" s="51" t="s">
        <v>1183</v>
      </c>
      <c r="T331" s="51" t="s">
        <v>1160</v>
      </c>
      <c r="U331" s="51"/>
      <c r="V331" s="51"/>
      <c r="W331" s="51">
        <v>1</v>
      </c>
      <c r="X331" s="51">
        <v>0</v>
      </c>
      <c r="Y331" s="51">
        <v>1</v>
      </c>
      <c r="Z331" s="51">
        <v>0</v>
      </c>
      <c r="AA331" s="51">
        <v>0</v>
      </c>
      <c r="AB331" s="51">
        <v>0</v>
      </c>
      <c r="AC331" s="51">
        <v>0</v>
      </c>
      <c r="AD331" s="51">
        <v>0</v>
      </c>
      <c r="AE331" s="51">
        <v>0</v>
      </c>
      <c r="AF331" s="51">
        <v>0</v>
      </c>
      <c r="AG331" s="51">
        <v>0</v>
      </c>
      <c r="AH331" s="51" t="str">
        <f>IF(OR(COUNTIF(WestCoast[],IDPs[[#This Row],[Dis_Pcode]])&gt;=1,COUNTIF(WestCoast[],#REF!)&gt;=1),"Yes","No")</f>
        <v>Yes</v>
      </c>
      <c r="AI331" s="51" t="str">
        <f>IF(IDPs[[#This Row],[Gov_Pcode]]=IDPs[[#This Row],[Gov_Coming_Pcode]],"Yes","No")</f>
        <v>Yes</v>
      </c>
      <c r="AJ331" s="51" t="str">
        <f>IF(IDPs[[#This Row],[Dis_Pcode]]=IDPs[[#This Row],[Dis_Coming_Pcode]],"Yes","No")</f>
        <v>No</v>
      </c>
    </row>
    <row r="332" spans="1:36" x14ac:dyDescent="0.35">
      <c r="A332" s="50">
        <v>45349</v>
      </c>
      <c r="B332" s="50">
        <v>45349</v>
      </c>
      <c r="C332" s="50" t="s">
        <v>401</v>
      </c>
      <c r="D332" s="51" t="s">
        <v>1203</v>
      </c>
      <c r="E332" s="52" t="s">
        <v>266</v>
      </c>
      <c r="F332" s="51" t="s">
        <v>417</v>
      </c>
      <c r="G332" s="51" t="s">
        <v>1303</v>
      </c>
      <c r="H332" s="52" t="s">
        <v>1304</v>
      </c>
      <c r="I332" s="51" t="s">
        <v>1126</v>
      </c>
      <c r="J332" s="51" t="s">
        <v>1184</v>
      </c>
      <c r="K332" s="50">
        <v>45343</v>
      </c>
      <c r="L332" s="50" t="s">
        <v>401</v>
      </c>
      <c r="M332" s="51" t="s">
        <v>1203</v>
      </c>
      <c r="N332" s="52" t="s">
        <v>266</v>
      </c>
      <c r="O332" s="51" t="s">
        <v>408</v>
      </c>
      <c r="P332" s="51" t="s">
        <v>1204</v>
      </c>
      <c r="Q332" s="52" t="s">
        <v>407</v>
      </c>
      <c r="R332" s="51" t="s">
        <v>1180</v>
      </c>
      <c r="S332" s="51" t="s">
        <v>1186</v>
      </c>
      <c r="T332" s="51" t="s">
        <v>1160</v>
      </c>
      <c r="U332" s="51"/>
      <c r="V332" s="51"/>
      <c r="W332" s="51">
        <v>6</v>
      </c>
      <c r="X332" s="51">
        <v>0</v>
      </c>
      <c r="Y332" s="51">
        <v>2</v>
      </c>
      <c r="Z332" s="51">
        <v>0</v>
      </c>
      <c r="AA332" s="51">
        <v>0</v>
      </c>
      <c r="AB332" s="51">
        <v>1</v>
      </c>
      <c r="AC332" s="51">
        <v>0</v>
      </c>
      <c r="AD332" s="51">
        <v>3</v>
      </c>
      <c r="AE332" s="51">
        <v>0</v>
      </c>
      <c r="AF332" s="51">
        <v>0</v>
      </c>
      <c r="AG332" s="51">
        <v>0</v>
      </c>
      <c r="AH332" s="51" t="str">
        <f>IF(OR(COUNTIF(WestCoast[],IDPs[[#This Row],[Dis_Pcode]])&gt;=1,COUNTIF(WestCoast[],#REF!)&gt;=1),"Yes","No")</f>
        <v>Yes</v>
      </c>
      <c r="AI332" s="51" t="str">
        <f>IF(IDPs[[#This Row],[Gov_Pcode]]=IDPs[[#This Row],[Gov_Coming_Pcode]],"Yes","No")</f>
        <v>Yes</v>
      </c>
      <c r="AJ332" s="51" t="str">
        <f>IF(IDPs[[#This Row],[Dis_Pcode]]=IDPs[[#This Row],[Dis_Coming_Pcode]],"Yes","No")</f>
        <v>No</v>
      </c>
    </row>
    <row r="333" spans="1:36" x14ac:dyDescent="0.35">
      <c r="A333" s="50">
        <v>45349</v>
      </c>
      <c r="B333" s="50">
        <v>45348</v>
      </c>
      <c r="C333" s="50" t="s">
        <v>401</v>
      </c>
      <c r="D333" s="51" t="s">
        <v>1203</v>
      </c>
      <c r="E333" s="52" t="s">
        <v>266</v>
      </c>
      <c r="F333" s="51" t="s">
        <v>417</v>
      </c>
      <c r="G333" s="51" t="s">
        <v>1303</v>
      </c>
      <c r="H333" s="52" t="s">
        <v>1304</v>
      </c>
      <c r="I333" s="51" t="s">
        <v>1126</v>
      </c>
      <c r="J333" s="51" t="s">
        <v>1184</v>
      </c>
      <c r="K333" s="50">
        <v>45343</v>
      </c>
      <c r="L333" s="50" t="s">
        <v>401</v>
      </c>
      <c r="M333" s="51" t="s">
        <v>1203</v>
      </c>
      <c r="N333" s="52" t="s">
        <v>266</v>
      </c>
      <c r="O333" s="51" t="s">
        <v>441</v>
      </c>
      <c r="P333" s="51" t="s">
        <v>1209</v>
      </c>
      <c r="Q333" s="52" t="s">
        <v>440</v>
      </c>
      <c r="R333" s="51" t="s">
        <v>1180</v>
      </c>
      <c r="S333" s="51" t="s">
        <v>1186</v>
      </c>
      <c r="T333" s="51" t="s">
        <v>1435</v>
      </c>
      <c r="U333" s="51" t="s">
        <v>1435</v>
      </c>
      <c r="V333" s="51" t="s">
        <v>1435</v>
      </c>
      <c r="W333" s="51">
        <v>2</v>
      </c>
      <c r="X333" s="51">
        <v>0</v>
      </c>
      <c r="Y333" s="51">
        <v>2</v>
      </c>
      <c r="Z333" s="51">
        <v>0</v>
      </c>
      <c r="AA333" s="51">
        <v>0</v>
      </c>
      <c r="AB333" s="51">
        <v>0</v>
      </c>
      <c r="AC333" s="51">
        <v>0</v>
      </c>
      <c r="AD333" s="51">
        <v>0</v>
      </c>
      <c r="AE333" s="51">
        <v>0</v>
      </c>
      <c r="AF333" s="51">
        <v>0</v>
      </c>
      <c r="AG333" s="51">
        <v>0</v>
      </c>
      <c r="AH333" s="51" t="str">
        <f>IF(OR(COUNTIF(WestCoast[],IDPs[[#This Row],[Dis_Pcode]])&gt;=1,COUNTIF(WestCoast[],#REF!)&gt;=1),"Yes","No")</f>
        <v>Yes</v>
      </c>
      <c r="AI333" s="51" t="str">
        <f>IF(IDPs[[#This Row],[Gov_Pcode]]=IDPs[[#This Row],[Gov_Coming_Pcode]],"Yes","No")</f>
        <v>Yes</v>
      </c>
      <c r="AJ333" s="51" t="str">
        <f>IF(IDPs[[#This Row],[Dis_Pcode]]=IDPs[[#This Row],[Dis_Coming_Pcode]],"Yes","No")</f>
        <v>No</v>
      </c>
    </row>
    <row r="334" spans="1:36" x14ac:dyDescent="0.35">
      <c r="A334" s="50">
        <v>45351</v>
      </c>
      <c r="B334" s="50">
        <v>45350</v>
      </c>
      <c r="C334" s="50" t="s">
        <v>401</v>
      </c>
      <c r="D334" s="51" t="s">
        <v>1203</v>
      </c>
      <c r="E334" s="52" t="s">
        <v>266</v>
      </c>
      <c r="F334" s="51" t="s">
        <v>453</v>
      </c>
      <c r="G334" s="51" t="s">
        <v>25</v>
      </c>
      <c r="H334" s="52" t="s">
        <v>452</v>
      </c>
      <c r="I334" s="51" t="s">
        <v>1126</v>
      </c>
      <c r="J334" s="51" t="s">
        <v>1184</v>
      </c>
      <c r="K334" s="50">
        <v>45343</v>
      </c>
      <c r="L334" s="50" t="s">
        <v>401</v>
      </c>
      <c r="M334" s="51" t="s">
        <v>1203</v>
      </c>
      <c r="N334" s="52" t="s">
        <v>266</v>
      </c>
      <c r="O334" s="51" t="s">
        <v>427</v>
      </c>
      <c r="P334" s="51" t="s">
        <v>50</v>
      </c>
      <c r="Q334" s="52" t="s">
        <v>426</v>
      </c>
      <c r="R334" s="51" t="s">
        <v>1180</v>
      </c>
      <c r="S334" s="51" t="s">
        <v>1186</v>
      </c>
      <c r="T334" s="51" t="s">
        <v>1160</v>
      </c>
      <c r="U334" s="51"/>
      <c r="V334" s="51"/>
      <c r="W334" s="51">
        <v>5</v>
      </c>
      <c r="X334" s="51">
        <v>0</v>
      </c>
      <c r="Y334" s="51">
        <v>1</v>
      </c>
      <c r="Z334" s="51">
        <v>0</v>
      </c>
      <c r="AA334" s="51">
        <v>0</v>
      </c>
      <c r="AB334" s="51">
        <v>1</v>
      </c>
      <c r="AC334" s="51">
        <v>0</v>
      </c>
      <c r="AD334" s="51">
        <v>3</v>
      </c>
      <c r="AE334" s="51">
        <v>0</v>
      </c>
      <c r="AF334" s="51">
        <v>0</v>
      </c>
      <c r="AG334" s="51">
        <v>0</v>
      </c>
      <c r="AH334" s="51" t="str">
        <f>IF(OR(COUNTIF(WestCoast[],IDPs[[#This Row],[Dis_Pcode]])&gt;=1,COUNTIF(WestCoast[],#REF!)&gt;=1),"Yes","No")</f>
        <v>Yes</v>
      </c>
      <c r="AI334" s="51" t="str">
        <f>IF(IDPs[[#This Row],[Gov_Pcode]]=IDPs[[#This Row],[Gov_Coming_Pcode]],"Yes","No")</f>
        <v>Yes</v>
      </c>
      <c r="AJ334" s="51" t="str">
        <f>IF(IDPs[[#This Row],[Dis_Pcode]]=IDPs[[#This Row],[Dis_Coming_Pcode]],"Yes","No")</f>
        <v>No</v>
      </c>
    </row>
    <row r="335" spans="1:36" x14ac:dyDescent="0.35">
      <c r="A335" s="50">
        <v>45349</v>
      </c>
      <c r="B335" s="50">
        <v>45349</v>
      </c>
      <c r="C335" s="50" t="s">
        <v>401</v>
      </c>
      <c r="D335" s="51" t="s">
        <v>1203</v>
      </c>
      <c r="E335" s="52" t="s">
        <v>266</v>
      </c>
      <c r="F335" s="51" t="s">
        <v>417</v>
      </c>
      <c r="G335" s="51" t="s">
        <v>1303</v>
      </c>
      <c r="H335" s="52" t="s">
        <v>1304</v>
      </c>
      <c r="I335" s="51" t="s">
        <v>1126</v>
      </c>
      <c r="J335" s="51" t="s">
        <v>1184</v>
      </c>
      <c r="K335" s="50">
        <v>45344</v>
      </c>
      <c r="L335" s="50" t="s">
        <v>1046</v>
      </c>
      <c r="M335" s="51" t="s">
        <v>1207</v>
      </c>
      <c r="N335" s="52" t="s">
        <v>267</v>
      </c>
      <c r="O335" s="51" t="s">
        <v>1084</v>
      </c>
      <c r="P335" s="51" t="s">
        <v>35</v>
      </c>
      <c r="Q335" s="52" t="s">
        <v>1083</v>
      </c>
      <c r="R335" s="51" t="s">
        <v>1180</v>
      </c>
      <c r="S335" s="51" t="s">
        <v>1186</v>
      </c>
      <c r="T335" s="51" t="s">
        <v>1160</v>
      </c>
      <c r="U335" s="51"/>
      <c r="V335" s="51"/>
      <c r="W335" s="51">
        <v>4</v>
      </c>
      <c r="X335" s="51">
        <v>0</v>
      </c>
      <c r="Y335" s="51">
        <v>2</v>
      </c>
      <c r="Z335" s="51">
        <v>0</v>
      </c>
      <c r="AA335" s="51">
        <v>0</v>
      </c>
      <c r="AB335" s="51">
        <v>0</v>
      </c>
      <c r="AC335" s="51">
        <v>0</v>
      </c>
      <c r="AD335" s="51">
        <v>2</v>
      </c>
      <c r="AE335" s="51">
        <v>0</v>
      </c>
      <c r="AF335" s="51">
        <v>0</v>
      </c>
      <c r="AG335" s="51">
        <v>0</v>
      </c>
      <c r="AH335" s="51" t="str">
        <f>IF(OR(COUNTIF(WestCoast[],IDPs[[#This Row],[Dis_Pcode]])&gt;=1,COUNTIF(WestCoast[],#REF!)&gt;=1),"Yes","No")</f>
        <v>Yes</v>
      </c>
      <c r="AI335" s="51" t="str">
        <f>IF(IDPs[[#This Row],[Gov_Pcode]]=IDPs[[#This Row],[Gov_Coming_Pcode]],"Yes","No")</f>
        <v>No</v>
      </c>
      <c r="AJ335" s="51" t="str">
        <f>IF(IDPs[[#This Row],[Dis_Pcode]]=IDPs[[#This Row],[Dis_Coming_Pcode]],"Yes","No")</f>
        <v>No</v>
      </c>
    </row>
    <row r="336" spans="1:36" x14ac:dyDescent="0.35">
      <c r="A336" s="50">
        <v>45349</v>
      </c>
      <c r="B336" s="50">
        <v>45349</v>
      </c>
      <c r="C336" s="50" t="s">
        <v>401</v>
      </c>
      <c r="D336" s="51" t="s">
        <v>1203</v>
      </c>
      <c r="E336" s="52" t="s">
        <v>266</v>
      </c>
      <c r="F336" s="51" t="s">
        <v>417</v>
      </c>
      <c r="G336" s="51" t="s">
        <v>1303</v>
      </c>
      <c r="H336" s="52" t="s">
        <v>1304</v>
      </c>
      <c r="I336" s="51" t="s">
        <v>1126</v>
      </c>
      <c r="J336" s="51" t="s">
        <v>1184</v>
      </c>
      <c r="K336" s="50">
        <v>45344</v>
      </c>
      <c r="L336" s="50" t="s">
        <v>401</v>
      </c>
      <c r="M336" s="51" t="s">
        <v>1203</v>
      </c>
      <c r="N336" s="52" t="s">
        <v>266</v>
      </c>
      <c r="O336" s="51" t="s">
        <v>408</v>
      </c>
      <c r="P336" s="51" t="s">
        <v>1204</v>
      </c>
      <c r="Q336" s="52" t="s">
        <v>407</v>
      </c>
      <c r="R336" s="51" t="s">
        <v>1180</v>
      </c>
      <c r="S336" s="51" t="s">
        <v>1186</v>
      </c>
      <c r="T336" s="51" t="s">
        <v>1160</v>
      </c>
      <c r="U336" s="51"/>
      <c r="V336" s="51"/>
      <c r="W336" s="51">
        <v>2</v>
      </c>
      <c r="X336" s="51">
        <v>0</v>
      </c>
      <c r="Y336" s="51">
        <v>0</v>
      </c>
      <c r="Z336" s="51">
        <v>0</v>
      </c>
      <c r="AA336" s="51">
        <v>0</v>
      </c>
      <c r="AB336" s="51">
        <v>0</v>
      </c>
      <c r="AC336" s="51">
        <v>0</v>
      </c>
      <c r="AD336" s="51">
        <v>2</v>
      </c>
      <c r="AE336" s="51">
        <v>0</v>
      </c>
      <c r="AF336" s="51">
        <v>0</v>
      </c>
      <c r="AG336" s="51">
        <v>0</v>
      </c>
      <c r="AH336" s="51" t="str">
        <f>IF(OR(COUNTIF(WestCoast[],IDPs[[#This Row],[Dis_Pcode]])&gt;=1,COUNTIF(WestCoast[],#REF!)&gt;=1),"Yes","No")</f>
        <v>Yes</v>
      </c>
      <c r="AI336" s="51" t="str">
        <f>IF(IDPs[[#This Row],[Gov_Pcode]]=IDPs[[#This Row],[Gov_Coming_Pcode]],"Yes","No")</f>
        <v>Yes</v>
      </c>
      <c r="AJ336" s="51" t="str">
        <f>IF(IDPs[[#This Row],[Dis_Pcode]]=IDPs[[#This Row],[Dis_Coming_Pcode]],"Yes","No")</f>
        <v>No</v>
      </c>
    </row>
    <row r="337" spans="1:36" x14ac:dyDescent="0.35">
      <c r="A337" s="50">
        <v>45351</v>
      </c>
      <c r="B337" s="50">
        <v>45350</v>
      </c>
      <c r="C337" s="50" t="s">
        <v>401</v>
      </c>
      <c r="D337" s="51" t="s">
        <v>1203</v>
      </c>
      <c r="E337" s="52" t="s">
        <v>266</v>
      </c>
      <c r="F337" s="51" t="s">
        <v>417</v>
      </c>
      <c r="G337" s="51" t="s">
        <v>1303</v>
      </c>
      <c r="H337" s="52" t="s">
        <v>1304</v>
      </c>
      <c r="I337" s="51" t="s">
        <v>1126</v>
      </c>
      <c r="J337" s="51" t="s">
        <v>1184</v>
      </c>
      <c r="K337" s="50">
        <v>45344</v>
      </c>
      <c r="L337" s="50" t="s">
        <v>401</v>
      </c>
      <c r="M337" s="51" t="s">
        <v>1203</v>
      </c>
      <c r="N337" s="52" t="s">
        <v>266</v>
      </c>
      <c r="O337" s="51" t="s">
        <v>441</v>
      </c>
      <c r="P337" s="51" t="s">
        <v>1209</v>
      </c>
      <c r="Q337" s="52" t="s">
        <v>440</v>
      </c>
      <c r="R337" s="51" t="s">
        <v>1180</v>
      </c>
      <c r="S337" s="51" t="s">
        <v>1186</v>
      </c>
      <c r="T337" s="51" t="s">
        <v>1435</v>
      </c>
      <c r="U337" s="51" t="s">
        <v>1435</v>
      </c>
      <c r="V337" s="51" t="s">
        <v>1435</v>
      </c>
      <c r="W337" s="51">
        <v>2</v>
      </c>
      <c r="X337" s="51">
        <v>0</v>
      </c>
      <c r="Y337" s="51">
        <v>2</v>
      </c>
      <c r="Z337" s="51">
        <v>0</v>
      </c>
      <c r="AA337" s="51">
        <v>0</v>
      </c>
      <c r="AB337" s="51">
        <v>0</v>
      </c>
      <c r="AC337" s="51">
        <v>0</v>
      </c>
      <c r="AD337" s="51">
        <v>0</v>
      </c>
      <c r="AE337" s="51">
        <v>0</v>
      </c>
      <c r="AF337" s="51">
        <v>0</v>
      </c>
      <c r="AG337" s="51">
        <v>0</v>
      </c>
      <c r="AH337" s="51" t="str">
        <f>IF(OR(COUNTIF(WestCoast[],IDPs[[#This Row],[Dis_Pcode]])&gt;=1,COUNTIF(WestCoast[],#REF!)&gt;=1),"Yes","No")</f>
        <v>Yes</v>
      </c>
      <c r="AI337" s="51" t="str">
        <f>IF(IDPs[[#This Row],[Gov_Pcode]]=IDPs[[#This Row],[Gov_Coming_Pcode]],"Yes","No")</f>
        <v>Yes</v>
      </c>
      <c r="AJ337" s="51" t="str">
        <f>IF(IDPs[[#This Row],[Dis_Pcode]]=IDPs[[#This Row],[Dis_Coming_Pcode]],"Yes","No")</f>
        <v>No</v>
      </c>
    </row>
    <row r="338" spans="1:36" x14ac:dyDescent="0.35">
      <c r="A338" s="50">
        <v>45349</v>
      </c>
      <c r="B338" s="50">
        <v>45349</v>
      </c>
      <c r="C338" s="50" t="s">
        <v>401</v>
      </c>
      <c r="D338" s="51" t="s">
        <v>1203</v>
      </c>
      <c r="E338" s="52" t="s">
        <v>266</v>
      </c>
      <c r="F338" s="51" t="s">
        <v>417</v>
      </c>
      <c r="G338" s="51" t="s">
        <v>1303</v>
      </c>
      <c r="H338" s="52" t="s">
        <v>1304</v>
      </c>
      <c r="I338" s="51" t="s">
        <v>1126</v>
      </c>
      <c r="J338" s="51" t="s">
        <v>1184</v>
      </c>
      <c r="K338" s="50">
        <v>45345</v>
      </c>
      <c r="L338" s="50" t="s">
        <v>401</v>
      </c>
      <c r="M338" s="51" t="s">
        <v>1203</v>
      </c>
      <c r="N338" s="52" t="s">
        <v>266</v>
      </c>
      <c r="O338" s="51" t="s">
        <v>413</v>
      </c>
      <c r="P338" s="51" t="s">
        <v>29</v>
      </c>
      <c r="Q338" s="52" t="s">
        <v>412</v>
      </c>
      <c r="R338" s="51" t="s">
        <v>1181</v>
      </c>
      <c r="S338" s="51" t="s">
        <v>1182</v>
      </c>
      <c r="T338" s="51" t="s">
        <v>1160</v>
      </c>
      <c r="U338" s="51"/>
      <c r="V338" s="51"/>
      <c r="W338" s="51">
        <v>1</v>
      </c>
      <c r="X338" s="51">
        <v>0</v>
      </c>
      <c r="Y338" s="51">
        <v>0</v>
      </c>
      <c r="Z338" s="51">
        <v>0</v>
      </c>
      <c r="AA338" s="51">
        <v>0</v>
      </c>
      <c r="AB338" s="51">
        <v>0</v>
      </c>
      <c r="AC338" s="51">
        <v>0</v>
      </c>
      <c r="AD338" s="51">
        <v>1</v>
      </c>
      <c r="AE338" s="51">
        <v>0</v>
      </c>
      <c r="AF338" s="51">
        <v>0</v>
      </c>
      <c r="AG338" s="51">
        <v>0</v>
      </c>
      <c r="AH338" s="51" t="str">
        <f>IF(OR(COUNTIF(WestCoast[],IDPs[[#This Row],[Dis_Pcode]])&gt;=1,COUNTIF(WestCoast[],#REF!)&gt;=1),"Yes","No")</f>
        <v>Yes</v>
      </c>
      <c r="AI338" s="51" t="str">
        <f>IF(IDPs[[#This Row],[Gov_Pcode]]=IDPs[[#This Row],[Gov_Coming_Pcode]],"Yes","No")</f>
        <v>Yes</v>
      </c>
      <c r="AJ338" s="51" t="str">
        <f>IF(IDPs[[#This Row],[Dis_Pcode]]=IDPs[[#This Row],[Dis_Coming_Pcode]],"Yes","No")</f>
        <v>No</v>
      </c>
    </row>
    <row r="339" spans="1:36" x14ac:dyDescent="0.35">
      <c r="A339" s="50">
        <v>45353</v>
      </c>
      <c r="B339" s="50">
        <v>45347</v>
      </c>
      <c r="C339" s="50" t="s">
        <v>874</v>
      </c>
      <c r="D339" s="51" t="s">
        <v>6</v>
      </c>
      <c r="E339" s="52" t="s">
        <v>873</v>
      </c>
      <c r="F339" s="51" t="s">
        <v>894</v>
      </c>
      <c r="G339" s="51" t="s">
        <v>87</v>
      </c>
      <c r="H339" s="52" t="s">
        <v>893</v>
      </c>
      <c r="I339" s="51" t="s">
        <v>1126</v>
      </c>
      <c r="J339" s="51" t="s">
        <v>1184</v>
      </c>
      <c r="K339" s="50">
        <v>45345</v>
      </c>
      <c r="L339" s="50" t="s">
        <v>717</v>
      </c>
      <c r="M339" s="51" t="s">
        <v>1</v>
      </c>
      <c r="N339" s="52" t="s">
        <v>264</v>
      </c>
      <c r="O339" s="51" t="s">
        <v>719</v>
      </c>
      <c r="P339" s="51" t="s">
        <v>78</v>
      </c>
      <c r="Q339" s="52" t="s">
        <v>718</v>
      </c>
      <c r="R339" s="51" t="s">
        <v>1181</v>
      </c>
      <c r="S339" s="51" t="s">
        <v>1183</v>
      </c>
      <c r="T339" s="51" t="s">
        <v>1160</v>
      </c>
      <c r="U339" s="51"/>
      <c r="V339" s="51"/>
      <c r="W339" s="51">
        <v>2</v>
      </c>
      <c r="X339" s="51">
        <v>0</v>
      </c>
      <c r="Y339" s="51">
        <v>0</v>
      </c>
      <c r="Z339" s="51">
        <v>0</v>
      </c>
      <c r="AA339" s="51">
        <v>1</v>
      </c>
      <c r="AB339" s="51">
        <v>1</v>
      </c>
      <c r="AC339" s="51">
        <v>0</v>
      </c>
      <c r="AD339" s="51">
        <v>0</v>
      </c>
      <c r="AE339" s="51">
        <v>0</v>
      </c>
      <c r="AF339" s="51">
        <v>0</v>
      </c>
      <c r="AG339" s="51">
        <v>0</v>
      </c>
      <c r="AH339" s="51" t="str">
        <f>IF(OR(COUNTIF(WestCoast[],IDPs[[#This Row],[Dis_Pcode]])&gt;=1,COUNTIF(WestCoast[],#REF!)&gt;=1),"Yes","No")</f>
        <v>No</v>
      </c>
      <c r="AI339" s="51" t="str">
        <f>IF(IDPs[[#This Row],[Gov_Pcode]]=IDPs[[#This Row],[Gov_Coming_Pcode]],"Yes","No")</f>
        <v>No</v>
      </c>
      <c r="AJ339" s="51" t="str">
        <f>IF(IDPs[[#This Row],[Dis_Pcode]]=IDPs[[#This Row],[Dis_Coming_Pcode]],"Yes","No")</f>
        <v>No</v>
      </c>
    </row>
    <row r="340" spans="1:36" x14ac:dyDescent="0.35">
      <c r="A340" s="50">
        <v>45349</v>
      </c>
      <c r="B340" s="50">
        <v>45349</v>
      </c>
      <c r="C340" s="50" t="s">
        <v>401</v>
      </c>
      <c r="D340" s="51" t="s">
        <v>1203</v>
      </c>
      <c r="E340" s="52" t="s">
        <v>266</v>
      </c>
      <c r="F340" s="51" t="s">
        <v>417</v>
      </c>
      <c r="G340" s="51" t="s">
        <v>1303</v>
      </c>
      <c r="H340" s="52" t="s">
        <v>1304</v>
      </c>
      <c r="I340" s="51" t="s">
        <v>1126</v>
      </c>
      <c r="J340" s="51" t="s">
        <v>1184</v>
      </c>
      <c r="K340" s="50">
        <v>45346</v>
      </c>
      <c r="L340" s="50" t="s">
        <v>401</v>
      </c>
      <c r="M340" s="51" t="s">
        <v>1203</v>
      </c>
      <c r="N340" s="52" t="s">
        <v>266</v>
      </c>
      <c r="O340" s="51" t="s">
        <v>415</v>
      </c>
      <c r="P340" s="51" t="s">
        <v>34</v>
      </c>
      <c r="Q340" s="52" t="s">
        <v>414</v>
      </c>
      <c r="R340" s="51" t="s">
        <v>1181</v>
      </c>
      <c r="S340" s="51" t="s">
        <v>1182</v>
      </c>
      <c r="T340" s="51" t="s">
        <v>1160</v>
      </c>
      <c r="U340" s="51"/>
      <c r="V340" s="51"/>
      <c r="W340" s="51">
        <v>2</v>
      </c>
      <c r="X340" s="51">
        <v>0</v>
      </c>
      <c r="Y340" s="51">
        <v>0</v>
      </c>
      <c r="Z340" s="51">
        <v>0</v>
      </c>
      <c r="AA340" s="51">
        <v>0</v>
      </c>
      <c r="AB340" s="51">
        <v>0</v>
      </c>
      <c r="AC340" s="51">
        <v>0</v>
      </c>
      <c r="AD340" s="51">
        <v>1</v>
      </c>
      <c r="AE340" s="51">
        <v>0</v>
      </c>
      <c r="AF340" s="51">
        <v>1</v>
      </c>
      <c r="AG340" s="51">
        <v>0</v>
      </c>
      <c r="AH340" s="51" t="str">
        <f>IF(OR(COUNTIF(WestCoast[],IDPs[[#This Row],[Dis_Pcode]])&gt;=1,COUNTIF(WestCoast[],#REF!)&gt;=1),"Yes","No")</f>
        <v>Yes</v>
      </c>
      <c r="AI340" s="51" t="str">
        <f>IF(IDPs[[#This Row],[Gov_Pcode]]=IDPs[[#This Row],[Gov_Coming_Pcode]],"Yes","No")</f>
        <v>Yes</v>
      </c>
      <c r="AJ340" s="51" t="str">
        <f>IF(IDPs[[#This Row],[Dis_Pcode]]=IDPs[[#This Row],[Dis_Coming_Pcode]],"Yes","No")</f>
        <v>No</v>
      </c>
    </row>
    <row r="341" spans="1:36" x14ac:dyDescent="0.35">
      <c r="A341" s="50">
        <v>45353</v>
      </c>
      <c r="B341" s="50">
        <v>45347</v>
      </c>
      <c r="C341" s="50" t="s">
        <v>874</v>
      </c>
      <c r="D341" s="51" t="s">
        <v>6</v>
      </c>
      <c r="E341" s="52" t="s">
        <v>873</v>
      </c>
      <c r="F341" s="51" t="s">
        <v>894</v>
      </c>
      <c r="G341" s="51" t="s">
        <v>87</v>
      </c>
      <c r="H341" s="52" t="s">
        <v>893</v>
      </c>
      <c r="I341" s="51" t="s">
        <v>1126</v>
      </c>
      <c r="J341" s="51" t="s">
        <v>1184</v>
      </c>
      <c r="K341" s="50">
        <v>45346</v>
      </c>
      <c r="L341" s="50" t="s">
        <v>874</v>
      </c>
      <c r="M341" s="51" t="s">
        <v>6</v>
      </c>
      <c r="N341" s="52" t="s">
        <v>873</v>
      </c>
      <c r="O341" s="51" t="s">
        <v>882</v>
      </c>
      <c r="P341" s="51" t="s">
        <v>121</v>
      </c>
      <c r="Q341" s="52" t="s">
        <v>881</v>
      </c>
      <c r="R341" s="51" t="s">
        <v>1180</v>
      </c>
      <c r="S341" s="51" t="s">
        <v>1185</v>
      </c>
      <c r="T341" s="51" t="s">
        <v>1160</v>
      </c>
      <c r="U341" s="51"/>
      <c r="V341" s="51"/>
      <c r="W341" s="51">
        <v>1</v>
      </c>
      <c r="X341" s="51">
        <v>0</v>
      </c>
      <c r="Y341" s="51">
        <v>0</v>
      </c>
      <c r="Z341" s="51">
        <v>0</v>
      </c>
      <c r="AA341" s="51">
        <v>0</v>
      </c>
      <c r="AB341" s="51">
        <v>0</v>
      </c>
      <c r="AC341" s="51">
        <v>0</v>
      </c>
      <c r="AD341" s="51">
        <v>1</v>
      </c>
      <c r="AE341" s="51">
        <v>0</v>
      </c>
      <c r="AF341" s="51">
        <v>0</v>
      </c>
      <c r="AG341" s="51">
        <v>0</v>
      </c>
      <c r="AH341" s="51" t="str">
        <f>IF(OR(COUNTIF(WestCoast[],IDPs[[#This Row],[Dis_Pcode]])&gt;=1,COUNTIF(WestCoast[],#REF!)&gt;=1),"Yes","No")</f>
        <v>No</v>
      </c>
      <c r="AI341" s="51" t="str">
        <f>IF(IDPs[[#This Row],[Gov_Pcode]]=IDPs[[#This Row],[Gov_Coming_Pcode]],"Yes","No")</f>
        <v>Yes</v>
      </c>
      <c r="AJ341" s="51" t="str">
        <f>IF(IDPs[[#This Row],[Dis_Pcode]]=IDPs[[#This Row],[Dis_Coming_Pcode]],"Yes","No")</f>
        <v>No</v>
      </c>
    </row>
    <row r="342" spans="1:36" x14ac:dyDescent="0.35">
      <c r="A342" s="50">
        <v>45353</v>
      </c>
      <c r="B342" s="50">
        <v>45348</v>
      </c>
      <c r="C342" s="50" t="s">
        <v>874</v>
      </c>
      <c r="D342" s="51" t="s">
        <v>6</v>
      </c>
      <c r="E342" s="52" t="s">
        <v>873</v>
      </c>
      <c r="F342" s="51" t="s">
        <v>894</v>
      </c>
      <c r="G342" s="51" t="s">
        <v>87</v>
      </c>
      <c r="H342" s="52" t="s">
        <v>893</v>
      </c>
      <c r="I342" s="51" t="s">
        <v>1126</v>
      </c>
      <c r="J342" s="51" t="s">
        <v>1184</v>
      </c>
      <c r="K342" s="50">
        <v>45346</v>
      </c>
      <c r="L342" s="50" t="s">
        <v>903</v>
      </c>
      <c r="M342" s="51" t="s">
        <v>18</v>
      </c>
      <c r="N342" s="52" t="s">
        <v>279</v>
      </c>
      <c r="O342" s="51" t="s">
        <v>915</v>
      </c>
      <c r="P342" s="51" t="s">
        <v>229</v>
      </c>
      <c r="Q342" s="52" t="s">
        <v>916</v>
      </c>
      <c r="R342" s="51" t="s">
        <v>1181</v>
      </c>
      <c r="S342" s="51" t="s">
        <v>1182</v>
      </c>
      <c r="T342" s="51" t="s">
        <v>1160</v>
      </c>
      <c r="U342" s="51"/>
      <c r="V342" s="51"/>
      <c r="W342" s="51">
        <v>1</v>
      </c>
      <c r="X342" s="51">
        <v>0</v>
      </c>
      <c r="Y342" s="51">
        <v>0</v>
      </c>
      <c r="Z342" s="51">
        <v>0</v>
      </c>
      <c r="AA342" s="51">
        <v>1</v>
      </c>
      <c r="AB342" s="51">
        <v>0</v>
      </c>
      <c r="AC342" s="51">
        <v>0</v>
      </c>
      <c r="AD342" s="51">
        <v>0</v>
      </c>
      <c r="AE342" s="51">
        <v>0</v>
      </c>
      <c r="AF342" s="51">
        <v>0</v>
      </c>
      <c r="AG342" s="51">
        <v>0</v>
      </c>
      <c r="AH342" s="51" t="str">
        <f>IF(OR(COUNTIF(WestCoast[],IDPs[[#This Row],[Dis_Pcode]])&gt;=1,COUNTIF(WestCoast[],#REF!)&gt;=1),"Yes","No")</f>
        <v>No</v>
      </c>
      <c r="AI342" s="51" t="str">
        <f>IF(IDPs[[#This Row],[Gov_Pcode]]=IDPs[[#This Row],[Gov_Coming_Pcode]],"Yes","No")</f>
        <v>No</v>
      </c>
      <c r="AJ342" s="51" t="str">
        <f>IF(IDPs[[#This Row],[Dis_Pcode]]=IDPs[[#This Row],[Dis_Coming_Pcode]],"Yes","No")</f>
        <v>No</v>
      </c>
    </row>
    <row r="343" spans="1:36" x14ac:dyDescent="0.35">
      <c r="A343" s="50">
        <v>45353</v>
      </c>
      <c r="B343" s="50">
        <v>45348</v>
      </c>
      <c r="C343" s="50" t="s">
        <v>874</v>
      </c>
      <c r="D343" s="51" t="s">
        <v>6</v>
      </c>
      <c r="E343" s="52" t="s">
        <v>873</v>
      </c>
      <c r="F343" s="51" t="s">
        <v>892</v>
      </c>
      <c r="G343" s="51" t="s">
        <v>6</v>
      </c>
      <c r="H343" s="52" t="s">
        <v>873</v>
      </c>
      <c r="I343" s="51" t="s">
        <v>1126</v>
      </c>
      <c r="J343" s="51" t="s">
        <v>1184</v>
      </c>
      <c r="K343" s="50">
        <v>45346</v>
      </c>
      <c r="L343" s="50" t="s">
        <v>797</v>
      </c>
      <c r="M343" s="51" t="s">
        <v>7</v>
      </c>
      <c r="N343" s="52" t="s">
        <v>796</v>
      </c>
      <c r="O343" s="51" t="s">
        <v>832</v>
      </c>
      <c r="P343" s="51" t="s">
        <v>1213</v>
      </c>
      <c r="Q343" s="52" t="s">
        <v>831</v>
      </c>
      <c r="R343" s="51" t="s">
        <v>1181</v>
      </c>
      <c r="S343" s="51" t="s">
        <v>1182</v>
      </c>
      <c r="T343" s="51" t="s">
        <v>1160</v>
      </c>
      <c r="U343" s="51"/>
      <c r="V343" s="51"/>
      <c r="W343" s="51">
        <v>2</v>
      </c>
      <c r="X343" s="51">
        <v>0</v>
      </c>
      <c r="Y343" s="51">
        <v>0</v>
      </c>
      <c r="Z343" s="51">
        <v>0</v>
      </c>
      <c r="AA343" s="51">
        <v>0</v>
      </c>
      <c r="AB343" s="51">
        <v>1</v>
      </c>
      <c r="AC343" s="51">
        <v>0</v>
      </c>
      <c r="AD343" s="51">
        <v>0</v>
      </c>
      <c r="AE343" s="51">
        <v>0</v>
      </c>
      <c r="AF343" s="51">
        <v>1</v>
      </c>
      <c r="AG343" s="51">
        <v>0</v>
      </c>
      <c r="AH343" s="51" t="str">
        <f>IF(OR(COUNTIF(WestCoast[],IDPs[[#This Row],[Dis_Pcode]])&gt;=1,COUNTIF(WestCoast[],#REF!)&gt;=1),"Yes","No")</f>
        <v>No</v>
      </c>
      <c r="AI343" s="51" t="str">
        <f>IF(IDPs[[#This Row],[Gov_Pcode]]=IDPs[[#This Row],[Gov_Coming_Pcode]],"Yes","No")</f>
        <v>No</v>
      </c>
      <c r="AJ343" s="51" t="str">
        <f>IF(IDPs[[#This Row],[Dis_Pcode]]=IDPs[[#This Row],[Dis_Coming_Pcode]],"Yes","No")</f>
        <v>No</v>
      </c>
    </row>
    <row r="344" spans="1:36" x14ac:dyDescent="0.35">
      <c r="A344" s="50">
        <v>45353</v>
      </c>
      <c r="B344" s="50">
        <v>45350</v>
      </c>
      <c r="C344" s="50" t="s">
        <v>874</v>
      </c>
      <c r="D344" s="51" t="s">
        <v>6</v>
      </c>
      <c r="E344" s="52" t="s">
        <v>873</v>
      </c>
      <c r="F344" s="51" t="s">
        <v>892</v>
      </c>
      <c r="G344" s="51" t="s">
        <v>6</v>
      </c>
      <c r="H344" s="52" t="s">
        <v>873</v>
      </c>
      <c r="I344" s="51" t="s">
        <v>1126</v>
      </c>
      <c r="J344" s="51" t="s">
        <v>1184</v>
      </c>
      <c r="K344" s="50">
        <v>45346</v>
      </c>
      <c r="L344" s="50" t="s">
        <v>1046</v>
      </c>
      <c r="M344" s="51" t="s">
        <v>1207</v>
      </c>
      <c r="N344" s="52" t="s">
        <v>267</v>
      </c>
      <c r="O344" s="51" t="s">
        <v>1087</v>
      </c>
      <c r="P344" s="51" t="s">
        <v>65</v>
      </c>
      <c r="Q344" s="52" t="s">
        <v>1091</v>
      </c>
      <c r="R344" s="51" t="s">
        <v>1180</v>
      </c>
      <c r="S344" s="51" t="s">
        <v>1185</v>
      </c>
      <c r="T344" s="51" t="s">
        <v>1160</v>
      </c>
      <c r="U344" s="51"/>
      <c r="V344" s="51"/>
      <c r="W344" s="51">
        <v>1</v>
      </c>
      <c r="X344" s="51">
        <v>0</v>
      </c>
      <c r="Y344" s="51">
        <v>0</v>
      </c>
      <c r="Z344" s="51">
        <v>0</v>
      </c>
      <c r="AA344" s="51">
        <v>0</v>
      </c>
      <c r="AB344" s="51">
        <v>0</v>
      </c>
      <c r="AC344" s="51">
        <v>0</v>
      </c>
      <c r="AD344" s="51">
        <v>1</v>
      </c>
      <c r="AE344" s="51">
        <v>0</v>
      </c>
      <c r="AF344" s="51">
        <v>0</v>
      </c>
      <c r="AG344" s="51">
        <v>0</v>
      </c>
      <c r="AH344" s="51" t="str">
        <f>IF(OR(COUNTIF(WestCoast[],IDPs[[#This Row],[Dis_Pcode]])&gt;=1,COUNTIF(WestCoast[],#REF!)&gt;=1),"Yes","No")</f>
        <v>No</v>
      </c>
      <c r="AI344" s="51" t="str">
        <f>IF(IDPs[[#This Row],[Gov_Pcode]]=IDPs[[#This Row],[Gov_Coming_Pcode]],"Yes","No")</f>
        <v>No</v>
      </c>
      <c r="AJ344" s="51" t="str">
        <f>IF(IDPs[[#This Row],[Dis_Pcode]]=IDPs[[#This Row],[Dis_Coming_Pcode]],"Yes","No")</f>
        <v>No</v>
      </c>
    </row>
    <row r="345" spans="1:36" x14ac:dyDescent="0.35">
      <c r="A345" s="50">
        <v>45353</v>
      </c>
      <c r="B345" s="50">
        <v>45351</v>
      </c>
      <c r="C345" s="50" t="s">
        <v>874</v>
      </c>
      <c r="D345" s="51" t="s">
        <v>6</v>
      </c>
      <c r="E345" s="52" t="s">
        <v>873</v>
      </c>
      <c r="F345" s="51" t="s">
        <v>894</v>
      </c>
      <c r="G345" s="51" t="s">
        <v>87</v>
      </c>
      <c r="H345" s="52" t="s">
        <v>893</v>
      </c>
      <c r="I345" s="51" t="s">
        <v>1126</v>
      </c>
      <c r="J345" s="51" t="s">
        <v>1184</v>
      </c>
      <c r="K345" s="50">
        <v>45346</v>
      </c>
      <c r="L345" s="50" t="s">
        <v>1046</v>
      </c>
      <c r="M345" s="51" t="s">
        <v>1207</v>
      </c>
      <c r="N345" s="52" t="s">
        <v>267</v>
      </c>
      <c r="O345" s="51" t="s">
        <v>1089</v>
      </c>
      <c r="P345" s="51" t="s">
        <v>60</v>
      </c>
      <c r="Q345" s="52" t="s">
        <v>1088</v>
      </c>
      <c r="R345" s="51" t="s">
        <v>1181</v>
      </c>
      <c r="S345" s="51" t="s">
        <v>1183</v>
      </c>
      <c r="T345" s="51" t="s">
        <v>1160</v>
      </c>
      <c r="U345" s="51"/>
      <c r="V345" s="51"/>
      <c r="W345" s="51">
        <v>1</v>
      </c>
      <c r="X345" s="51">
        <v>0</v>
      </c>
      <c r="Y345" s="51">
        <v>0</v>
      </c>
      <c r="Z345" s="51">
        <v>0</v>
      </c>
      <c r="AA345" s="51">
        <v>0</v>
      </c>
      <c r="AB345" s="51">
        <v>0</v>
      </c>
      <c r="AC345" s="51">
        <v>0</v>
      </c>
      <c r="AD345" s="51">
        <v>1</v>
      </c>
      <c r="AE345" s="51">
        <v>0</v>
      </c>
      <c r="AF345" s="51">
        <v>0</v>
      </c>
      <c r="AG345" s="51">
        <v>0</v>
      </c>
      <c r="AH345" s="51" t="str">
        <f>IF(OR(COUNTIF(WestCoast[],IDPs[[#This Row],[Dis_Pcode]])&gt;=1,COUNTIF(WestCoast[],#REF!)&gt;=1),"Yes","No")</f>
        <v>No</v>
      </c>
      <c r="AI345" s="51" t="str">
        <f>IF(IDPs[[#This Row],[Gov_Pcode]]=IDPs[[#This Row],[Gov_Coming_Pcode]],"Yes","No")</f>
        <v>No</v>
      </c>
      <c r="AJ345" s="51" t="str">
        <f>IF(IDPs[[#This Row],[Dis_Pcode]]=IDPs[[#This Row],[Dis_Coming_Pcode]],"Yes","No")</f>
        <v>No</v>
      </c>
    </row>
    <row r="346" spans="1:36" x14ac:dyDescent="0.35">
      <c r="A346" s="50">
        <v>45351</v>
      </c>
      <c r="B346" s="50">
        <v>45351</v>
      </c>
      <c r="C346" s="50" t="s">
        <v>401</v>
      </c>
      <c r="D346" s="51" t="s">
        <v>1203</v>
      </c>
      <c r="E346" s="52" t="s">
        <v>266</v>
      </c>
      <c r="F346" s="51" t="s">
        <v>453</v>
      </c>
      <c r="G346" s="51" t="s">
        <v>25</v>
      </c>
      <c r="H346" s="52" t="s">
        <v>452</v>
      </c>
      <c r="I346" s="51" t="s">
        <v>1126</v>
      </c>
      <c r="J346" s="51" t="s">
        <v>1184</v>
      </c>
      <c r="K346" s="50">
        <v>45347</v>
      </c>
      <c r="L346" s="50" t="s">
        <v>1046</v>
      </c>
      <c r="M346" s="51" t="s">
        <v>1207</v>
      </c>
      <c r="N346" s="52" t="s">
        <v>267</v>
      </c>
      <c r="O346" s="51" t="s">
        <v>1084</v>
      </c>
      <c r="P346" s="51" t="s">
        <v>35</v>
      </c>
      <c r="Q346" s="52" t="s">
        <v>1083</v>
      </c>
      <c r="R346" s="51" t="s">
        <v>1180</v>
      </c>
      <c r="S346" s="51" t="s">
        <v>1186</v>
      </c>
      <c r="T346" s="51" t="s">
        <v>1160</v>
      </c>
      <c r="U346" s="51"/>
      <c r="V346" s="51"/>
      <c r="W346" s="51">
        <v>3</v>
      </c>
      <c r="X346" s="51">
        <v>0</v>
      </c>
      <c r="Y346" s="51">
        <v>0</v>
      </c>
      <c r="Z346" s="51">
        <v>0</v>
      </c>
      <c r="AA346" s="51">
        <v>0</v>
      </c>
      <c r="AB346" s="51">
        <v>1</v>
      </c>
      <c r="AC346" s="51">
        <v>0</v>
      </c>
      <c r="AD346" s="51">
        <v>2</v>
      </c>
      <c r="AE346" s="51">
        <v>0</v>
      </c>
      <c r="AF346" s="51">
        <v>0</v>
      </c>
      <c r="AG346" s="51">
        <v>0</v>
      </c>
      <c r="AH346" s="51" t="str">
        <f>IF(OR(COUNTIF(WestCoast[],IDPs[[#This Row],[Dis_Pcode]])&gt;=1,COUNTIF(WestCoast[],#REF!)&gt;=1),"Yes","No")</f>
        <v>Yes</v>
      </c>
      <c r="AI346" s="51" t="str">
        <f>IF(IDPs[[#This Row],[Gov_Pcode]]=IDPs[[#This Row],[Gov_Coming_Pcode]],"Yes","No")</f>
        <v>No</v>
      </c>
      <c r="AJ346" s="51" t="str">
        <f>IF(IDPs[[#This Row],[Dis_Pcode]]=IDPs[[#This Row],[Dis_Coming_Pcode]],"Yes","No")</f>
        <v>No</v>
      </c>
    </row>
    <row r="347" spans="1:36" x14ac:dyDescent="0.35">
      <c r="A347" s="50">
        <v>45351</v>
      </c>
      <c r="B347" s="50">
        <v>45351</v>
      </c>
      <c r="C347" s="50" t="s">
        <v>401</v>
      </c>
      <c r="D347" s="51" t="s">
        <v>1203</v>
      </c>
      <c r="E347" s="52" t="s">
        <v>266</v>
      </c>
      <c r="F347" s="51" t="s">
        <v>453</v>
      </c>
      <c r="G347" s="51" t="s">
        <v>25</v>
      </c>
      <c r="H347" s="52" t="s">
        <v>452</v>
      </c>
      <c r="I347" s="51" t="s">
        <v>1126</v>
      </c>
      <c r="J347" s="51" t="s">
        <v>1184</v>
      </c>
      <c r="K347" s="50">
        <v>45347</v>
      </c>
      <c r="L347" s="50" t="s">
        <v>401</v>
      </c>
      <c r="M347" s="51" t="s">
        <v>1203</v>
      </c>
      <c r="N347" s="52" t="s">
        <v>266</v>
      </c>
      <c r="O347" s="51" t="s">
        <v>453</v>
      </c>
      <c r="P347" s="51" t="s">
        <v>25</v>
      </c>
      <c r="Q347" s="52" t="s">
        <v>452</v>
      </c>
      <c r="R347" s="51" t="s">
        <v>1180</v>
      </c>
      <c r="S347" s="51" t="s">
        <v>1186</v>
      </c>
      <c r="T347" s="51" t="s">
        <v>1160</v>
      </c>
      <c r="U347" s="51"/>
      <c r="V347" s="51"/>
      <c r="W347" s="51">
        <v>2</v>
      </c>
      <c r="X347" s="51">
        <v>0</v>
      </c>
      <c r="Y347" s="51">
        <v>2</v>
      </c>
      <c r="Z347" s="51">
        <v>0</v>
      </c>
      <c r="AA347" s="51">
        <v>0</v>
      </c>
      <c r="AB347" s="51">
        <v>0</v>
      </c>
      <c r="AC347" s="51">
        <v>0</v>
      </c>
      <c r="AD347" s="51">
        <v>0</v>
      </c>
      <c r="AE347" s="51">
        <v>0</v>
      </c>
      <c r="AF347" s="51">
        <v>0</v>
      </c>
      <c r="AG347" s="51">
        <v>0</v>
      </c>
      <c r="AH347" s="51" t="str">
        <f>IF(OR(COUNTIF(WestCoast[],IDPs[[#This Row],[Dis_Pcode]])&gt;=1,COUNTIF(WestCoast[],#REF!)&gt;=1),"Yes","No")</f>
        <v>Yes</v>
      </c>
      <c r="AI347" s="51" t="str">
        <f>IF(IDPs[[#This Row],[Gov_Pcode]]=IDPs[[#This Row],[Gov_Coming_Pcode]],"Yes","No")</f>
        <v>Yes</v>
      </c>
      <c r="AJ347" s="51" t="str">
        <f>IF(IDPs[[#This Row],[Dis_Pcode]]=IDPs[[#This Row],[Dis_Coming_Pcode]],"Yes","No")</f>
        <v>Yes</v>
      </c>
    </row>
    <row r="348" spans="1:36" x14ac:dyDescent="0.35">
      <c r="A348" s="50">
        <v>45351</v>
      </c>
      <c r="B348" s="50">
        <v>45351</v>
      </c>
      <c r="C348" s="50" t="s">
        <v>401</v>
      </c>
      <c r="D348" s="51" t="s">
        <v>1203</v>
      </c>
      <c r="E348" s="52" t="s">
        <v>266</v>
      </c>
      <c r="F348" s="51" t="s">
        <v>453</v>
      </c>
      <c r="G348" s="51" t="s">
        <v>25</v>
      </c>
      <c r="H348" s="52" t="s">
        <v>452</v>
      </c>
      <c r="I348" s="51" t="s">
        <v>1126</v>
      </c>
      <c r="J348" s="51" t="s">
        <v>1184</v>
      </c>
      <c r="K348" s="50">
        <v>45347</v>
      </c>
      <c r="L348" s="50" t="s">
        <v>401</v>
      </c>
      <c r="M348" s="51" t="s">
        <v>1203</v>
      </c>
      <c r="N348" s="52" t="s">
        <v>266</v>
      </c>
      <c r="O348" s="51" t="s">
        <v>408</v>
      </c>
      <c r="P348" s="51" t="s">
        <v>1204</v>
      </c>
      <c r="Q348" s="52" t="s">
        <v>407</v>
      </c>
      <c r="R348" s="51" t="s">
        <v>1180</v>
      </c>
      <c r="S348" s="51" t="s">
        <v>1186</v>
      </c>
      <c r="T348" s="51" t="s">
        <v>1160</v>
      </c>
      <c r="U348" s="51"/>
      <c r="V348" s="51"/>
      <c r="W348" s="51">
        <v>2</v>
      </c>
      <c r="X348" s="51">
        <v>0</v>
      </c>
      <c r="Y348" s="51">
        <v>1</v>
      </c>
      <c r="Z348" s="51">
        <v>0</v>
      </c>
      <c r="AA348" s="51">
        <v>0</v>
      </c>
      <c r="AB348" s="51">
        <v>0</v>
      </c>
      <c r="AC348" s="51">
        <v>0</v>
      </c>
      <c r="AD348" s="51">
        <v>1</v>
      </c>
      <c r="AE348" s="51">
        <v>0</v>
      </c>
      <c r="AF348" s="51">
        <v>0</v>
      </c>
      <c r="AG348" s="51">
        <v>0</v>
      </c>
      <c r="AH348" s="51" t="str">
        <f>IF(OR(COUNTIF(WestCoast[],IDPs[[#This Row],[Dis_Pcode]])&gt;=1,COUNTIF(WestCoast[],#REF!)&gt;=1),"Yes","No")</f>
        <v>Yes</v>
      </c>
      <c r="AI348" s="51" t="str">
        <f>IF(IDPs[[#This Row],[Gov_Pcode]]=IDPs[[#This Row],[Gov_Coming_Pcode]],"Yes","No")</f>
        <v>Yes</v>
      </c>
      <c r="AJ348" s="51" t="str">
        <f>IF(IDPs[[#This Row],[Dis_Pcode]]=IDPs[[#This Row],[Dis_Coming_Pcode]],"Yes","No")</f>
        <v>No</v>
      </c>
    </row>
    <row r="349" spans="1:36" x14ac:dyDescent="0.35">
      <c r="A349" s="50">
        <v>45351</v>
      </c>
      <c r="B349" s="50">
        <v>45351</v>
      </c>
      <c r="C349" s="50" t="s">
        <v>401</v>
      </c>
      <c r="D349" s="51" t="s">
        <v>1203</v>
      </c>
      <c r="E349" s="52" t="s">
        <v>266</v>
      </c>
      <c r="F349" s="51" t="s">
        <v>453</v>
      </c>
      <c r="G349" s="51" t="s">
        <v>25</v>
      </c>
      <c r="H349" s="52" t="s">
        <v>452</v>
      </c>
      <c r="I349" s="51" t="s">
        <v>1126</v>
      </c>
      <c r="J349" s="51" t="s">
        <v>1184</v>
      </c>
      <c r="K349" s="50">
        <v>45347</v>
      </c>
      <c r="L349" s="50" t="s">
        <v>401</v>
      </c>
      <c r="M349" s="51" t="s">
        <v>1203</v>
      </c>
      <c r="N349" s="52" t="s">
        <v>266</v>
      </c>
      <c r="O349" s="51" t="s">
        <v>453</v>
      </c>
      <c r="P349" s="51" t="s">
        <v>25</v>
      </c>
      <c r="Q349" s="52" t="s">
        <v>452</v>
      </c>
      <c r="R349" s="51" t="s">
        <v>1180</v>
      </c>
      <c r="S349" s="51" t="s">
        <v>1186</v>
      </c>
      <c r="T349" s="51" t="s">
        <v>1160</v>
      </c>
      <c r="U349" s="51"/>
      <c r="V349" s="51"/>
      <c r="W349" s="51">
        <v>2</v>
      </c>
      <c r="X349" s="51">
        <v>0</v>
      </c>
      <c r="Y349" s="51">
        <v>0</v>
      </c>
      <c r="Z349" s="51">
        <v>0</v>
      </c>
      <c r="AA349" s="51">
        <v>1</v>
      </c>
      <c r="AB349" s="51">
        <v>0</v>
      </c>
      <c r="AC349" s="51">
        <v>0</v>
      </c>
      <c r="AD349" s="51">
        <v>1</v>
      </c>
      <c r="AE349" s="51">
        <v>0</v>
      </c>
      <c r="AF349" s="51">
        <v>0</v>
      </c>
      <c r="AG349" s="51">
        <v>0</v>
      </c>
      <c r="AH349" s="51" t="str">
        <f>IF(OR(COUNTIF(WestCoast[],IDPs[[#This Row],[Dis_Pcode]])&gt;=1,COUNTIF(WestCoast[],#REF!)&gt;=1),"Yes","No")</f>
        <v>Yes</v>
      </c>
      <c r="AI349" s="51" t="str">
        <f>IF(IDPs[[#This Row],[Gov_Pcode]]=IDPs[[#This Row],[Gov_Coming_Pcode]],"Yes","No")</f>
        <v>Yes</v>
      </c>
      <c r="AJ349" s="51" t="str">
        <f>IF(IDPs[[#This Row],[Dis_Pcode]]=IDPs[[#This Row],[Dis_Coming_Pcode]],"Yes","No")</f>
        <v>Yes</v>
      </c>
    </row>
    <row r="350" spans="1:36" x14ac:dyDescent="0.35">
      <c r="A350" s="50">
        <v>45353</v>
      </c>
      <c r="B350" s="50">
        <v>45347</v>
      </c>
      <c r="C350" s="50" t="s">
        <v>874</v>
      </c>
      <c r="D350" s="51" t="s">
        <v>6</v>
      </c>
      <c r="E350" s="52" t="s">
        <v>873</v>
      </c>
      <c r="F350" s="51" t="s">
        <v>894</v>
      </c>
      <c r="G350" s="51" t="s">
        <v>87</v>
      </c>
      <c r="H350" s="52" t="s">
        <v>893</v>
      </c>
      <c r="I350" s="51" t="s">
        <v>1126</v>
      </c>
      <c r="J350" s="51" t="s">
        <v>1184</v>
      </c>
      <c r="K350" s="50">
        <v>45347</v>
      </c>
      <c r="L350" s="50" t="s">
        <v>514</v>
      </c>
      <c r="M350" s="51" t="s">
        <v>21</v>
      </c>
      <c r="N350" s="52" t="s">
        <v>280</v>
      </c>
      <c r="O350" s="51" t="s">
        <v>516</v>
      </c>
      <c r="P350" s="51" t="s">
        <v>200</v>
      </c>
      <c r="Q350" s="52" t="s">
        <v>515</v>
      </c>
      <c r="R350" s="51" t="s">
        <v>1181</v>
      </c>
      <c r="S350" s="51" t="s">
        <v>1413</v>
      </c>
      <c r="T350" s="51" t="s">
        <v>1160</v>
      </c>
      <c r="U350" s="51"/>
      <c r="V350" s="51"/>
      <c r="W350" s="51">
        <v>1</v>
      </c>
      <c r="X350" s="51">
        <v>0</v>
      </c>
      <c r="Y350" s="51">
        <v>1</v>
      </c>
      <c r="Z350" s="51">
        <v>0</v>
      </c>
      <c r="AA350" s="51">
        <v>0</v>
      </c>
      <c r="AB350" s="51">
        <v>0</v>
      </c>
      <c r="AC350" s="51">
        <v>0</v>
      </c>
      <c r="AD350" s="51">
        <v>0</v>
      </c>
      <c r="AE350" s="51">
        <v>0</v>
      </c>
      <c r="AF350" s="51">
        <v>0</v>
      </c>
      <c r="AG350" s="51">
        <v>0</v>
      </c>
      <c r="AH350" s="51" t="str">
        <f>IF(OR(COUNTIF(WestCoast[],IDPs[[#This Row],[Dis_Pcode]])&gt;=1,COUNTIF(WestCoast[],#REF!)&gt;=1),"Yes","No")</f>
        <v>No</v>
      </c>
      <c r="AI350" s="51" t="str">
        <f>IF(IDPs[[#This Row],[Gov_Pcode]]=IDPs[[#This Row],[Gov_Coming_Pcode]],"Yes","No")</f>
        <v>No</v>
      </c>
      <c r="AJ350" s="51" t="str">
        <f>IF(IDPs[[#This Row],[Dis_Pcode]]=IDPs[[#This Row],[Dis_Coming_Pcode]],"Yes","No")</f>
        <v>No</v>
      </c>
    </row>
    <row r="351" spans="1:36" x14ac:dyDescent="0.35">
      <c r="A351" s="50">
        <v>45353</v>
      </c>
      <c r="B351" s="50">
        <v>45350</v>
      </c>
      <c r="C351" s="50" t="s">
        <v>874</v>
      </c>
      <c r="D351" s="51" t="s">
        <v>6</v>
      </c>
      <c r="E351" s="52" t="s">
        <v>873</v>
      </c>
      <c r="F351" s="51" t="s">
        <v>894</v>
      </c>
      <c r="G351" s="51" t="s">
        <v>87</v>
      </c>
      <c r="H351" s="52" t="s">
        <v>893</v>
      </c>
      <c r="I351" s="51" t="s">
        <v>1126</v>
      </c>
      <c r="J351" s="51" t="s">
        <v>1184</v>
      </c>
      <c r="K351" s="50">
        <v>45347</v>
      </c>
      <c r="L351" s="50" t="s">
        <v>959</v>
      </c>
      <c r="M351" s="51" t="s">
        <v>1206</v>
      </c>
      <c r="N351" s="52" t="s">
        <v>270</v>
      </c>
      <c r="O351" s="51" t="s">
        <v>986</v>
      </c>
      <c r="P351" s="51" t="s">
        <v>984</v>
      </c>
      <c r="Q351" s="52" t="s">
        <v>985</v>
      </c>
      <c r="R351" s="51" t="s">
        <v>1181</v>
      </c>
      <c r="S351" s="51" t="s">
        <v>1182</v>
      </c>
      <c r="T351" s="51" t="s">
        <v>1160</v>
      </c>
      <c r="U351" s="51"/>
      <c r="V351" s="51"/>
      <c r="W351" s="51">
        <v>1</v>
      </c>
      <c r="X351" s="51">
        <v>0</v>
      </c>
      <c r="Y351" s="51">
        <v>0</v>
      </c>
      <c r="Z351" s="51">
        <v>0</v>
      </c>
      <c r="AA351" s="51">
        <v>1</v>
      </c>
      <c r="AB351" s="51">
        <v>0</v>
      </c>
      <c r="AC351" s="51">
        <v>0</v>
      </c>
      <c r="AD351" s="51">
        <v>0</v>
      </c>
      <c r="AE351" s="51">
        <v>0</v>
      </c>
      <c r="AF351" s="51">
        <v>0</v>
      </c>
      <c r="AG351" s="51">
        <v>0</v>
      </c>
      <c r="AH351" s="51" t="str">
        <f>IF(OR(COUNTIF(WestCoast[],IDPs[[#This Row],[Dis_Pcode]])&gt;=1,COUNTIF(WestCoast[],#REF!)&gt;=1),"Yes","No")</f>
        <v>No</v>
      </c>
      <c r="AI351" s="51" t="str">
        <f>IF(IDPs[[#This Row],[Gov_Pcode]]=IDPs[[#This Row],[Gov_Coming_Pcode]],"Yes","No")</f>
        <v>No</v>
      </c>
      <c r="AJ351" s="51" t="str">
        <f>IF(IDPs[[#This Row],[Dis_Pcode]]=IDPs[[#This Row],[Dis_Coming_Pcode]],"Yes","No")</f>
        <v>No</v>
      </c>
    </row>
    <row r="352" spans="1:36" x14ac:dyDescent="0.35">
      <c r="A352" s="50">
        <v>45353</v>
      </c>
      <c r="B352" s="50">
        <v>45350</v>
      </c>
      <c r="C352" s="50" t="s">
        <v>874</v>
      </c>
      <c r="D352" s="51" t="s">
        <v>6</v>
      </c>
      <c r="E352" s="52" t="s">
        <v>873</v>
      </c>
      <c r="F352" s="51" t="s">
        <v>892</v>
      </c>
      <c r="G352" s="51" t="s">
        <v>6</v>
      </c>
      <c r="H352" s="52" t="s">
        <v>873</v>
      </c>
      <c r="I352" s="51" t="s">
        <v>1126</v>
      </c>
      <c r="J352" s="51" t="s">
        <v>1184</v>
      </c>
      <c r="K352" s="50">
        <v>45347</v>
      </c>
      <c r="L352" s="50" t="s">
        <v>874</v>
      </c>
      <c r="M352" s="51" t="s">
        <v>6</v>
      </c>
      <c r="N352" s="52" t="s">
        <v>873</v>
      </c>
      <c r="O352" s="51" t="s">
        <v>902</v>
      </c>
      <c r="P352" s="51" t="s">
        <v>122</v>
      </c>
      <c r="Q352" s="52" t="s">
        <v>901</v>
      </c>
      <c r="R352" s="51" t="s">
        <v>1181</v>
      </c>
      <c r="S352" s="51" t="s">
        <v>1183</v>
      </c>
      <c r="T352" s="51" t="s">
        <v>1160</v>
      </c>
      <c r="U352" s="51"/>
      <c r="V352" s="51"/>
      <c r="W352" s="51">
        <v>1</v>
      </c>
      <c r="X352" s="51">
        <v>0</v>
      </c>
      <c r="Y352" s="51">
        <v>0</v>
      </c>
      <c r="Z352" s="51">
        <v>0</v>
      </c>
      <c r="AA352" s="51">
        <v>0</v>
      </c>
      <c r="AB352" s="51">
        <v>0</v>
      </c>
      <c r="AC352" s="51">
        <v>0</v>
      </c>
      <c r="AD352" s="51">
        <v>1</v>
      </c>
      <c r="AE352" s="51">
        <v>0</v>
      </c>
      <c r="AF352" s="51">
        <v>0</v>
      </c>
      <c r="AG352" s="51">
        <v>0</v>
      </c>
      <c r="AH352" s="51" t="str">
        <f>IF(OR(COUNTIF(WestCoast[],IDPs[[#This Row],[Dis_Pcode]])&gt;=1,COUNTIF(WestCoast[],#REF!)&gt;=1),"Yes","No")</f>
        <v>No</v>
      </c>
      <c r="AI352" s="51" t="str">
        <f>IF(IDPs[[#This Row],[Gov_Pcode]]=IDPs[[#This Row],[Gov_Coming_Pcode]],"Yes","No")</f>
        <v>Yes</v>
      </c>
      <c r="AJ352" s="51" t="str">
        <f>IF(IDPs[[#This Row],[Dis_Pcode]]=IDPs[[#This Row],[Dis_Coming_Pcode]],"Yes","No")</f>
        <v>No</v>
      </c>
    </row>
    <row r="353" spans="1:36" x14ac:dyDescent="0.35">
      <c r="A353" s="50">
        <v>45353</v>
      </c>
      <c r="B353" s="50">
        <v>45351</v>
      </c>
      <c r="C353" s="50" t="s">
        <v>874</v>
      </c>
      <c r="D353" s="51" t="s">
        <v>6</v>
      </c>
      <c r="E353" s="52" t="s">
        <v>873</v>
      </c>
      <c r="F353" s="51" t="s">
        <v>894</v>
      </c>
      <c r="G353" s="51" t="s">
        <v>87</v>
      </c>
      <c r="H353" s="52" t="s">
        <v>893</v>
      </c>
      <c r="I353" s="51" t="s">
        <v>1126</v>
      </c>
      <c r="J353" s="51" t="s">
        <v>1184</v>
      </c>
      <c r="K353" s="50">
        <v>45347</v>
      </c>
      <c r="L353" s="50" t="s">
        <v>959</v>
      </c>
      <c r="M353" s="51" t="s">
        <v>1206</v>
      </c>
      <c r="N353" s="52" t="s">
        <v>270</v>
      </c>
      <c r="O353" s="51" t="s">
        <v>969</v>
      </c>
      <c r="P353" s="51" t="s">
        <v>207</v>
      </c>
      <c r="Q353" s="52" t="s">
        <v>1351</v>
      </c>
      <c r="R353" s="51" t="s">
        <v>1180</v>
      </c>
      <c r="S353" s="51" t="s">
        <v>1185</v>
      </c>
      <c r="T353" s="51" t="s">
        <v>1160</v>
      </c>
      <c r="U353" s="51"/>
      <c r="V353" s="51"/>
      <c r="W353" s="51">
        <v>1</v>
      </c>
      <c r="X353" s="51">
        <v>0</v>
      </c>
      <c r="Y353" s="51">
        <v>0</v>
      </c>
      <c r="Z353" s="51">
        <v>0</v>
      </c>
      <c r="AA353" s="51">
        <v>1</v>
      </c>
      <c r="AB353" s="51">
        <v>0</v>
      </c>
      <c r="AC353" s="51">
        <v>0</v>
      </c>
      <c r="AD353" s="51">
        <v>0</v>
      </c>
      <c r="AE353" s="51">
        <v>0</v>
      </c>
      <c r="AF353" s="51">
        <v>0</v>
      </c>
      <c r="AG353" s="51">
        <v>0</v>
      </c>
      <c r="AH353" s="51" t="str">
        <f>IF(OR(COUNTIF(WestCoast[],IDPs[[#This Row],[Dis_Pcode]])&gt;=1,COUNTIF(WestCoast[],#REF!)&gt;=1),"Yes","No")</f>
        <v>No</v>
      </c>
      <c r="AI353" s="51" t="str">
        <f>IF(IDPs[[#This Row],[Gov_Pcode]]=IDPs[[#This Row],[Gov_Coming_Pcode]],"Yes","No")</f>
        <v>No</v>
      </c>
      <c r="AJ353" s="51" t="str">
        <f>IF(IDPs[[#This Row],[Dis_Pcode]]=IDPs[[#This Row],[Dis_Coming_Pcode]],"Yes","No")</f>
        <v>No</v>
      </c>
    </row>
    <row r="354" spans="1:36" x14ac:dyDescent="0.35">
      <c r="A354" s="50">
        <v>45353</v>
      </c>
      <c r="B354" s="50">
        <v>45351</v>
      </c>
      <c r="C354" s="50" t="s">
        <v>874</v>
      </c>
      <c r="D354" s="51" t="s">
        <v>6</v>
      </c>
      <c r="E354" s="52" t="s">
        <v>873</v>
      </c>
      <c r="F354" s="51" t="s">
        <v>892</v>
      </c>
      <c r="G354" s="51" t="s">
        <v>6</v>
      </c>
      <c r="H354" s="52" t="s">
        <v>873</v>
      </c>
      <c r="I354" s="51" t="s">
        <v>1126</v>
      </c>
      <c r="J354" s="51" t="s">
        <v>1184</v>
      </c>
      <c r="K354" s="50">
        <v>45347</v>
      </c>
      <c r="L354" s="50" t="s">
        <v>462</v>
      </c>
      <c r="M354" s="51" t="s">
        <v>19</v>
      </c>
      <c r="N354" s="52" t="s">
        <v>278</v>
      </c>
      <c r="O354" s="51" t="s">
        <v>486</v>
      </c>
      <c r="P354" s="51" t="s">
        <v>1223</v>
      </c>
      <c r="Q354" s="52" t="s">
        <v>484</v>
      </c>
      <c r="R354" s="51" t="s">
        <v>1180</v>
      </c>
      <c r="S354" s="51" t="s">
        <v>1185</v>
      </c>
      <c r="T354" s="51" t="s">
        <v>1160</v>
      </c>
      <c r="U354" s="51"/>
      <c r="V354" s="51"/>
      <c r="W354" s="51">
        <v>1</v>
      </c>
      <c r="X354" s="51">
        <v>0</v>
      </c>
      <c r="Y354" s="51">
        <v>0</v>
      </c>
      <c r="Z354" s="51">
        <v>0</v>
      </c>
      <c r="AA354" s="51">
        <v>0</v>
      </c>
      <c r="AB354" s="51">
        <v>0</v>
      </c>
      <c r="AC354" s="51">
        <v>0</v>
      </c>
      <c r="AD354" s="51">
        <v>1</v>
      </c>
      <c r="AE354" s="51">
        <v>0</v>
      </c>
      <c r="AF354" s="51">
        <v>0</v>
      </c>
      <c r="AG354" s="51">
        <v>0</v>
      </c>
      <c r="AH354" s="51" t="str">
        <f>IF(OR(COUNTIF(WestCoast[],IDPs[[#This Row],[Dis_Pcode]])&gt;=1,COUNTIF(WestCoast[],#REF!)&gt;=1),"Yes","No")</f>
        <v>No</v>
      </c>
      <c r="AI354" s="51" t="str">
        <f>IF(IDPs[[#This Row],[Gov_Pcode]]=IDPs[[#This Row],[Gov_Coming_Pcode]],"Yes","No")</f>
        <v>No</v>
      </c>
      <c r="AJ354" s="51" t="str">
        <f>IF(IDPs[[#This Row],[Dis_Pcode]]=IDPs[[#This Row],[Dis_Coming_Pcode]],"Yes","No")</f>
        <v>No</v>
      </c>
    </row>
    <row r="355" spans="1:36" x14ac:dyDescent="0.35">
      <c r="A355" s="50">
        <v>45353</v>
      </c>
      <c r="B355" s="50">
        <v>45352</v>
      </c>
      <c r="C355" s="50" t="s">
        <v>874</v>
      </c>
      <c r="D355" s="51" t="s">
        <v>6</v>
      </c>
      <c r="E355" s="52" t="s">
        <v>873</v>
      </c>
      <c r="F355" s="51" t="s">
        <v>894</v>
      </c>
      <c r="G355" s="51" t="s">
        <v>87</v>
      </c>
      <c r="H355" s="52" t="s">
        <v>893</v>
      </c>
      <c r="I355" s="51" t="s">
        <v>1126</v>
      </c>
      <c r="J355" s="51" t="s">
        <v>1184</v>
      </c>
      <c r="K355" s="50">
        <v>45347</v>
      </c>
      <c r="L355" s="50" t="s">
        <v>617</v>
      </c>
      <c r="M355" s="51" t="s">
        <v>13</v>
      </c>
      <c r="N355" s="52" t="s">
        <v>275</v>
      </c>
      <c r="O355" s="51" t="s">
        <v>632</v>
      </c>
      <c r="P355" s="51" t="s">
        <v>198</v>
      </c>
      <c r="Q355" s="52" t="s">
        <v>631</v>
      </c>
      <c r="R355" s="51" t="s">
        <v>1181</v>
      </c>
      <c r="S355" s="51" t="s">
        <v>1183</v>
      </c>
      <c r="T355" s="51" t="s">
        <v>1160</v>
      </c>
      <c r="U355" s="51"/>
      <c r="V355" s="51"/>
      <c r="W355" s="51">
        <v>1</v>
      </c>
      <c r="X355" s="51">
        <v>0</v>
      </c>
      <c r="Y355" s="51">
        <v>1</v>
      </c>
      <c r="Z355" s="51">
        <v>0</v>
      </c>
      <c r="AA355" s="51">
        <v>0</v>
      </c>
      <c r="AB355" s="51">
        <v>0</v>
      </c>
      <c r="AC355" s="51">
        <v>0</v>
      </c>
      <c r="AD355" s="51">
        <v>0</v>
      </c>
      <c r="AE355" s="51">
        <v>0</v>
      </c>
      <c r="AF355" s="51">
        <v>0</v>
      </c>
      <c r="AG355" s="51">
        <v>0</v>
      </c>
      <c r="AH355" s="51" t="str">
        <f>IF(OR(COUNTIF(WestCoast[],IDPs[[#This Row],[Dis_Pcode]])&gt;=1,COUNTIF(WestCoast[],#REF!)&gt;=1),"Yes","No")</f>
        <v>No</v>
      </c>
      <c r="AI355" s="51" t="str">
        <f>IF(IDPs[[#This Row],[Gov_Pcode]]=IDPs[[#This Row],[Gov_Coming_Pcode]],"Yes","No")</f>
        <v>No</v>
      </c>
      <c r="AJ355" s="51" t="str">
        <f>IF(IDPs[[#This Row],[Dis_Pcode]]=IDPs[[#This Row],[Dis_Coming_Pcode]],"Yes","No")</f>
        <v>No</v>
      </c>
    </row>
    <row r="356" spans="1:36" x14ac:dyDescent="0.35">
      <c r="A356" s="50">
        <v>45349</v>
      </c>
      <c r="B356" s="50">
        <v>45349</v>
      </c>
      <c r="C356" s="50" t="s">
        <v>401</v>
      </c>
      <c r="D356" s="51" t="s">
        <v>1203</v>
      </c>
      <c r="E356" s="52" t="s">
        <v>266</v>
      </c>
      <c r="F356" s="51" t="s">
        <v>417</v>
      </c>
      <c r="G356" s="51" t="s">
        <v>1303</v>
      </c>
      <c r="H356" s="52" t="s">
        <v>1304</v>
      </c>
      <c r="I356" s="51" t="s">
        <v>1126</v>
      </c>
      <c r="J356" s="51" t="s">
        <v>1184</v>
      </c>
      <c r="K356" s="50">
        <v>45348</v>
      </c>
      <c r="L356" s="50" t="s">
        <v>401</v>
      </c>
      <c r="M356" s="51" t="s">
        <v>1203</v>
      </c>
      <c r="N356" s="52" t="s">
        <v>266</v>
      </c>
      <c r="O356" s="51" t="s">
        <v>406</v>
      </c>
      <c r="P356" s="51" t="s">
        <v>38</v>
      </c>
      <c r="Q356" s="52" t="s">
        <v>405</v>
      </c>
      <c r="R356" s="51" t="s">
        <v>1181</v>
      </c>
      <c r="S356" s="51" t="s">
        <v>1182</v>
      </c>
      <c r="T356" s="51" t="s">
        <v>1160</v>
      </c>
      <c r="U356" s="51"/>
      <c r="V356" s="51"/>
      <c r="W356" s="51">
        <v>1</v>
      </c>
      <c r="X356" s="51">
        <v>0</v>
      </c>
      <c r="Y356" s="51">
        <v>1</v>
      </c>
      <c r="Z356" s="51">
        <v>0</v>
      </c>
      <c r="AA356" s="51">
        <v>0</v>
      </c>
      <c r="AB356" s="51">
        <v>0</v>
      </c>
      <c r="AC356" s="51">
        <v>0</v>
      </c>
      <c r="AD356" s="51">
        <v>0</v>
      </c>
      <c r="AE356" s="51">
        <v>0</v>
      </c>
      <c r="AF356" s="51">
        <v>0</v>
      </c>
      <c r="AG356" s="51">
        <v>0</v>
      </c>
      <c r="AH356" s="51" t="str">
        <f>IF(OR(COUNTIF(WestCoast[],IDPs[[#This Row],[Dis_Pcode]])&gt;=1,COUNTIF(WestCoast[],#REF!)&gt;=1),"Yes","No")</f>
        <v>Yes</v>
      </c>
      <c r="AI356" s="51" t="str">
        <f>IF(IDPs[[#This Row],[Gov_Pcode]]=IDPs[[#This Row],[Gov_Coming_Pcode]],"Yes","No")</f>
        <v>Yes</v>
      </c>
      <c r="AJ356" s="51" t="str">
        <f>IF(IDPs[[#This Row],[Dis_Pcode]]=IDPs[[#This Row],[Dis_Coming_Pcode]],"Yes","No")</f>
        <v>No</v>
      </c>
    </row>
    <row r="357" spans="1:36" x14ac:dyDescent="0.35">
      <c r="A357" s="50">
        <v>45349</v>
      </c>
      <c r="B357" s="50">
        <v>45349</v>
      </c>
      <c r="C357" s="50" t="s">
        <v>401</v>
      </c>
      <c r="D357" s="51" t="s">
        <v>1203</v>
      </c>
      <c r="E357" s="52" t="s">
        <v>266</v>
      </c>
      <c r="F357" s="51" t="s">
        <v>417</v>
      </c>
      <c r="G357" s="51" t="s">
        <v>1303</v>
      </c>
      <c r="H357" s="52" t="s">
        <v>1304</v>
      </c>
      <c r="I357" s="51" t="s">
        <v>1126</v>
      </c>
      <c r="J357" s="51" t="s">
        <v>1184</v>
      </c>
      <c r="K357" s="50">
        <v>45348</v>
      </c>
      <c r="L357" s="50" t="s">
        <v>401</v>
      </c>
      <c r="M357" s="51" t="s">
        <v>1203</v>
      </c>
      <c r="N357" s="52" t="s">
        <v>266</v>
      </c>
      <c r="O357" s="51" t="s">
        <v>423</v>
      </c>
      <c r="P357" s="51" t="s">
        <v>422</v>
      </c>
      <c r="Q357" s="52" t="s">
        <v>421</v>
      </c>
      <c r="R357" s="51" t="s">
        <v>1181</v>
      </c>
      <c r="S357" s="51" t="s">
        <v>1182</v>
      </c>
      <c r="T357" s="51" t="s">
        <v>1160</v>
      </c>
      <c r="U357" s="51"/>
      <c r="V357" s="51"/>
      <c r="W357" s="51">
        <v>1</v>
      </c>
      <c r="X357" s="51">
        <v>0</v>
      </c>
      <c r="Y357" s="51">
        <v>1</v>
      </c>
      <c r="Z357" s="51">
        <v>0</v>
      </c>
      <c r="AA357" s="51">
        <v>0</v>
      </c>
      <c r="AB357" s="51">
        <v>0</v>
      </c>
      <c r="AC357" s="51">
        <v>0</v>
      </c>
      <c r="AD357" s="51">
        <v>0</v>
      </c>
      <c r="AE357" s="51">
        <v>0</v>
      </c>
      <c r="AF357" s="51">
        <v>0</v>
      </c>
      <c r="AG357" s="51">
        <v>0</v>
      </c>
      <c r="AH357" s="51" t="str">
        <f>IF(OR(COUNTIF(WestCoast[],IDPs[[#This Row],[Dis_Pcode]])&gt;=1,COUNTIF(WestCoast[],#REF!)&gt;=1),"Yes","No")</f>
        <v>Yes</v>
      </c>
      <c r="AI357" s="51" t="str">
        <f>IF(IDPs[[#This Row],[Gov_Pcode]]=IDPs[[#This Row],[Gov_Coming_Pcode]],"Yes","No")</f>
        <v>Yes</v>
      </c>
      <c r="AJ357" s="51" t="str">
        <f>IF(IDPs[[#This Row],[Dis_Pcode]]=IDPs[[#This Row],[Dis_Coming_Pcode]],"Yes","No")</f>
        <v>No</v>
      </c>
    </row>
    <row r="358" spans="1:36" x14ac:dyDescent="0.35">
      <c r="A358" s="50">
        <v>45352</v>
      </c>
      <c r="B358" s="50">
        <v>45352</v>
      </c>
      <c r="C358" s="50" t="s">
        <v>1046</v>
      </c>
      <c r="D358" s="51" t="s">
        <v>1207</v>
      </c>
      <c r="E358" s="52" t="s">
        <v>267</v>
      </c>
      <c r="F358" s="51" t="s">
        <v>1053</v>
      </c>
      <c r="G358" s="51" t="s">
        <v>1052</v>
      </c>
      <c r="H358" s="52" t="s">
        <v>1051</v>
      </c>
      <c r="I358" s="51" t="s">
        <v>1126</v>
      </c>
      <c r="J358" s="51" t="s">
        <v>1184</v>
      </c>
      <c r="K358" s="50">
        <v>45348</v>
      </c>
      <c r="L358" s="50" t="s">
        <v>1046</v>
      </c>
      <c r="M358" s="51" t="s">
        <v>1207</v>
      </c>
      <c r="N358" s="52" t="s">
        <v>267</v>
      </c>
      <c r="O358" s="51" t="s">
        <v>1066</v>
      </c>
      <c r="P358" s="51" t="s">
        <v>1271</v>
      </c>
      <c r="Q358" s="52" t="s">
        <v>1064</v>
      </c>
      <c r="R358" s="51" t="s">
        <v>1180</v>
      </c>
      <c r="S358" s="51" t="s">
        <v>1185</v>
      </c>
      <c r="T358" s="51" t="s">
        <v>1435</v>
      </c>
      <c r="U358" s="51" t="s">
        <v>1160</v>
      </c>
      <c r="V358" s="51"/>
      <c r="W358" s="51">
        <v>1</v>
      </c>
      <c r="X358" s="51">
        <v>0</v>
      </c>
      <c r="Y358" s="51">
        <v>0</v>
      </c>
      <c r="Z358" s="51">
        <v>0</v>
      </c>
      <c r="AA358" s="51">
        <v>1</v>
      </c>
      <c r="AB358" s="51">
        <v>0</v>
      </c>
      <c r="AC358" s="51">
        <v>0</v>
      </c>
      <c r="AD358" s="51">
        <v>0</v>
      </c>
      <c r="AE358" s="51">
        <v>0</v>
      </c>
      <c r="AF358" s="51">
        <v>0</v>
      </c>
      <c r="AG358" s="51">
        <v>0</v>
      </c>
      <c r="AH358" s="51" t="str">
        <f>IF(OR(COUNTIF(WestCoast[],IDPs[[#This Row],[Dis_Pcode]])&gt;=1,COUNTIF(WestCoast[],#REF!)&gt;=1),"Yes","No")</f>
        <v>No</v>
      </c>
      <c r="AI358" s="51" t="str">
        <f>IF(IDPs[[#This Row],[Gov_Pcode]]=IDPs[[#This Row],[Gov_Coming_Pcode]],"Yes","No")</f>
        <v>Yes</v>
      </c>
      <c r="AJ358" s="51" t="str">
        <f>IF(IDPs[[#This Row],[Dis_Pcode]]=IDPs[[#This Row],[Dis_Coming_Pcode]],"Yes","No")</f>
        <v>No</v>
      </c>
    </row>
    <row r="359" spans="1:36" x14ac:dyDescent="0.35">
      <c r="A359" s="50">
        <v>45353</v>
      </c>
      <c r="B359" s="50">
        <v>45348</v>
      </c>
      <c r="C359" s="50" t="s">
        <v>874</v>
      </c>
      <c r="D359" s="51" t="s">
        <v>6</v>
      </c>
      <c r="E359" s="52" t="s">
        <v>873</v>
      </c>
      <c r="F359" s="51" t="s">
        <v>892</v>
      </c>
      <c r="G359" s="51" t="s">
        <v>6</v>
      </c>
      <c r="H359" s="52" t="s">
        <v>873</v>
      </c>
      <c r="I359" s="51" t="s">
        <v>1126</v>
      </c>
      <c r="J359" s="51" t="s">
        <v>1184</v>
      </c>
      <c r="K359" s="50">
        <v>45348</v>
      </c>
      <c r="L359" s="50" t="s">
        <v>536</v>
      </c>
      <c r="M359" s="51" t="s">
        <v>1412</v>
      </c>
      <c r="N359" s="52" t="s">
        <v>268</v>
      </c>
      <c r="O359" s="51" t="s">
        <v>556</v>
      </c>
      <c r="P359" s="51" t="s">
        <v>1253</v>
      </c>
      <c r="Q359" s="52" t="s">
        <v>554</v>
      </c>
      <c r="R359" s="51" t="s">
        <v>1181</v>
      </c>
      <c r="S359" s="51" t="s">
        <v>1183</v>
      </c>
      <c r="T359" s="51" t="s">
        <v>1160</v>
      </c>
      <c r="U359" s="51"/>
      <c r="V359" s="51"/>
      <c r="W359" s="51">
        <v>1</v>
      </c>
      <c r="X359" s="51">
        <v>0</v>
      </c>
      <c r="Y359" s="51">
        <v>0</v>
      </c>
      <c r="Z359" s="51">
        <v>0</v>
      </c>
      <c r="AA359" s="51">
        <v>0</v>
      </c>
      <c r="AB359" s="51">
        <v>0</v>
      </c>
      <c r="AC359" s="51">
        <v>0</v>
      </c>
      <c r="AD359" s="51">
        <v>0</v>
      </c>
      <c r="AE359" s="51">
        <v>0</v>
      </c>
      <c r="AF359" s="51">
        <v>1</v>
      </c>
      <c r="AG359" s="51">
        <v>0</v>
      </c>
      <c r="AH359" s="51" t="str">
        <f>IF(OR(COUNTIF(WestCoast[],IDPs[[#This Row],[Dis_Pcode]])&gt;=1,COUNTIF(WestCoast[],#REF!)&gt;=1),"Yes","No")</f>
        <v>No</v>
      </c>
      <c r="AI359" s="51" t="str">
        <f>IF(IDPs[[#This Row],[Gov_Pcode]]=IDPs[[#This Row],[Gov_Coming_Pcode]],"Yes","No")</f>
        <v>No</v>
      </c>
      <c r="AJ359" s="51" t="str">
        <f>IF(IDPs[[#This Row],[Dis_Pcode]]=IDPs[[#This Row],[Dis_Coming_Pcode]],"Yes","No")</f>
        <v>No</v>
      </c>
    </row>
    <row r="360" spans="1:36" x14ac:dyDescent="0.35">
      <c r="A360" s="50">
        <v>45353</v>
      </c>
      <c r="B360" s="50">
        <v>45350</v>
      </c>
      <c r="C360" s="50" t="s">
        <v>874</v>
      </c>
      <c r="D360" s="51" t="s">
        <v>6</v>
      </c>
      <c r="E360" s="52" t="s">
        <v>873</v>
      </c>
      <c r="F360" s="51" t="s">
        <v>894</v>
      </c>
      <c r="G360" s="51" t="s">
        <v>87</v>
      </c>
      <c r="H360" s="52" t="s">
        <v>893</v>
      </c>
      <c r="I360" s="51" t="s">
        <v>1126</v>
      </c>
      <c r="J360" s="51" t="s">
        <v>1184</v>
      </c>
      <c r="K360" s="50">
        <v>45348</v>
      </c>
      <c r="L360" s="50" t="s">
        <v>918</v>
      </c>
      <c r="M360" s="51" t="s">
        <v>1155</v>
      </c>
      <c r="N360" s="52" t="s">
        <v>917</v>
      </c>
      <c r="O360" s="51" t="s">
        <v>936</v>
      </c>
      <c r="P360" s="51" t="s">
        <v>1350</v>
      </c>
      <c r="Q360" s="52" t="s">
        <v>934</v>
      </c>
      <c r="R360" s="51" t="s">
        <v>1180</v>
      </c>
      <c r="S360" s="51" t="s">
        <v>1185</v>
      </c>
      <c r="T360" s="51" t="s">
        <v>1160</v>
      </c>
      <c r="U360" s="51"/>
      <c r="V360" s="51"/>
      <c r="W360" s="51">
        <v>1</v>
      </c>
      <c r="X360" s="51">
        <v>0</v>
      </c>
      <c r="Y360" s="51">
        <v>0</v>
      </c>
      <c r="Z360" s="51">
        <v>0</v>
      </c>
      <c r="AA360" s="51">
        <v>0</v>
      </c>
      <c r="AB360" s="51">
        <v>0</v>
      </c>
      <c r="AC360" s="51">
        <v>0</v>
      </c>
      <c r="AD360" s="51">
        <v>0</v>
      </c>
      <c r="AE360" s="51">
        <v>0</v>
      </c>
      <c r="AF360" s="51">
        <v>0</v>
      </c>
      <c r="AG360" s="51">
        <v>1</v>
      </c>
      <c r="AH360" s="51" t="str">
        <f>IF(OR(COUNTIF(WestCoast[],IDPs[[#This Row],[Dis_Pcode]])&gt;=1,COUNTIF(WestCoast[],#REF!)&gt;=1),"Yes","No")</f>
        <v>No</v>
      </c>
      <c r="AI360" s="51" t="str">
        <f>IF(IDPs[[#This Row],[Gov_Pcode]]=IDPs[[#This Row],[Gov_Coming_Pcode]],"Yes","No")</f>
        <v>No</v>
      </c>
      <c r="AJ360" s="51" t="str">
        <f>IF(IDPs[[#This Row],[Dis_Pcode]]=IDPs[[#This Row],[Dis_Coming_Pcode]],"Yes","No")</f>
        <v>No</v>
      </c>
    </row>
    <row r="361" spans="1:36" x14ac:dyDescent="0.35">
      <c r="A361" s="50">
        <v>45353</v>
      </c>
      <c r="B361" s="50">
        <v>45350</v>
      </c>
      <c r="C361" s="50" t="s">
        <v>874</v>
      </c>
      <c r="D361" s="51" t="s">
        <v>6</v>
      </c>
      <c r="E361" s="52" t="s">
        <v>873</v>
      </c>
      <c r="F361" s="51" t="s">
        <v>892</v>
      </c>
      <c r="G361" s="51" t="s">
        <v>6</v>
      </c>
      <c r="H361" s="52" t="s">
        <v>873</v>
      </c>
      <c r="I361" s="51" t="s">
        <v>1126</v>
      </c>
      <c r="J361" s="51" t="s">
        <v>1184</v>
      </c>
      <c r="K361" s="50">
        <v>45348</v>
      </c>
      <c r="L361" s="50" t="s">
        <v>959</v>
      </c>
      <c r="M361" s="51" t="s">
        <v>1206</v>
      </c>
      <c r="N361" s="52" t="s">
        <v>270</v>
      </c>
      <c r="O361" s="51" t="s">
        <v>975</v>
      </c>
      <c r="P361" s="51" t="s">
        <v>1355</v>
      </c>
      <c r="Q361" s="52" t="s">
        <v>974</v>
      </c>
      <c r="R361" s="51" t="s">
        <v>1181</v>
      </c>
      <c r="S361" s="51" t="s">
        <v>1182</v>
      </c>
      <c r="T361" s="51" t="s">
        <v>1160</v>
      </c>
      <c r="U361" s="51"/>
      <c r="V361" s="51"/>
      <c r="W361" s="51">
        <v>1</v>
      </c>
      <c r="X361" s="51">
        <v>0</v>
      </c>
      <c r="Y361" s="51">
        <v>0</v>
      </c>
      <c r="Z361" s="51">
        <v>0</v>
      </c>
      <c r="AA361" s="51">
        <v>0</v>
      </c>
      <c r="AB361" s="51">
        <v>0</v>
      </c>
      <c r="AC361" s="51">
        <v>0</v>
      </c>
      <c r="AD361" s="51">
        <v>1</v>
      </c>
      <c r="AE361" s="51">
        <v>0</v>
      </c>
      <c r="AF361" s="51">
        <v>0</v>
      </c>
      <c r="AG361" s="51">
        <v>0</v>
      </c>
      <c r="AH361" s="51" t="str">
        <f>IF(OR(COUNTIF(WestCoast[],IDPs[[#This Row],[Dis_Pcode]])&gt;=1,COUNTIF(WestCoast[],#REF!)&gt;=1),"Yes","No")</f>
        <v>No</v>
      </c>
      <c r="AI361" s="51" t="str">
        <f>IF(IDPs[[#This Row],[Gov_Pcode]]=IDPs[[#This Row],[Gov_Coming_Pcode]],"Yes","No")</f>
        <v>No</v>
      </c>
      <c r="AJ361" s="51" t="str">
        <f>IF(IDPs[[#This Row],[Dis_Pcode]]=IDPs[[#This Row],[Dis_Coming_Pcode]],"Yes","No")</f>
        <v>No</v>
      </c>
    </row>
    <row r="362" spans="1:36" x14ac:dyDescent="0.35">
      <c r="A362" s="50">
        <v>45353</v>
      </c>
      <c r="B362" s="50">
        <v>45351</v>
      </c>
      <c r="C362" s="50" t="s">
        <v>874</v>
      </c>
      <c r="D362" s="51" t="s">
        <v>6</v>
      </c>
      <c r="E362" s="52" t="s">
        <v>873</v>
      </c>
      <c r="F362" s="51" t="s">
        <v>894</v>
      </c>
      <c r="G362" s="51" t="s">
        <v>87</v>
      </c>
      <c r="H362" s="52" t="s">
        <v>893</v>
      </c>
      <c r="I362" s="51" t="s">
        <v>1126</v>
      </c>
      <c r="J362" s="51" t="s">
        <v>1184</v>
      </c>
      <c r="K362" s="50">
        <v>45348</v>
      </c>
      <c r="L362" s="50" t="s">
        <v>874</v>
      </c>
      <c r="M362" s="51" t="s">
        <v>6</v>
      </c>
      <c r="N362" s="52" t="s">
        <v>873</v>
      </c>
      <c r="O362" s="51" t="s">
        <v>878</v>
      </c>
      <c r="P362" s="51" t="s">
        <v>136</v>
      </c>
      <c r="Q362" s="52" t="s">
        <v>877</v>
      </c>
      <c r="R362" s="51" t="s">
        <v>1181</v>
      </c>
      <c r="S362" s="51" t="s">
        <v>1183</v>
      </c>
      <c r="T362" s="51" t="s">
        <v>1160</v>
      </c>
      <c r="U362" s="51"/>
      <c r="V362" s="51"/>
      <c r="W362" s="51">
        <v>1</v>
      </c>
      <c r="X362" s="51">
        <v>0</v>
      </c>
      <c r="Y362" s="51">
        <v>0</v>
      </c>
      <c r="Z362" s="51">
        <v>0</v>
      </c>
      <c r="AA362" s="51">
        <v>0</v>
      </c>
      <c r="AB362" s="51">
        <v>1</v>
      </c>
      <c r="AC362" s="51">
        <v>0</v>
      </c>
      <c r="AD362" s="51">
        <v>0</v>
      </c>
      <c r="AE362" s="51">
        <v>0</v>
      </c>
      <c r="AF362" s="51">
        <v>0</v>
      </c>
      <c r="AG362" s="51">
        <v>0</v>
      </c>
      <c r="AH362" s="51" t="str">
        <f>IF(OR(COUNTIF(WestCoast[],IDPs[[#This Row],[Dis_Pcode]])&gt;=1,COUNTIF(WestCoast[],#REF!)&gt;=1),"Yes","No")</f>
        <v>No</v>
      </c>
      <c r="AI362" s="51" t="str">
        <f>IF(IDPs[[#This Row],[Gov_Pcode]]=IDPs[[#This Row],[Gov_Coming_Pcode]],"Yes","No")</f>
        <v>Yes</v>
      </c>
      <c r="AJ362" s="51" t="str">
        <f>IF(IDPs[[#This Row],[Dis_Pcode]]=IDPs[[#This Row],[Dis_Coming_Pcode]],"Yes","No")</f>
        <v>No</v>
      </c>
    </row>
    <row r="363" spans="1:36" x14ac:dyDescent="0.35">
      <c r="A363" s="50">
        <v>45353</v>
      </c>
      <c r="B363" s="50">
        <v>45351</v>
      </c>
      <c r="C363" s="50" t="s">
        <v>874</v>
      </c>
      <c r="D363" s="51" t="s">
        <v>6</v>
      </c>
      <c r="E363" s="52" t="s">
        <v>873</v>
      </c>
      <c r="F363" s="51" t="s">
        <v>892</v>
      </c>
      <c r="G363" s="51" t="s">
        <v>6</v>
      </c>
      <c r="H363" s="52" t="s">
        <v>873</v>
      </c>
      <c r="I363" s="51" t="s">
        <v>1126</v>
      </c>
      <c r="J363" s="51" t="s">
        <v>1184</v>
      </c>
      <c r="K363" s="50">
        <v>45348</v>
      </c>
      <c r="L363" s="50" t="s">
        <v>959</v>
      </c>
      <c r="M363" s="51" t="s">
        <v>1206</v>
      </c>
      <c r="N363" s="52" t="s">
        <v>270</v>
      </c>
      <c r="O363" s="51" t="s">
        <v>988</v>
      </c>
      <c r="P363" s="51" t="s">
        <v>1212</v>
      </c>
      <c r="Q363" s="52" t="s">
        <v>987</v>
      </c>
      <c r="R363" s="51" t="s">
        <v>1180</v>
      </c>
      <c r="S363" s="51" t="s">
        <v>1185</v>
      </c>
      <c r="T363" s="51" t="s">
        <v>1160</v>
      </c>
      <c r="U363" s="51"/>
      <c r="V363" s="51"/>
      <c r="W363" s="51">
        <v>1</v>
      </c>
      <c r="X363" s="51">
        <v>0</v>
      </c>
      <c r="Y363" s="51">
        <v>0</v>
      </c>
      <c r="Z363" s="51">
        <v>0</v>
      </c>
      <c r="AA363" s="51">
        <v>0</v>
      </c>
      <c r="AB363" s="51">
        <v>0</v>
      </c>
      <c r="AC363" s="51">
        <v>0</v>
      </c>
      <c r="AD363" s="51">
        <v>1</v>
      </c>
      <c r="AE363" s="51">
        <v>0</v>
      </c>
      <c r="AF363" s="51">
        <v>0</v>
      </c>
      <c r="AG363" s="51">
        <v>0</v>
      </c>
      <c r="AH363" s="51" t="str">
        <f>IF(OR(COUNTIF(WestCoast[],IDPs[[#This Row],[Dis_Pcode]])&gt;=1,COUNTIF(WestCoast[],#REF!)&gt;=1),"Yes","No")</f>
        <v>No</v>
      </c>
      <c r="AI363" s="51" t="str">
        <f>IF(IDPs[[#This Row],[Gov_Pcode]]=IDPs[[#This Row],[Gov_Coming_Pcode]],"Yes","No")</f>
        <v>No</v>
      </c>
      <c r="AJ363" s="51" t="str">
        <f>IF(IDPs[[#This Row],[Dis_Pcode]]=IDPs[[#This Row],[Dis_Coming_Pcode]],"Yes","No")</f>
        <v>No</v>
      </c>
    </row>
    <row r="364" spans="1:36" x14ac:dyDescent="0.35">
      <c r="A364" s="50">
        <v>45353</v>
      </c>
      <c r="B364" s="50">
        <v>45353</v>
      </c>
      <c r="C364" s="50" t="s">
        <v>380</v>
      </c>
      <c r="D364" s="51" t="s">
        <v>1218</v>
      </c>
      <c r="E364" s="52" t="s">
        <v>265</v>
      </c>
      <c r="F364" s="51" t="s">
        <v>382</v>
      </c>
      <c r="G364" s="51" t="s">
        <v>1218</v>
      </c>
      <c r="H364" s="52" t="s">
        <v>265</v>
      </c>
      <c r="I364" s="51" t="s">
        <v>1126</v>
      </c>
      <c r="J364" s="51" t="s">
        <v>1184</v>
      </c>
      <c r="K364" s="50">
        <v>45348</v>
      </c>
      <c r="L364" s="50" t="s">
        <v>380</v>
      </c>
      <c r="M364" s="51" t="s">
        <v>1218</v>
      </c>
      <c r="N364" s="52" t="s">
        <v>265</v>
      </c>
      <c r="O364" s="51" t="s">
        <v>400</v>
      </c>
      <c r="P364" s="51" t="s">
        <v>1154</v>
      </c>
      <c r="Q364" s="52" t="s">
        <v>398</v>
      </c>
      <c r="R364" s="51" t="s">
        <v>1180</v>
      </c>
      <c r="S364" s="51" t="s">
        <v>1186</v>
      </c>
      <c r="T364" s="51" t="s">
        <v>1160</v>
      </c>
      <c r="U364" s="51"/>
      <c r="V364" s="51"/>
      <c r="W364" s="51">
        <v>1</v>
      </c>
      <c r="X364" s="51">
        <v>0</v>
      </c>
      <c r="Y364" s="51">
        <v>0</v>
      </c>
      <c r="Z364" s="51">
        <v>0</v>
      </c>
      <c r="AA364" s="51">
        <v>0</v>
      </c>
      <c r="AB364" s="51">
        <v>0</v>
      </c>
      <c r="AC364" s="51">
        <v>0</v>
      </c>
      <c r="AD364" s="51">
        <v>1</v>
      </c>
      <c r="AE364" s="51">
        <v>0</v>
      </c>
      <c r="AF364" s="51">
        <v>0</v>
      </c>
      <c r="AG364" s="51">
        <v>0</v>
      </c>
      <c r="AH364" s="51" t="str">
        <f>IF(OR(COUNTIF(WestCoast[],IDPs[[#This Row],[Dis_Pcode]])&gt;=1,COUNTIF(WestCoast[],#REF!)&gt;=1),"Yes","No")</f>
        <v>No</v>
      </c>
      <c r="AI364" s="51" t="str">
        <f>IF(IDPs[[#This Row],[Gov_Pcode]]=IDPs[[#This Row],[Gov_Coming_Pcode]],"Yes","No")</f>
        <v>Yes</v>
      </c>
      <c r="AJ364" s="51" t="str">
        <f>IF(IDPs[[#This Row],[Dis_Pcode]]=IDPs[[#This Row],[Dis_Coming_Pcode]],"Yes","No")</f>
        <v>No</v>
      </c>
    </row>
    <row r="365" spans="1:36" x14ac:dyDescent="0.35">
      <c r="A365" s="50">
        <v>45351</v>
      </c>
      <c r="B365" s="50">
        <v>45350</v>
      </c>
      <c r="C365" s="50" t="s">
        <v>401</v>
      </c>
      <c r="D365" s="51" t="s">
        <v>1203</v>
      </c>
      <c r="E365" s="52" t="s">
        <v>266</v>
      </c>
      <c r="F365" s="51" t="s">
        <v>453</v>
      </c>
      <c r="G365" s="51" t="s">
        <v>25</v>
      </c>
      <c r="H365" s="52" t="s">
        <v>452</v>
      </c>
      <c r="I365" s="51" t="s">
        <v>1126</v>
      </c>
      <c r="J365" s="51" t="s">
        <v>1184</v>
      </c>
      <c r="K365" s="50">
        <v>45349</v>
      </c>
      <c r="L365" s="50" t="s">
        <v>1046</v>
      </c>
      <c r="M365" s="51" t="s">
        <v>1207</v>
      </c>
      <c r="N365" s="52" t="s">
        <v>267</v>
      </c>
      <c r="O365" s="51" t="s">
        <v>1084</v>
      </c>
      <c r="P365" s="51" t="s">
        <v>35</v>
      </c>
      <c r="Q365" s="52" t="s">
        <v>1083</v>
      </c>
      <c r="R365" s="51" t="s">
        <v>1180</v>
      </c>
      <c r="S365" s="51" t="s">
        <v>1186</v>
      </c>
      <c r="T365" s="51" t="s">
        <v>1160</v>
      </c>
      <c r="U365" s="51"/>
      <c r="V365" s="51"/>
      <c r="W365" s="51">
        <v>3</v>
      </c>
      <c r="X365" s="51">
        <v>0</v>
      </c>
      <c r="Y365" s="51">
        <v>1</v>
      </c>
      <c r="Z365" s="51">
        <v>0</v>
      </c>
      <c r="AA365" s="51">
        <v>0</v>
      </c>
      <c r="AB365" s="51">
        <v>0</v>
      </c>
      <c r="AC365" s="51">
        <v>0</v>
      </c>
      <c r="AD365" s="51">
        <v>2</v>
      </c>
      <c r="AE365" s="51">
        <v>0</v>
      </c>
      <c r="AF365" s="51">
        <v>0</v>
      </c>
      <c r="AG365" s="51">
        <v>0</v>
      </c>
      <c r="AH365" s="51" t="str">
        <f>IF(OR(COUNTIF(WestCoast[],IDPs[[#This Row],[Dis_Pcode]])&gt;=1,COUNTIF(WestCoast[],#REF!)&gt;=1),"Yes","No")</f>
        <v>Yes</v>
      </c>
      <c r="AI365" s="51" t="str">
        <f>IF(IDPs[[#This Row],[Gov_Pcode]]=IDPs[[#This Row],[Gov_Coming_Pcode]],"Yes","No")</f>
        <v>No</v>
      </c>
      <c r="AJ365" s="51" t="str">
        <f>IF(IDPs[[#This Row],[Dis_Pcode]]=IDPs[[#This Row],[Dis_Coming_Pcode]],"Yes","No")</f>
        <v>No</v>
      </c>
    </row>
    <row r="366" spans="1:36" x14ac:dyDescent="0.35">
      <c r="A366" s="50">
        <v>45353</v>
      </c>
      <c r="B366" s="50">
        <v>45350</v>
      </c>
      <c r="C366" s="50" t="s">
        <v>874</v>
      </c>
      <c r="D366" s="51" t="s">
        <v>6</v>
      </c>
      <c r="E366" s="52" t="s">
        <v>873</v>
      </c>
      <c r="F366" s="51" t="s">
        <v>894</v>
      </c>
      <c r="G366" s="51" t="s">
        <v>87</v>
      </c>
      <c r="H366" s="52" t="s">
        <v>893</v>
      </c>
      <c r="I366" s="51" t="s">
        <v>1126</v>
      </c>
      <c r="J366" s="51" t="s">
        <v>1184</v>
      </c>
      <c r="K366" s="50">
        <v>45349</v>
      </c>
      <c r="L366" s="50" t="s">
        <v>563</v>
      </c>
      <c r="M366" s="51" t="s">
        <v>8</v>
      </c>
      <c r="N366" s="52" t="s">
        <v>269</v>
      </c>
      <c r="O366" s="51" t="s">
        <v>599</v>
      </c>
      <c r="P366" s="51" t="s">
        <v>597</v>
      </c>
      <c r="Q366" s="52" t="s">
        <v>598</v>
      </c>
      <c r="R366" s="51" t="s">
        <v>1181</v>
      </c>
      <c r="S366" s="51" t="s">
        <v>1183</v>
      </c>
      <c r="T366" s="51" t="s">
        <v>1160</v>
      </c>
      <c r="U366" s="51"/>
      <c r="V366" s="51"/>
      <c r="W366" s="51">
        <v>1</v>
      </c>
      <c r="X366" s="51">
        <v>0</v>
      </c>
      <c r="Y366" s="51">
        <v>0</v>
      </c>
      <c r="Z366" s="51">
        <v>0</v>
      </c>
      <c r="AA366" s="51">
        <v>0</v>
      </c>
      <c r="AB366" s="51">
        <v>0</v>
      </c>
      <c r="AC366" s="51">
        <v>0</v>
      </c>
      <c r="AD366" s="51">
        <v>1</v>
      </c>
      <c r="AE366" s="51">
        <v>0</v>
      </c>
      <c r="AF366" s="51">
        <v>0</v>
      </c>
      <c r="AG366" s="51">
        <v>0</v>
      </c>
      <c r="AH366" s="51" t="str">
        <f>IF(OR(COUNTIF(WestCoast[],IDPs[[#This Row],[Dis_Pcode]])&gt;=1,COUNTIF(WestCoast[],#REF!)&gt;=1),"Yes","No")</f>
        <v>No</v>
      </c>
      <c r="AI366" s="51" t="str">
        <f>IF(IDPs[[#This Row],[Gov_Pcode]]=IDPs[[#This Row],[Gov_Coming_Pcode]],"Yes","No")</f>
        <v>No</v>
      </c>
      <c r="AJ366" s="51" t="str">
        <f>IF(IDPs[[#This Row],[Dis_Pcode]]=IDPs[[#This Row],[Dis_Coming_Pcode]],"Yes","No")</f>
        <v>No</v>
      </c>
    </row>
    <row r="367" spans="1:36" x14ac:dyDescent="0.35">
      <c r="A367" s="50">
        <v>45353</v>
      </c>
      <c r="B367" s="50">
        <v>45350</v>
      </c>
      <c r="C367" s="50" t="s">
        <v>874</v>
      </c>
      <c r="D367" s="51" t="s">
        <v>6</v>
      </c>
      <c r="E367" s="52" t="s">
        <v>873</v>
      </c>
      <c r="F367" s="51" t="s">
        <v>894</v>
      </c>
      <c r="G367" s="51" t="s">
        <v>87</v>
      </c>
      <c r="H367" s="52" t="s">
        <v>893</v>
      </c>
      <c r="I367" s="51" t="s">
        <v>1126</v>
      </c>
      <c r="J367" s="51" t="s">
        <v>1184</v>
      </c>
      <c r="K367" s="50">
        <v>45349</v>
      </c>
      <c r="L367" s="50" t="s">
        <v>874</v>
      </c>
      <c r="M367" s="51" t="s">
        <v>6</v>
      </c>
      <c r="N367" s="52" t="s">
        <v>873</v>
      </c>
      <c r="O367" s="51" t="s">
        <v>882</v>
      </c>
      <c r="P367" s="51" t="s">
        <v>121</v>
      </c>
      <c r="Q367" s="52" t="s">
        <v>881</v>
      </c>
      <c r="R367" s="51" t="s">
        <v>1180</v>
      </c>
      <c r="S367" s="51" t="s">
        <v>1186</v>
      </c>
      <c r="T367" s="51" t="s">
        <v>1160</v>
      </c>
      <c r="U367" s="51"/>
      <c r="V367" s="51"/>
      <c r="W367" s="51">
        <v>1</v>
      </c>
      <c r="X367" s="51">
        <v>0</v>
      </c>
      <c r="Y367" s="51">
        <v>0</v>
      </c>
      <c r="Z367" s="51">
        <v>0</v>
      </c>
      <c r="AA367" s="51">
        <v>0</v>
      </c>
      <c r="AB367" s="51">
        <v>0</v>
      </c>
      <c r="AC367" s="51">
        <v>0</v>
      </c>
      <c r="AD367" s="51">
        <v>1</v>
      </c>
      <c r="AE367" s="51">
        <v>0</v>
      </c>
      <c r="AF367" s="51">
        <v>0</v>
      </c>
      <c r="AG367" s="51">
        <v>0</v>
      </c>
      <c r="AH367" s="51" t="str">
        <f>IF(OR(COUNTIF(WestCoast[],IDPs[[#This Row],[Dis_Pcode]])&gt;=1,COUNTIF(WestCoast[],#REF!)&gt;=1),"Yes","No")</f>
        <v>No</v>
      </c>
      <c r="AI367" s="51" t="str">
        <f>IF(IDPs[[#This Row],[Gov_Pcode]]=IDPs[[#This Row],[Gov_Coming_Pcode]],"Yes","No")</f>
        <v>Yes</v>
      </c>
      <c r="AJ367" s="51" t="str">
        <f>IF(IDPs[[#This Row],[Dis_Pcode]]=IDPs[[#This Row],[Dis_Coming_Pcode]],"Yes","No")</f>
        <v>No</v>
      </c>
    </row>
    <row r="368" spans="1:36" x14ac:dyDescent="0.35">
      <c r="A368" s="50">
        <v>45353</v>
      </c>
      <c r="B368" s="50">
        <v>45351</v>
      </c>
      <c r="C368" s="50" t="s">
        <v>874</v>
      </c>
      <c r="D368" s="51" t="s">
        <v>6</v>
      </c>
      <c r="E368" s="52" t="s">
        <v>873</v>
      </c>
      <c r="F368" s="51" t="s">
        <v>894</v>
      </c>
      <c r="G368" s="51" t="s">
        <v>87</v>
      </c>
      <c r="H368" s="52" t="s">
        <v>893</v>
      </c>
      <c r="I368" s="51" t="s">
        <v>1126</v>
      </c>
      <c r="J368" s="51" t="s">
        <v>1184</v>
      </c>
      <c r="K368" s="50">
        <v>45349</v>
      </c>
      <c r="L368" s="50" t="s">
        <v>1046</v>
      </c>
      <c r="M368" s="51" t="s">
        <v>1207</v>
      </c>
      <c r="N368" s="52" t="s">
        <v>267</v>
      </c>
      <c r="O368" s="51" t="s">
        <v>1074</v>
      </c>
      <c r="P368" s="51" t="s">
        <v>1073</v>
      </c>
      <c r="Q368" s="52" t="s">
        <v>1072</v>
      </c>
      <c r="R368" s="51" t="s">
        <v>1181</v>
      </c>
      <c r="S368" s="51" t="s">
        <v>1183</v>
      </c>
      <c r="T368" s="51" t="s">
        <v>1160</v>
      </c>
      <c r="U368" s="51"/>
      <c r="V368" s="51"/>
      <c r="W368" s="51">
        <v>1</v>
      </c>
      <c r="X368" s="51">
        <v>0</v>
      </c>
      <c r="Y368" s="51">
        <v>0</v>
      </c>
      <c r="Z368" s="51">
        <v>0</v>
      </c>
      <c r="AA368" s="51">
        <v>0</v>
      </c>
      <c r="AB368" s="51">
        <v>1</v>
      </c>
      <c r="AC368" s="51">
        <v>0</v>
      </c>
      <c r="AD368" s="51">
        <v>0</v>
      </c>
      <c r="AE368" s="51">
        <v>0</v>
      </c>
      <c r="AF368" s="51">
        <v>0</v>
      </c>
      <c r="AG368" s="51">
        <v>0</v>
      </c>
      <c r="AH368" s="51" t="str">
        <f>IF(OR(COUNTIF(WestCoast[],IDPs[[#This Row],[Dis_Pcode]])&gt;=1,COUNTIF(WestCoast[],#REF!)&gt;=1),"Yes","No")</f>
        <v>No</v>
      </c>
      <c r="AI368" s="51" t="str">
        <f>IF(IDPs[[#This Row],[Gov_Pcode]]=IDPs[[#This Row],[Gov_Coming_Pcode]],"Yes","No")</f>
        <v>No</v>
      </c>
      <c r="AJ368" s="51" t="str">
        <f>IF(IDPs[[#This Row],[Dis_Pcode]]=IDPs[[#This Row],[Dis_Coming_Pcode]],"Yes","No")</f>
        <v>No</v>
      </c>
    </row>
    <row r="369" spans="1:36" x14ac:dyDescent="0.35">
      <c r="A369" s="50">
        <v>45353</v>
      </c>
      <c r="B369" s="50">
        <v>45351</v>
      </c>
      <c r="C369" s="50" t="s">
        <v>874</v>
      </c>
      <c r="D369" s="51" t="s">
        <v>6</v>
      </c>
      <c r="E369" s="52" t="s">
        <v>873</v>
      </c>
      <c r="F369" s="51" t="s">
        <v>894</v>
      </c>
      <c r="G369" s="51" t="s">
        <v>87</v>
      </c>
      <c r="H369" s="52" t="s">
        <v>893</v>
      </c>
      <c r="I369" s="51" t="s">
        <v>1126</v>
      </c>
      <c r="J369" s="51" t="s">
        <v>1184</v>
      </c>
      <c r="K369" s="50">
        <v>45349</v>
      </c>
      <c r="L369" s="50" t="s">
        <v>1046</v>
      </c>
      <c r="M369" s="51" t="s">
        <v>1207</v>
      </c>
      <c r="N369" s="52" t="s">
        <v>267</v>
      </c>
      <c r="O369" s="51" t="s">
        <v>1069</v>
      </c>
      <c r="P369" s="51" t="s">
        <v>85</v>
      </c>
      <c r="Q369" s="52" t="s">
        <v>1068</v>
      </c>
      <c r="R369" s="51" t="s">
        <v>1181</v>
      </c>
      <c r="S369" s="51" t="s">
        <v>1182</v>
      </c>
      <c r="T369" s="51" t="s">
        <v>1160</v>
      </c>
      <c r="U369" s="51"/>
      <c r="V369" s="51"/>
      <c r="W369" s="51">
        <v>1</v>
      </c>
      <c r="X369" s="51">
        <v>0</v>
      </c>
      <c r="Y369" s="51">
        <v>1</v>
      </c>
      <c r="Z369" s="51">
        <v>0</v>
      </c>
      <c r="AA369" s="51">
        <v>0</v>
      </c>
      <c r="AB369" s="51">
        <v>0</v>
      </c>
      <c r="AC369" s="51">
        <v>0</v>
      </c>
      <c r="AD369" s="51">
        <v>0</v>
      </c>
      <c r="AE369" s="51">
        <v>0</v>
      </c>
      <c r="AF369" s="51">
        <v>0</v>
      </c>
      <c r="AG369" s="51">
        <v>0</v>
      </c>
      <c r="AH369" s="51" t="str">
        <f>IF(OR(COUNTIF(WestCoast[],IDPs[[#This Row],[Dis_Pcode]])&gt;=1,COUNTIF(WestCoast[],#REF!)&gt;=1),"Yes","No")</f>
        <v>No</v>
      </c>
      <c r="AI369" s="51" t="str">
        <f>IF(IDPs[[#This Row],[Gov_Pcode]]=IDPs[[#This Row],[Gov_Coming_Pcode]],"Yes","No")</f>
        <v>No</v>
      </c>
      <c r="AJ369" s="51" t="str">
        <f>IF(IDPs[[#This Row],[Dis_Pcode]]=IDPs[[#This Row],[Dis_Coming_Pcode]],"Yes","No")</f>
        <v>No</v>
      </c>
    </row>
    <row r="370" spans="1:36" x14ac:dyDescent="0.35">
      <c r="A370" s="50">
        <v>45353</v>
      </c>
      <c r="B370" s="50">
        <v>45351</v>
      </c>
      <c r="C370" s="50" t="s">
        <v>874</v>
      </c>
      <c r="D370" s="51" t="s">
        <v>6</v>
      </c>
      <c r="E370" s="52" t="s">
        <v>873</v>
      </c>
      <c r="F370" s="51" t="s">
        <v>894</v>
      </c>
      <c r="G370" s="51" t="s">
        <v>87</v>
      </c>
      <c r="H370" s="52" t="s">
        <v>893</v>
      </c>
      <c r="I370" s="51" t="s">
        <v>1126</v>
      </c>
      <c r="J370" s="51" t="s">
        <v>1184</v>
      </c>
      <c r="K370" s="50">
        <v>45349</v>
      </c>
      <c r="L370" s="50" t="s">
        <v>645</v>
      </c>
      <c r="M370" s="51" t="s">
        <v>1305</v>
      </c>
      <c r="N370" s="52" t="s">
        <v>276</v>
      </c>
      <c r="O370" s="51" t="s">
        <v>653</v>
      </c>
      <c r="P370" s="51" t="s">
        <v>129</v>
      </c>
      <c r="Q370" s="52" t="s">
        <v>652</v>
      </c>
      <c r="R370" s="51" t="s">
        <v>1181</v>
      </c>
      <c r="S370" s="51" t="s">
        <v>1183</v>
      </c>
      <c r="T370" s="51" t="s">
        <v>1435</v>
      </c>
      <c r="U370" s="51" t="s">
        <v>1160</v>
      </c>
      <c r="V370" s="51"/>
      <c r="W370" s="51">
        <v>1</v>
      </c>
      <c r="X370" s="51">
        <v>0</v>
      </c>
      <c r="Y370" s="51">
        <v>0</v>
      </c>
      <c r="Z370" s="51">
        <v>0</v>
      </c>
      <c r="AA370" s="51">
        <v>0</v>
      </c>
      <c r="AB370" s="51">
        <v>1</v>
      </c>
      <c r="AC370" s="51">
        <v>0</v>
      </c>
      <c r="AD370" s="51">
        <v>0</v>
      </c>
      <c r="AE370" s="51">
        <v>0</v>
      </c>
      <c r="AF370" s="51">
        <v>0</v>
      </c>
      <c r="AG370" s="51">
        <v>0</v>
      </c>
      <c r="AH370" s="51" t="str">
        <f>IF(OR(COUNTIF(WestCoast[],IDPs[[#This Row],[Dis_Pcode]])&gt;=1,COUNTIF(WestCoast[],#REF!)&gt;=1),"Yes","No")</f>
        <v>No</v>
      </c>
      <c r="AI370" s="51" t="str">
        <f>IF(IDPs[[#This Row],[Gov_Pcode]]=IDPs[[#This Row],[Gov_Coming_Pcode]],"Yes","No")</f>
        <v>No</v>
      </c>
      <c r="AJ370" s="51" t="str">
        <f>IF(IDPs[[#This Row],[Dis_Pcode]]=IDPs[[#This Row],[Dis_Coming_Pcode]],"Yes","No")</f>
        <v>No</v>
      </c>
    </row>
    <row r="371" spans="1:36" x14ac:dyDescent="0.35">
      <c r="A371" s="50">
        <v>45353</v>
      </c>
      <c r="B371" s="50">
        <v>45351</v>
      </c>
      <c r="C371" s="50" t="s">
        <v>874</v>
      </c>
      <c r="D371" s="51" t="s">
        <v>6</v>
      </c>
      <c r="E371" s="52" t="s">
        <v>873</v>
      </c>
      <c r="F371" s="51" t="s">
        <v>892</v>
      </c>
      <c r="G371" s="51" t="s">
        <v>6</v>
      </c>
      <c r="H371" s="52" t="s">
        <v>873</v>
      </c>
      <c r="I371" s="51" t="s">
        <v>1126</v>
      </c>
      <c r="J371" s="51" t="s">
        <v>1184</v>
      </c>
      <c r="K371" s="50">
        <v>45349</v>
      </c>
      <c r="L371" s="50" t="s">
        <v>401</v>
      </c>
      <c r="M371" s="51" t="s">
        <v>1203</v>
      </c>
      <c r="N371" s="52" t="s">
        <v>266</v>
      </c>
      <c r="O371" s="51" t="s">
        <v>425</v>
      </c>
      <c r="P371" s="51" t="s">
        <v>214</v>
      </c>
      <c r="Q371" s="52" t="s">
        <v>424</v>
      </c>
      <c r="R371" s="51" t="s">
        <v>1181</v>
      </c>
      <c r="S371" s="51" t="s">
        <v>1182</v>
      </c>
      <c r="T371" s="51" t="s">
        <v>1160</v>
      </c>
      <c r="U371" s="51"/>
      <c r="V371" s="51"/>
      <c r="W371" s="51">
        <v>1</v>
      </c>
      <c r="X371" s="51">
        <v>0</v>
      </c>
      <c r="Y371" s="51">
        <v>0</v>
      </c>
      <c r="Z371" s="51">
        <v>0</v>
      </c>
      <c r="AA371" s="51">
        <v>1</v>
      </c>
      <c r="AB371" s="51">
        <v>0</v>
      </c>
      <c r="AC371" s="51">
        <v>0</v>
      </c>
      <c r="AD371" s="51">
        <v>0</v>
      </c>
      <c r="AE371" s="51">
        <v>0</v>
      </c>
      <c r="AF371" s="51">
        <v>0</v>
      </c>
      <c r="AG371" s="51">
        <v>0</v>
      </c>
      <c r="AH371" s="51" t="str">
        <f>IF(OR(COUNTIF(WestCoast[],IDPs[[#This Row],[Dis_Pcode]])&gt;=1,COUNTIF(WestCoast[],#REF!)&gt;=1),"Yes","No")</f>
        <v>No</v>
      </c>
      <c r="AI371" s="51" t="str">
        <f>IF(IDPs[[#This Row],[Gov_Pcode]]=IDPs[[#This Row],[Gov_Coming_Pcode]],"Yes","No")</f>
        <v>No</v>
      </c>
      <c r="AJ371" s="51" t="str">
        <f>IF(IDPs[[#This Row],[Dis_Pcode]]=IDPs[[#This Row],[Dis_Coming_Pcode]],"Yes","No")</f>
        <v>No</v>
      </c>
    </row>
    <row r="372" spans="1:36" x14ac:dyDescent="0.35">
      <c r="A372" s="50">
        <v>45353</v>
      </c>
      <c r="B372" s="50">
        <v>45352</v>
      </c>
      <c r="C372" s="50" t="s">
        <v>874</v>
      </c>
      <c r="D372" s="51" t="s">
        <v>6</v>
      </c>
      <c r="E372" s="52" t="s">
        <v>873</v>
      </c>
      <c r="F372" s="51" t="s">
        <v>894</v>
      </c>
      <c r="G372" s="51" t="s">
        <v>87</v>
      </c>
      <c r="H372" s="52" t="s">
        <v>893</v>
      </c>
      <c r="I372" s="51" t="s">
        <v>1126</v>
      </c>
      <c r="J372" s="51" t="s">
        <v>1184</v>
      </c>
      <c r="K372" s="50">
        <v>45349</v>
      </c>
      <c r="L372" s="50" t="s">
        <v>797</v>
      </c>
      <c r="M372" s="51" t="s">
        <v>7</v>
      </c>
      <c r="N372" s="52" t="s">
        <v>796</v>
      </c>
      <c r="O372" s="51" t="s">
        <v>832</v>
      </c>
      <c r="P372" s="51" t="s">
        <v>1213</v>
      </c>
      <c r="Q372" s="52" t="s">
        <v>831</v>
      </c>
      <c r="R372" s="51" t="s">
        <v>1181</v>
      </c>
      <c r="S372" s="51" t="s">
        <v>1183</v>
      </c>
      <c r="T372" s="51" t="s">
        <v>1160</v>
      </c>
      <c r="U372" s="51"/>
      <c r="V372" s="51"/>
      <c r="W372" s="51">
        <v>2</v>
      </c>
      <c r="X372" s="51">
        <v>0</v>
      </c>
      <c r="Y372" s="51">
        <v>0</v>
      </c>
      <c r="Z372" s="51">
        <v>0</v>
      </c>
      <c r="AA372" s="51">
        <v>1</v>
      </c>
      <c r="AB372" s="51">
        <v>0</v>
      </c>
      <c r="AC372" s="51">
        <v>0</v>
      </c>
      <c r="AD372" s="51">
        <v>1</v>
      </c>
      <c r="AE372" s="51">
        <v>0</v>
      </c>
      <c r="AF372" s="51">
        <v>0</v>
      </c>
      <c r="AG372" s="51">
        <v>0</v>
      </c>
      <c r="AH372" s="51" t="str">
        <f>IF(OR(COUNTIF(WestCoast[],IDPs[[#This Row],[Dis_Pcode]])&gt;=1,COUNTIF(WestCoast[],#REF!)&gt;=1),"Yes","No")</f>
        <v>No</v>
      </c>
      <c r="AI372" s="51" t="str">
        <f>IF(IDPs[[#This Row],[Gov_Pcode]]=IDPs[[#This Row],[Gov_Coming_Pcode]],"Yes","No")</f>
        <v>No</v>
      </c>
      <c r="AJ372" s="51" t="str">
        <f>IF(IDPs[[#This Row],[Dis_Pcode]]=IDPs[[#This Row],[Dis_Coming_Pcode]],"Yes","No")</f>
        <v>No</v>
      </c>
    </row>
    <row r="373" spans="1:36" x14ac:dyDescent="0.35">
      <c r="A373" s="50">
        <v>45351</v>
      </c>
      <c r="B373" s="50">
        <v>45351</v>
      </c>
      <c r="C373" s="50" t="s">
        <v>401</v>
      </c>
      <c r="D373" s="51" t="s">
        <v>1203</v>
      </c>
      <c r="E373" s="52" t="s">
        <v>266</v>
      </c>
      <c r="F373" s="51" t="s">
        <v>453</v>
      </c>
      <c r="G373" s="51" t="s">
        <v>25</v>
      </c>
      <c r="H373" s="52" t="s">
        <v>452</v>
      </c>
      <c r="I373" s="51" t="s">
        <v>1126</v>
      </c>
      <c r="J373" s="51" t="s">
        <v>1184</v>
      </c>
      <c r="K373" s="50">
        <v>45350</v>
      </c>
      <c r="L373" s="50" t="s">
        <v>401</v>
      </c>
      <c r="M373" s="51" t="s">
        <v>1203</v>
      </c>
      <c r="N373" s="52" t="s">
        <v>266</v>
      </c>
      <c r="O373" s="51" t="s">
        <v>453</v>
      </c>
      <c r="P373" s="51" t="s">
        <v>25</v>
      </c>
      <c r="Q373" s="52" t="s">
        <v>452</v>
      </c>
      <c r="R373" s="51" t="s">
        <v>1180</v>
      </c>
      <c r="S373" s="51" t="s">
        <v>1186</v>
      </c>
      <c r="T373" s="51" t="s">
        <v>1160</v>
      </c>
      <c r="U373" s="51"/>
      <c r="V373" s="51"/>
      <c r="W373" s="51">
        <v>3</v>
      </c>
      <c r="X373" s="51">
        <v>0</v>
      </c>
      <c r="Y373" s="51">
        <v>0</v>
      </c>
      <c r="Z373" s="51">
        <v>0</v>
      </c>
      <c r="AA373" s="51">
        <v>0</v>
      </c>
      <c r="AB373" s="51">
        <v>1</v>
      </c>
      <c r="AC373" s="51">
        <v>0</v>
      </c>
      <c r="AD373" s="51">
        <v>2</v>
      </c>
      <c r="AE373" s="51">
        <v>0</v>
      </c>
      <c r="AF373" s="51">
        <v>0</v>
      </c>
      <c r="AG373" s="51">
        <v>0</v>
      </c>
      <c r="AH373" s="51" t="str">
        <f>IF(OR(COUNTIF(WestCoast[],IDPs[[#This Row],[Dis_Pcode]])&gt;=1,COUNTIF(WestCoast[],#REF!)&gt;=1),"Yes","No")</f>
        <v>Yes</v>
      </c>
      <c r="AI373" s="51" t="str">
        <f>IF(IDPs[[#This Row],[Gov_Pcode]]=IDPs[[#This Row],[Gov_Coming_Pcode]],"Yes","No")</f>
        <v>Yes</v>
      </c>
      <c r="AJ373" s="51" t="str">
        <f>IF(IDPs[[#This Row],[Dis_Pcode]]=IDPs[[#This Row],[Dis_Coming_Pcode]],"Yes","No")</f>
        <v>Yes</v>
      </c>
    </row>
    <row r="374" spans="1:36" x14ac:dyDescent="0.35">
      <c r="A374" s="50">
        <v>45353</v>
      </c>
      <c r="B374" s="50">
        <v>45351</v>
      </c>
      <c r="C374" s="50" t="s">
        <v>874</v>
      </c>
      <c r="D374" s="51" t="s">
        <v>6</v>
      </c>
      <c r="E374" s="52" t="s">
        <v>873</v>
      </c>
      <c r="F374" s="51" t="s">
        <v>882</v>
      </c>
      <c r="G374" s="51" t="s">
        <v>121</v>
      </c>
      <c r="H374" s="52" t="s">
        <v>881</v>
      </c>
      <c r="I374" s="51" t="s">
        <v>1126</v>
      </c>
      <c r="J374" s="51" t="s">
        <v>1184</v>
      </c>
      <c r="K374" s="50">
        <v>45350</v>
      </c>
      <c r="L374" s="50" t="s">
        <v>325</v>
      </c>
      <c r="M374" s="51" t="s">
        <v>17</v>
      </c>
      <c r="N374" s="52" t="s">
        <v>277</v>
      </c>
      <c r="O374" s="51" t="s">
        <v>330</v>
      </c>
      <c r="P374" s="51" t="s">
        <v>17</v>
      </c>
      <c r="Q374" s="52" t="s">
        <v>277</v>
      </c>
      <c r="R374" s="51" t="s">
        <v>1181</v>
      </c>
      <c r="S374" s="51" t="s">
        <v>1183</v>
      </c>
      <c r="T374" s="51" t="s">
        <v>1160</v>
      </c>
      <c r="U374" s="51"/>
      <c r="V374" s="51"/>
      <c r="W374" s="51">
        <v>3</v>
      </c>
      <c r="X374" s="51">
        <v>0</v>
      </c>
      <c r="Y374" s="51">
        <v>0</v>
      </c>
      <c r="Z374" s="51">
        <v>0</v>
      </c>
      <c r="AA374" s="51">
        <v>1</v>
      </c>
      <c r="AB374" s="51">
        <v>1</v>
      </c>
      <c r="AC374" s="51">
        <v>0</v>
      </c>
      <c r="AD374" s="51">
        <v>1</v>
      </c>
      <c r="AE374" s="51">
        <v>0</v>
      </c>
      <c r="AF374" s="51">
        <v>0</v>
      </c>
      <c r="AG374" s="51">
        <v>0</v>
      </c>
      <c r="AH374" s="51" t="str">
        <f>IF(OR(COUNTIF(WestCoast[],IDPs[[#This Row],[Dis_Pcode]])&gt;=1,COUNTIF(WestCoast[],#REF!)&gt;=1),"Yes","No")</f>
        <v>No</v>
      </c>
      <c r="AI374" s="51" t="str">
        <f>IF(IDPs[[#This Row],[Gov_Pcode]]=IDPs[[#This Row],[Gov_Coming_Pcode]],"Yes","No")</f>
        <v>No</v>
      </c>
      <c r="AJ374" s="51" t="str">
        <f>IF(IDPs[[#This Row],[Dis_Pcode]]=IDPs[[#This Row],[Dis_Coming_Pcode]],"Yes","No")</f>
        <v>No</v>
      </c>
    </row>
    <row r="375" spans="1:36" x14ac:dyDescent="0.35">
      <c r="A375" s="50">
        <v>45353</v>
      </c>
      <c r="B375" s="50">
        <v>45351</v>
      </c>
      <c r="C375" s="50" t="s">
        <v>874</v>
      </c>
      <c r="D375" s="51" t="s">
        <v>6</v>
      </c>
      <c r="E375" s="52" t="s">
        <v>873</v>
      </c>
      <c r="F375" s="51" t="s">
        <v>894</v>
      </c>
      <c r="G375" s="51" t="s">
        <v>87</v>
      </c>
      <c r="H375" s="52" t="s">
        <v>893</v>
      </c>
      <c r="I375" s="51" t="s">
        <v>1126</v>
      </c>
      <c r="J375" s="51" t="s">
        <v>1184</v>
      </c>
      <c r="K375" s="50">
        <v>45350</v>
      </c>
      <c r="L375" s="50" t="s">
        <v>325</v>
      </c>
      <c r="M375" s="51" t="s">
        <v>17</v>
      </c>
      <c r="N375" s="52" t="s">
        <v>277</v>
      </c>
      <c r="O375" s="51" t="s">
        <v>342</v>
      </c>
      <c r="P375" s="51" t="s">
        <v>217</v>
      </c>
      <c r="Q375" s="52" t="s">
        <v>341</v>
      </c>
      <c r="R375" s="51" t="s">
        <v>1181</v>
      </c>
      <c r="S375" s="51" t="s">
        <v>1413</v>
      </c>
      <c r="T375" s="51" t="s">
        <v>1160</v>
      </c>
      <c r="U375" s="51"/>
      <c r="V375" s="51"/>
      <c r="W375" s="51">
        <v>1</v>
      </c>
      <c r="X375" s="51">
        <v>0</v>
      </c>
      <c r="Y375" s="51">
        <v>1</v>
      </c>
      <c r="Z375" s="51">
        <v>0</v>
      </c>
      <c r="AA375" s="51">
        <v>0</v>
      </c>
      <c r="AB375" s="51">
        <v>0</v>
      </c>
      <c r="AC375" s="51">
        <v>0</v>
      </c>
      <c r="AD375" s="51">
        <v>0</v>
      </c>
      <c r="AE375" s="51">
        <v>0</v>
      </c>
      <c r="AF375" s="51">
        <v>0</v>
      </c>
      <c r="AG375" s="51">
        <v>0</v>
      </c>
      <c r="AH375" s="51" t="str">
        <f>IF(OR(COUNTIF(WestCoast[],IDPs[[#This Row],[Dis_Pcode]])&gt;=1,COUNTIF(WestCoast[],#REF!)&gt;=1),"Yes","No")</f>
        <v>No</v>
      </c>
      <c r="AI375" s="51" t="str">
        <f>IF(IDPs[[#This Row],[Gov_Pcode]]=IDPs[[#This Row],[Gov_Coming_Pcode]],"Yes","No")</f>
        <v>No</v>
      </c>
      <c r="AJ375" s="51" t="str">
        <f>IF(IDPs[[#This Row],[Dis_Pcode]]=IDPs[[#This Row],[Dis_Coming_Pcode]],"Yes","No")</f>
        <v>No</v>
      </c>
    </row>
    <row r="376" spans="1:36" x14ac:dyDescent="0.35">
      <c r="A376" s="50">
        <v>45353</v>
      </c>
      <c r="B376" s="50">
        <v>45351</v>
      </c>
      <c r="C376" s="50" t="s">
        <v>874</v>
      </c>
      <c r="D376" s="51" t="s">
        <v>6</v>
      </c>
      <c r="E376" s="52" t="s">
        <v>873</v>
      </c>
      <c r="F376" s="51" t="s">
        <v>894</v>
      </c>
      <c r="G376" s="51" t="s">
        <v>87</v>
      </c>
      <c r="H376" s="52" t="s">
        <v>893</v>
      </c>
      <c r="I376" s="51" t="s">
        <v>1126</v>
      </c>
      <c r="J376" s="51" t="s">
        <v>1184</v>
      </c>
      <c r="K376" s="50">
        <v>45350</v>
      </c>
      <c r="L376" s="50" t="s">
        <v>874</v>
      </c>
      <c r="M376" s="51" t="s">
        <v>6</v>
      </c>
      <c r="N376" s="52" t="s">
        <v>873</v>
      </c>
      <c r="O376" s="51" t="s">
        <v>898</v>
      </c>
      <c r="P376" s="51" t="s">
        <v>149</v>
      </c>
      <c r="Q376" s="52" t="s">
        <v>897</v>
      </c>
      <c r="R376" s="51" t="s">
        <v>1181</v>
      </c>
      <c r="S376" s="51" t="s">
        <v>1183</v>
      </c>
      <c r="T376" s="51" t="s">
        <v>1435</v>
      </c>
      <c r="U376" s="51" t="s">
        <v>1160</v>
      </c>
      <c r="V376" s="51"/>
      <c r="W376" s="51">
        <v>2</v>
      </c>
      <c r="X376" s="51">
        <v>0</v>
      </c>
      <c r="Y376" s="51">
        <v>0</v>
      </c>
      <c r="Z376" s="51">
        <v>0</v>
      </c>
      <c r="AA376" s="51">
        <v>0</v>
      </c>
      <c r="AB376" s="51">
        <v>1</v>
      </c>
      <c r="AC376" s="51">
        <v>0</v>
      </c>
      <c r="AD376" s="51">
        <v>1</v>
      </c>
      <c r="AE376" s="51">
        <v>0</v>
      </c>
      <c r="AF376" s="51">
        <v>0</v>
      </c>
      <c r="AG376" s="51">
        <v>0</v>
      </c>
      <c r="AH376" s="51" t="str">
        <f>IF(OR(COUNTIF(WestCoast[],IDPs[[#This Row],[Dis_Pcode]])&gt;=1,COUNTIF(WestCoast[],#REF!)&gt;=1),"Yes","No")</f>
        <v>No</v>
      </c>
      <c r="AI376" s="51" t="str">
        <f>IF(IDPs[[#This Row],[Gov_Pcode]]=IDPs[[#This Row],[Gov_Coming_Pcode]],"Yes","No")</f>
        <v>Yes</v>
      </c>
      <c r="AJ376" s="51" t="str">
        <f>IF(IDPs[[#This Row],[Dis_Pcode]]=IDPs[[#This Row],[Dis_Coming_Pcode]],"Yes","No")</f>
        <v>No</v>
      </c>
    </row>
    <row r="377" spans="1:36" x14ac:dyDescent="0.35">
      <c r="A377" s="50">
        <v>45353</v>
      </c>
      <c r="B377" s="50">
        <v>45351</v>
      </c>
      <c r="C377" s="50" t="s">
        <v>874</v>
      </c>
      <c r="D377" s="51" t="s">
        <v>6</v>
      </c>
      <c r="E377" s="52" t="s">
        <v>873</v>
      </c>
      <c r="F377" s="51" t="s">
        <v>894</v>
      </c>
      <c r="G377" s="51" t="s">
        <v>87</v>
      </c>
      <c r="H377" s="52" t="s">
        <v>893</v>
      </c>
      <c r="I377" s="51" t="s">
        <v>1126</v>
      </c>
      <c r="J377" s="51" t="s">
        <v>1184</v>
      </c>
      <c r="K377" s="50">
        <v>45350</v>
      </c>
      <c r="L377" s="50" t="s">
        <v>874</v>
      </c>
      <c r="M377" s="51" t="s">
        <v>6</v>
      </c>
      <c r="N377" s="52" t="s">
        <v>873</v>
      </c>
      <c r="O377" s="51" t="s">
        <v>882</v>
      </c>
      <c r="P377" s="51" t="s">
        <v>121</v>
      </c>
      <c r="Q377" s="52" t="s">
        <v>881</v>
      </c>
      <c r="R377" s="51" t="s">
        <v>1181</v>
      </c>
      <c r="S377" s="51" t="s">
        <v>1183</v>
      </c>
      <c r="T377" s="51" t="s">
        <v>1160</v>
      </c>
      <c r="U377" s="51"/>
      <c r="V377" s="51"/>
      <c r="W377" s="51">
        <v>2</v>
      </c>
      <c r="X377" s="51">
        <v>0</v>
      </c>
      <c r="Y377" s="51">
        <v>0</v>
      </c>
      <c r="Z377" s="51">
        <v>1</v>
      </c>
      <c r="AA377" s="51">
        <v>1</v>
      </c>
      <c r="AB377" s="51">
        <v>0</v>
      </c>
      <c r="AC377" s="51">
        <v>0</v>
      </c>
      <c r="AD377" s="51">
        <v>0</v>
      </c>
      <c r="AE377" s="51">
        <v>0</v>
      </c>
      <c r="AF377" s="51">
        <v>0</v>
      </c>
      <c r="AG377" s="51">
        <v>0</v>
      </c>
      <c r="AH377" s="51" t="str">
        <f>IF(OR(COUNTIF(WestCoast[],IDPs[[#This Row],[Dis_Pcode]])&gt;=1,COUNTIF(WestCoast[],#REF!)&gt;=1),"Yes","No")</f>
        <v>No</v>
      </c>
      <c r="AI377" s="51" t="str">
        <f>IF(IDPs[[#This Row],[Gov_Pcode]]=IDPs[[#This Row],[Gov_Coming_Pcode]],"Yes","No")</f>
        <v>Yes</v>
      </c>
      <c r="AJ377" s="51" t="str">
        <f>IF(IDPs[[#This Row],[Dis_Pcode]]=IDPs[[#This Row],[Dis_Coming_Pcode]],"Yes","No")</f>
        <v>No</v>
      </c>
    </row>
    <row r="378" spans="1:36" x14ac:dyDescent="0.35">
      <c r="A378" s="50">
        <v>45353</v>
      </c>
      <c r="B378" s="50">
        <v>45351</v>
      </c>
      <c r="C378" s="50" t="s">
        <v>874</v>
      </c>
      <c r="D378" s="51" t="s">
        <v>6</v>
      </c>
      <c r="E378" s="52" t="s">
        <v>873</v>
      </c>
      <c r="F378" s="51" t="s">
        <v>892</v>
      </c>
      <c r="G378" s="51" t="s">
        <v>6</v>
      </c>
      <c r="H378" s="52" t="s">
        <v>873</v>
      </c>
      <c r="I378" s="51" t="s">
        <v>1126</v>
      </c>
      <c r="J378" s="51" t="s">
        <v>1184</v>
      </c>
      <c r="K378" s="50">
        <v>45350</v>
      </c>
      <c r="L378" s="50" t="s">
        <v>401</v>
      </c>
      <c r="M378" s="51" t="s">
        <v>1203</v>
      </c>
      <c r="N378" s="52" t="s">
        <v>266</v>
      </c>
      <c r="O378" s="51" t="s">
        <v>427</v>
      </c>
      <c r="P378" s="51" t="s">
        <v>50</v>
      </c>
      <c r="Q378" s="52" t="s">
        <v>426</v>
      </c>
      <c r="R378" s="51" t="s">
        <v>1181</v>
      </c>
      <c r="S378" s="51" t="s">
        <v>1182</v>
      </c>
      <c r="T378" s="51" t="s">
        <v>1439</v>
      </c>
      <c r="U378" s="51"/>
      <c r="V378" s="51"/>
      <c r="W378" s="51">
        <v>1</v>
      </c>
      <c r="X378" s="51">
        <v>0</v>
      </c>
      <c r="Y378" s="51">
        <v>0</v>
      </c>
      <c r="Z378" s="51">
        <v>0</v>
      </c>
      <c r="AA378" s="51">
        <v>0</v>
      </c>
      <c r="AB378" s="51">
        <v>0</v>
      </c>
      <c r="AC378" s="51">
        <v>0</v>
      </c>
      <c r="AD378" s="51">
        <v>1</v>
      </c>
      <c r="AE378" s="51">
        <v>0</v>
      </c>
      <c r="AF378" s="51">
        <v>0</v>
      </c>
      <c r="AG378" s="51">
        <v>0</v>
      </c>
      <c r="AH378" s="51" t="str">
        <f>IF(OR(COUNTIF(WestCoast[],IDPs[[#This Row],[Dis_Pcode]])&gt;=1,COUNTIF(WestCoast[],#REF!)&gt;=1),"Yes","No")</f>
        <v>No</v>
      </c>
      <c r="AI378" s="51" t="str">
        <f>IF(IDPs[[#This Row],[Gov_Pcode]]=IDPs[[#This Row],[Gov_Coming_Pcode]],"Yes","No")</f>
        <v>No</v>
      </c>
      <c r="AJ378" s="51" t="str">
        <f>IF(IDPs[[#This Row],[Dis_Pcode]]=IDPs[[#This Row],[Dis_Coming_Pcode]],"Yes","No")</f>
        <v>No</v>
      </c>
    </row>
    <row r="379" spans="1:36" x14ac:dyDescent="0.35">
      <c r="A379" s="50">
        <v>45353</v>
      </c>
      <c r="B379" s="50">
        <v>45353</v>
      </c>
      <c r="C379" s="50" t="s">
        <v>380</v>
      </c>
      <c r="D379" s="51" t="s">
        <v>1218</v>
      </c>
      <c r="E379" s="52" t="s">
        <v>265</v>
      </c>
      <c r="F379" s="51" t="s">
        <v>382</v>
      </c>
      <c r="G379" s="51" t="s">
        <v>1218</v>
      </c>
      <c r="H379" s="52" t="s">
        <v>265</v>
      </c>
      <c r="I379" s="51" t="s">
        <v>1126</v>
      </c>
      <c r="J379" s="51" t="s">
        <v>1184</v>
      </c>
      <c r="K379" s="50">
        <v>45350</v>
      </c>
      <c r="L379" s="50" t="s">
        <v>380</v>
      </c>
      <c r="M379" s="51" t="s">
        <v>1218</v>
      </c>
      <c r="N379" s="52" t="s">
        <v>265</v>
      </c>
      <c r="O379" s="51" t="s">
        <v>400</v>
      </c>
      <c r="P379" s="51" t="s">
        <v>1154</v>
      </c>
      <c r="Q379" s="52" t="s">
        <v>398</v>
      </c>
      <c r="R379" s="51" t="s">
        <v>1180</v>
      </c>
      <c r="S379" s="51" t="s">
        <v>1186</v>
      </c>
      <c r="T379" s="51" t="s">
        <v>1160</v>
      </c>
      <c r="U379" s="51"/>
      <c r="V379" s="51"/>
      <c r="W379" s="51">
        <v>1</v>
      </c>
      <c r="X379" s="51">
        <v>0</v>
      </c>
      <c r="Y379" s="51">
        <v>0</v>
      </c>
      <c r="Z379" s="51">
        <v>0</v>
      </c>
      <c r="AA379" s="51">
        <v>0</v>
      </c>
      <c r="AB379" s="51">
        <v>0</v>
      </c>
      <c r="AC379" s="51">
        <v>0</v>
      </c>
      <c r="AD379" s="51">
        <v>1</v>
      </c>
      <c r="AE379" s="51">
        <v>0</v>
      </c>
      <c r="AF379" s="51">
        <v>0</v>
      </c>
      <c r="AG379" s="51">
        <v>0</v>
      </c>
      <c r="AH379" s="51" t="str">
        <f>IF(OR(COUNTIF(WestCoast[],IDPs[[#This Row],[Dis_Pcode]])&gt;=1,COUNTIF(WestCoast[],#REF!)&gt;=1),"Yes","No")</f>
        <v>No</v>
      </c>
      <c r="AI379" s="51" t="str">
        <f>IF(IDPs[[#This Row],[Gov_Pcode]]=IDPs[[#This Row],[Gov_Coming_Pcode]],"Yes","No")</f>
        <v>Yes</v>
      </c>
      <c r="AJ379" s="51" t="str">
        <f>IF(IDPs[[#This Row],[Dis_Pcode]]=IDPs[[#This Row],[Dis_Coming_Pcode]],"Yes","No")</f>
        <v>No</v>
      </c>
    </row>
    <row r="380" spans="1:36" x14ac:dyDescent="0.35">
      <c r="A380" s="50">
        <v>45353</v>
      </c>
      <c r="B380" s="50">
        <v>45352</v>
      </c>
      <c r="C380" s="50" t="s">
        <v>874</v>
      </c>
      <c r="D380" s="51" t="s">
        <v>6</v>
      </c>
      <c r="E380" s="52" t="s">
        <v>873</v>
      </c>
      <c r="F380" s="51" t="s">
        <v>894</v>
      </c>
      <c r="G380" s="51" t="s">
        <v>87</v>
      </c>
      <c r="H380" s="52" t="s">
        <v>893</v>
      </c>
      <c r="I380" s="51" t="s">
        <v>1126</v>
      </c>
      <c r="J380" s="51" t="s">
        <v>1184</v>
      </c>
      <c r="K380" s="50">
        <v>45351</v>
      </c>
      <c r="L380" s="50" t="s">
        <v>380</v>
      </c>
      <c r="M380" s="51" t="s">
        <v>1218</v>
      </c>
      <c r="N380" s="52" t="s">
        <v>265</v>
      </c>
      <c r="O380" s="51" t="s">
        <v>386</v>
      </c>
      <c r="P380" s="51" t="s">
        <v>69</v>
      </c>
      <c r="Q380" s="52" t="s">
        <v>385</v>
      </c>
      <c r="R380" s="51" t="s">
        <v>1181</v>
      </c>
      <c r="S380" s="51" t="s">
        <v>1183</v>
      </c>
      <c r="T380" s="51" t="s">
        <v>1160</v>
      </c>
      <c r="U380" s="51"/>
      <c r="V380" s="51"/>
      <c r="W380" s="51">
        <v>1</v>
      </c>
      <c r="X380" s="51">
        <v>0</v>
      </c>
      <c r="Y380" s="51">
        <v>0</v>
      </c>
      <c r="Z380" s="51">
        <v>0</v>
      </c>
      <c r="AA380" s="51">
        <v>1</v>
      </c>
      <c r="AB380" s="51">
        <v>0</v>
      </c>
      <c r="AC380" s="51">
        <v>0</v>
      </c>
      <c r="AD380" s="51">
        <v>0</v>
      </c>
      <c r="AE380" s="51">
        <v>0</v>
      </c>
      <c r="AF380" s="51">
        <v>0</v>
      </c>
      <c r="AG380" s="51">
        <v>0</v>
      </c>
      <c r="AH380" s="51" t="str">
        <f>IF(OR(COUNTIF(WestCoast[],IDPs[[#This Row],[Dis_Pcode]])&gt;=1,COUNTIF(WestCoast[],#REF!)&gt;=1),"Yes","No")</f>
        <v>No</v>
      </c>
      <c r="AI380" s="51" t="str">
        <f>IF(IDPs[[#This Row],[Gov_Pcode]]=IDPs[[#This Row],[Gov_Coming_Pcode]],"Yes","No")</f>
        <v>No</v>
      </c>
      <c r="AJ380" s="51" t="str">
        <f>IF(IDPs[[#This Row],[Dis_Pcode]]=IDPs[[#This Row],[Dis_Coming_Pcode]],"Yes","No")</f>
        <v>No</v>
      </c>
    </row>
    <row r="381" spans="1:36" x14ac:dyDescent="0.35">
      <c r="A381" s="50">
        <v>45353</v>
      </c>
      <c r="B381" s="50">
        <v>45353</v>
      </c>
      <c r="C381" s="50" t="s">
        <v>380</v>
      </c>
      <c r="D381" s="51" t="s">
        <v>1218</v>
      </c>
      <c r="E381" s="52" t="s">
        <v>265</v>
      </c>
      <c r="F381" s="51" t="s">
        <v>382</v>
      </c>
      <c r="G381" s="51" t="s">
        <v>1218</v>
      </c>
      <c r="H381" s="52" t="s">
        <v>265</v>
      </c>
      <c r="I381" s="51" t="s">
        <v>1126</v>
      </c>
      <c r="J381" s="51" t="s">
        <v>1184</v>
      </c>
      <c r="K381" s="50">
        <v>45351</v>
      </c>
      <c r="L381" s="50" t="s">
        <v>380</v>
      </c>
      <c r="M381" s="51" t="s">
        <v>1218</v>
      </c>
      <c r="N381" s="52" t="s">
        <v>265</v>
      </c>
      <c r="O381" s="51" t="s">
        <v>386</v>
      </c>
      <c r="P381" s="51" t="s">
        <v>69</v>
      </c>
      <c r="Q381" s="52" t="s">
        <v>385</v>
      </c>
      <c r="R381" s="51" t="s">
        <v>1180</v>
      </c>
      <c r="S381" s="51" t="s">
        <v>1186</v>
      </c>
      <c r="T381" s="51" t="s">
        <v>1160</v>
      </c>
      <c r="U381" s="51"/>
      <c r="V381" s="51"/>
      <c r="W381" s="51">
        <v>1</v>
      </c>
      <c r="X381" s="51">
        <v>0</v>
      </c>
      <c r="Y381" s="51">
        <v>0</v>
      </c>
      <c r="Z381" s="51">
        <v>0</v>
      </c>
      <c r="AA381" s="51">
        <v>0</v>
      </c>
      <c r="AB381" s="51">
        <v>0</v>
      </c>
      <c r="AC381" s="51">
        <v>0</v>
      </c>
      <c r="AD381" s="51">
        <v>1</v>
      </c>
      <c r="AE381" s="51">
        <v>0</v>
      </c>
      <c r="AF381" s="51">
        <v>0</v>
      </c>
      <c r="AG381" s="51">
        <v>0</v>
      </c>
      <c r="AH381" s="51" t="str">
        <f>IF(OR(COUNTIF(WestCoast[],IDPs[[#This Row],[Dis_Pcode]])&gt;=1,COUNTIF(WestCoast[],#REF!)&gt;=1),"Yes","No")</f>
        <v>No</v>
      </c>
      <c r="AI381" s="51" t="str">
        <f>IF(IDPs[[#This Row],[Gov_Pcode]]=IDPs[[#This Row],[Gov_Coming_Pcode]],"Yes","No")</f>
        <v>Yes</v>
      </c>
      <c r="AJ381" s="51" t="str">
        <f>IF(IDPs[[#This Row],[Dis_Pcode]]=IDPs[[#This Row],[Dis_Coming_Pcode]],"Yes","No")</f>
        <v>No</v>
      </c>
    </row>
    <row r="382" spans="1:36" x14ac:dyDescent="0.35">
      <c r="A382" s="50">
        <v>45354</v>
      </c>
      <c r="B382" s="50">
        <v>45354</v>
      </c>
      <c r="C382" s="50" t="s">
        <v>401</v>
      </c>
      <c r="D382" s="51" t="s">
        <v>1203</v>
      </c>
      <c r="E382" s="52" t="s">
        <v>266</v>
      </c>
      <c r="F382" s="51" t="s">
        <v>417</v>
      </c>
      <c r="G382" s="51" t="s">
        <v>1303</v>
      </c>
      <c r="H382" s="52" t="s">
        <v>1304</v>
      </c>
      <c r="I382" s="51" t="s">
        <v>1126</v>
      </c>
      <c r="J382" s="51" t="s">
        <v>1184</v>
      </c>
      <c r="K382" s="50">
        <v>45350</v>
      </c>
      <c r="L382" s="50" t="s">
        <v>401</v>
      </c>
      <c r="M382" s="51" t="s">
        <v>1203</v>
      </c>
      <c r="N382" s="52" t="s">
        <v>266</v>
      </c>
      <c r="O382" s="51" t="s">
        <v>408</v>
      </c>
      <c r="P382" s="51" t="s">
        <v>1204</v>
      </c>
      <c r="Q382" s="52" t="s">
        <v>407</v>
      </c>
      <c r="R382" s="51" t="s">
        <v>1180</v>
      </c>
      <c r="S382" s="51" t="s">
        <v>1186</v>
      </c>
      <c r="T382" s="51" t="s">
        <v>1160</v>
      </c>
      <c r="U382" s="51"/>
      <c r="V382" s="51"/>
      <c r="W382" s="51">
        <v>4</v>
      </c>
      <c r="X382" s="51">
        <v>0</v>
      </c>
      <c r="Y382" s="51">
        <v>1</v>
      </c>
      <c r="Z382" s="51">
        <v>0</v>
      </c>
      <c r="AA382" s="51">
        <v>0</v>
      </c>
      <c r="AB382" s="51">
        <v>1</v>
      </c>
      <c r="AC382" s="51">
        <v>0</v>
      </c>
      <c r="AD382" s="51">
        <v>2</v>
      </c>
      <c r="AE382" s="51">
        <v>0</v>
      </c>
      <c r="AF382" s="51">
        <v>0</v>
      </c>
      <c r="AG382" s="51">
        <v>0</v>
      </c>
      <c r="AH382" s="51" t="str">
        <f>IF(OR(COUNTIF(WestCoast[],IDPs[[#This Row],[Dis_Pcode]])&gt;=1,COUNTIF(WestCoast[],#REF!)&gt;=1),"Yes","No")</f>
        <v>Yes</v>
      </c>
      <c r="AI382" s="51" t="str">
        <f>IF(IDPs[[#This Row],[Gov_Pcode]]=IDPs[[#This Row],[Gov_Coming_Pcode]],"Yes","No")</f>
        <v>Yes</v>
      </c>
      <c r="AJ382" s="51" t="str">
        <f>IF(IDPs[[#This Row],[Dis_Pcode]]=IDPs[[#This Row],[Dis_Coming_Pcode]],"Yes","No")</f>
        <v>No</v>
      </c>
    </row>
    <row r="383" spans="1:36" x14ac:dyDescent="0.35">
      <c r="A383" s="50">
        <v>45354</v>
      </c>
      <c r="B383" s="50">
        <v>45354</v>
      </c>
      <c r="C383" s="50" t="s">
        <v>401</v>
      </c>
      <c r="D383" s="51" t="s">
        <v>1203</v>
      </c>
      <c r="E383" s="52" t="s">
        <v>266</v>
      </c>
      <c r="F383" s="51" t="s">
        <v>417</v>
      </c>
      <c r="G383" s="51" t="s">
        <v>1303</v>
      </c>
      <c r="H383" s="52" t="s">
        <v>1304</v>
      </c>
      <c r="I383" s="51" t="s">
        <v>1126</v>
      </c>
      <c r="J383" s="51" t="s">
        <v>1184</v>
      </c>
      <c r="K383" s="50">
        <v>45350</v>
      </c>
      <c r="L383" s="50" t="s">
        <v>401</v>
      </c>
      <c r="M383" s="51" t="s">
        <v>1203</v>
      </c>
      <c r="N383" s="52" t="s">
        <v>266</v>
      </c>
      <c r="O383" s="51" t="s">
        <v>441</v>
      </c>
      <c r="P383" s="51" t="s">
        <v>1209</v>
      </c>
      <c r="Q383" s="52" t="s">
        <v>440</v>
      </c>
      <c r="R383" s="51" t="s">
        <v>1180</v>
      </c>
      <c r="S383" s="51" t="s">
        <v>1186</v>
      </c>
      <c r="T383" s="51" t="s">
        <v>1160</v>
      </c>
      <c r="U383" s="51"/>
      <c r="V383" s="51"/>
      <c r="W383" s="51">
        <v>1</v>
      </c>
      <c r="X383" s="51">
        <v>0</v>
      </c>
      <c r="Y383" s="51">
        <v>0</v>
      </c>
      <c r="Z383" s="51">
        <v>0</v>
      </c>
      <c r="AA383" s="51">
        <v>0</v>
      </c>
      <c r="AB383" s="51">
        <v>0</v>
      </c>
      <c r="AC383" s="51">
        <v>0</v>
      </c>
      <c r="AD383" s="51">
        <v>1</v>
      </c>
      <c r="AE383" s="51">
        <v>0</v>
      </c>
      <c r="AF383" s="51">
        <v>0</v>
      </c>
      <c r="AG383" s="51">
        <v>0</v>
      </c>
      <c r="AH383" s="51" t="str">
        <f>IF(OR(COUNTIF(WestCoast[],IDPs[[#This Row],[Dis_Pcode]])&gt;=1,COUNTIF(WestCoast[],#REF!)&gt;=1),"Yes","No")</f>
        <v>Yes</v>
      </c>
      <c r="AI383" s="51" t="str">
        <f>IF(IDPs[[#This Row],[Gov_Pcode]]=IDPs[[#This Row],[Gov_Coming_Pcode]],"Yes","No")</f>
        <v>Yes</v>
      </c>
      <c r="AJ383" s="51" t="str">
        <f>IF(IDPs[[#This Row],[Dis_Pcode]]=IDPs[[#This Row],[Dis_Coming_Pcode]],"Yes","No")</f>
        <v>No</v>
      </c>
    </row>
    <row r="384" spans="1:36" x14ac:dyDescent="0.35">
      <c r="A384" s="50">
        <v>45355</v>
      </c>
      <c r="B384" s="50">
        <v>45355</v>
      </c>
      <c r="C384" s="50" t="s">
        <v>401</v>
      </c>
      <c r="D384" s="51" t="s">
        <v>1203</v>
      </c>
      <c r="E384" s="52" t="s">
        <v>266</v>
      </c>
      <c r="F384" s="51" t="s">
        <v>417</v>
      </c>
      <c r="G384" s="51" t="s">
        <v>1303</v>
      </c>
      <c r="H384" s="52" t="s">
        <v>1304</v>
      </c>
      <c r="I384" s="51" t="s">
        <v>1126</v>
      </c>
      <c r="J384" s="51" t="s">
        <v>1184</v>
      </c>
      <c r="K384" s="50">
        <v>45350</v>
      </c>
      <c r="L384" s="50" t="s">
        <v>797</v>
      </c>
      <c r="M384" s="51" t="s">
        <v>7</v>
      </c>
      <c r="N384" s="52" t="s">
        <v>796</v>
      </c>
      <c r="O384" s="51" t="s">
        <v>807</v>
      </c>
      <c r="P384" s="51" t="s">
        <v>1205</v>
      </c>
      <c r="Q384" s="52" t="s">
        <v>806</v>
      </c>
      <c r="R384" s="51" t="s">
        <v>1181</v>
      </c>
      <c r="S384" s="51" t="s">
        <v>1182</v>
      </c>
      <c r="T384" s="51" t="s">
        <v>1160</v>
      </c>
      <c r="U384" s="51"/>
      <c r="V384" s="51"/>
      <c r="W384" s="51">
        <v>2</v>
      </c>
      <c r="X384" s="51">
        <v>0</v>
      </c>
      <c r="Y384" s="51">
        <v>1</v>
      </c>
      <c r="Z384" s="51">
        <v>0</v>
      </c>
      <c r="AA384" s="51">
        <v>0</v>
      </c>
      <c r="AB384" s="51">
        <v>0</v>
      </c>
      <c r="AC384" s="51">
        <v>0</v>
      </c>
      <c r="AD384" s="51">
        <v>1</v>
      </c>
      <c r="AE384" s="51">
        <v>0</v>
      </c>
      <c r="AF384" s="51">
        <v>0</v>
      </c>
      <c r="AG384" s="51">
        <v>0</v>
      </c>
      <c r="AH384" s="51" t="str">
        <f>IF(OR(COUNTIF(WestCoast[],IDPs[[#This Row],[Dis_Pcode]])&gt;=1,COUNTIF(WestCoast[],#REF!)&gt;=1),"Yes","No")</f>
        <v>Yes</v>
      </c>
      <c r="AI384" s="51" t="str">
        <f>IF(IDPs[[#This Row],[Gov_Pcode]]=IDPs[[#This Row],[Gov_Coming_Pcode]],"Yes","No")</f>
        <v>No</v>
      </c>
      <c r="AJ384" s="51" t="str">
        <f>IF(IDPs[[#This Row],[Dis_Pcode]]=IDPs[[#This Row],[Dis_Coming_Pcode]],"Yes","No")</f>
        <v>No</v>
      </c>
    </row>
    <row r="385" spans="1:36" x14ac:dyDescent="0.35">
      <c r="A385" s="50">
        <v>45354</v>
      </c>
      <c r="B385" s="50">
        <v>45354</v>
      </c>
      <c r="C385" s="50" t="s">
        <v>401</v>
      </c>
      <c r="D385" s="51" t="s">
        <v>1203</v>
      </c>
      <c r="E385" s="52" t="s">
        <v>266</v>
      </c>
      <c r="F385" s="51" t="s">
        <v>417</v>
      </c>
      <c r="G385" s="51" t="s">
        <v>1303</v>
      </c>
      <c r="H385" s="52" t="s">
        <v>1304</v>
      </c>
      <c r="I385" s="51" t="s">
        <v>1126</v>
      </c>
      <c r="J385" s="51" t="s">
        <v>1184</v>
      </c>
      <c r="K385" s="50">
        <v>45351</v>
      </c>
      <c r="L385" s="50" t="s">
        <v>401</v>
      </c>
      <c r="M385" s="51" t="s">
        <v>1203</v>
      </c>
      <c r="N385" s="52" t="s">
        <v>266</v>
      </c>
      <c r="O385" s="51" t="s">
        <v>441</v>
      </c>
      <c r="P385" s="51" t="s">
        <v>1209</v>
      </c>
      <c r="Q385" s="52" t="s">
        <v>440</v>
      </c>
      <c r="R385" s="51" t="s">
        <v>1180</v>
      </c>
      <c r="S385" s="51" t="s">
        <v>1186</v>
      </c>
      <c r="T385" s="51" t="s">
        <v>1435</v>
      </c>
      <c r="U385" s="51" t="s">
        <v>1435</v>
      </c>
      <c r="V385" s="51" t="s">
        <v>1435</v>
      </c>
      <c r="W385" s="51">
        <v>1</v>
      </c>
      <c r="X385" s="51">
        <v>0</v>
      </c>
      <c r="Y385" s="51">
        <v>1</v>
      </c>
      <c r="Z385" s="51">
        <v>0</v>
      </c>
      <c r="AA385" s="51">
        <v>0</v>
      </c>
      <c r="AB385" s="51">
        <v>0</v>
      </c>
      <c r="AC385" s="51">
        <v>0</v>
      </c>
      <c r="AD385" s="51">
        <v>0</v>
      </c>
      <c r="AE385" s="51">
        <v>0</v>
      </c>
      <c r="AF385" s="51">
        <v>0</v>
      </c>
      <c r="AG385" s="51">
        <v>0</v>
      </c>
      <c r="AH385" s="51" t="str">
        <f>IF(OR(COUNTIF(WestCoast[],IDPs[[#This Row],[Dis_Pcode]])&gt;=1,COUNTIF(WestCoast[],#REF!)&gt;=1),"Yes","No")</f>
        <v>Yes</v>
      </c>
      <c r="AI385" s="51" t="str">
        <f>IF(IDPs[[#This Row],[Gov_Pcode]]=IDPs[[#This Row],[Gov_Coming_Pcode]],"Yes","No")</f>
        <v>Yes</v>
      </c>
      <c r="AJ385" s="51" t="str">
        <f>IF(IDPs[[#This Row],[Dis_Pcode]]=IDPs[[#This Row],[Dis_Coming_Pcode]],"Yes","No")</f>
        <v>No</v>
      </c>
    </row>
    <row r="386" spans="1:36" x14ac:dyDescent="0.35">
      <c r="A386" s="50">
        <v>45355</v>
      </c>
      <c r="B386" s="50">
        <v>45355</v>
      </c>
      <c r="C386" s="50" t="s">
        <v>401</v>
      </c>
      <c r="D386" s="51" t="s">
        <v>1203</v>
      </c>
      <c r="E386" s="52" t="s">
        <v>266</v>
      </c>
      <c r="F386" s="51" t="s">
        <v>417</v>
      </c>
      <c r="G386" s="51" t="s">
        <v>1303</v>
      </c>
      <c r="H386" s="52" t="s">
        <v>1304</v>
      </c>
      <c r="I386" s="51" t="s">
        <v>1126</v>
      </c>
      <c r="J386" s="51" t="s">
        <v>1184</v>
      </c>
      <c r="K386" s="50">
        <v>45351</v>
      </c>
      <c r="L386" s="50" t="s">
        <v>401</v>
      </c>
      <c r="M386" s="51" t="s">
        <v>1203</v>
      </c>
      <c r="N386" s="52" t="s">
        <v>266</v>
      </c>
      <c r="O386" s="51" t="s">
        <v>439</v>
      </c>
      <c r="P386" s="51" t="s">
        <v>51</v>
      </c>
      <c r="Q386" s="52" t="s">
        <v>438</v>
      </c>
      <c r="R386" s="51" t="s">
        <v>1181</v>
      </c>
      <c r="S386" s="51" t="s">
        <v>1182</v>
      </c>
      <c r="T386" s="51" t="s">
        <v>1160</v>
      </c>
      <c r="U386" s="51"/>
      <c r="V386" s="51"/>
      <c r="W386" s="51">
        <v>1</v>
      </c>
      <c r="X386" s="51">
        <v>0</v>
      </c>
      <c r="Y386" s="51">
        <v>0</v>
      </c>
      <c r="Z386" s="51">
        <v>0</v>
      </c>
      <c r="AA386" s="51">
        <v>0</v>
      </c>
      <c r="AB386" s="51">
        <v>0</v>
      </c>
      <c r="AC386" s="51">
        <v>0</v>
      </c>
      <c r="AD386" s="51">
        <v>0</v>
      </c>
      <c r="AE386" s="51">
        <v>0</v>
      </c>
      <c r="AF386" s="51">
        <v>1</v>
      </c>
      <c r="AG386" s="51">
        <v>0</v>
      </c>
      <c r="AH386" s="51" t="str">
        <f>IF(OR(COUNTIF(WestCoast[],IDPs[[#This Row],[Dis_Pcode]])&gt;=1,COUNTIF(WestCoast[],#REF!)&gt;=1),"Yes","No")</f>
        <v>Yes</v>
      </c>
      <c r="AI386" s="51" t="str">
        <f>IF(IDPs[[#This Row],[Gov_Pcode]]=IDPs[[#This Row],[Gov_Coming_Pcode]],"Yes","No")</f>
        <v>Yes</v>
      </c>
      <c r="AJ386" s="51" t="str">
        <f>IF(IDPs[[#This Row],[Dis_Pcode]]=IDPs[[#This Row],[Dis_Coming_Pcode]],"Yes","No")</f>
        <v>No</v>
      </c>
    </row>
    <row r="387" spans="1:36" x14ac:dyDescent="0.35">
      <c r="A387" s="50">
        <v>45355</v>
      </c>
      <c r="B387" s="50">
        <v>45355</v>
      </c>
      <c r="C387" s="50" t="s">
        <v>401</v>
      </c>
      <c r="D387" s="51" t="s">
        <v>1203</v>
      </c>
      <c r="E387" s="52" t="s">
        <v>266</v>
      </c>
      <c r="F387" s="51" t="s">
        <v>417</v>
      </c>
      <c r="G387" s="51" t="s">
        <v>1303</v>
      </c>
      <c r="H387" s="52" t="s">
        <v>1304</v>
      </c>
      <c r="I387" s="51" t="s">
        <v>1126</v>
      </c>
      <c r="J387" s="51" t="s">
        <v>1184</v>
      </c>
      <c r="K387" s="50">
        <v>45352</v>
      </c>
      <c r="L387" s="50" t="s">
        <v>401</v>
      </c>
      <c r="M387" s="51" t="s">
        <v>1203</v>
      </c>
      <c r="N387" s="52" t="s">
        <v>266</v>
      </c>
      <c r="O387" s="51" t="s">
        <v>406</v>
      </c>
      <c r="P387" s="51" t="s">
        <v>38</v>
      </c>
      <c r="Q387" s="52" t="s">
        <v>405</v>
      </c>
      <c r="R387" s="51" t="s">
        <v>1181</v>
      </c>
      <c r="S387" s="51" t="s">
        <v>1182</v>
      </c>
      <c r="T387" s="51" t="s">
        <v>1160</v>
      </c>
      <c r="U387" s="51"/>
      <c r="V387" s="51"/>
      <c r="W387" s="51">
        <v>1</v>
      </c>
      <c r="X387" s="51">
        <v>0</v>
      </c>
      <c r="Y387" s="51">
        <v>0</v>
      </c>
      <c r="Z387" s="51">
        <v>0</v>
      </c>
      <c r="AA387" s="51">
        <v>0</v>
      </c>
      <c r="AB387" s="51">
        <v>0</v>
      </c>
      <c r="AC387" s="51">
        <v>0</v>
      </c>
      <c r="AD387" s="51">
        <v>0</v>
      </c>
      <c r="AE387" s="51">
        <v>0</v>
      </c>
      <c r="AF387" s="51">
        <v>1</v>
      </c>
      <c r="AG387" s="51">
        <v>0</v>
      </c>
      <c r="AH387" s="51" t="str">
        <f>IF(OR(COUNTIF(WestCoast[],IDPs[[#This Row],[Dis_Pcode]])&gt;=1,COUNTIF(WestCoast[],#REF!)&gt;=1),"Yes","No")</f>
        <v>Yes</v>
      </c>
      <c r="AI387" s="51" t="str">
        <f>IF(IDPs[[#This Row],[Gov_Pcode]]=IDPs[[#This Row],[Gov_Coming_Pcode]],"Yes","No")</f>
        <v>Yes</v>
      </c>
      <c r="AJ387" s="51" t="str">
        <f>IF(IDPs[[#This Row],[Dis_Pcode]]=IDPs[[#This Row],[Dis_Coming_Pcode]],"Yes","No")</f>
        <v>No</v>
      </c>
    </row>
    <row r="388" spans="1:36" x14ac:dyDescent="0.35">
      <c r="A388" s="50">
        <v>45355</v>
      </c>
      <c r="B388" s="50">
        <v>45355</v>
      </c>
      <c r="C388" s="50" t="s">
        <v>401</v>
      </c>
      <c r="D388" s="51" t="s">
        <v>1203</v>
      </c>
      <c r="E388" s="52" t="s">
        <v>266</v>
      </c>
      <c r="F388" s="51" t="s">
        <v>417</v>
      </c>
      <c r="G388" s="51" t="s">
        <v>1303</v>
      </c>
      <c r="H388" s="52" t="s">
        <v>1304</v>
      </c>
      <c r="I388" s="51" t="s">
        <v>1126</v>
      </c>
      <c r="J388" s="51" t="s">
        <v>1184</v>
      </c>
      <c r="K388" s="50">
        <v>45352</v>
      </c>
      <c r="L388" s="50" t="s">
        <v>401</v>
      </c>
      <c r="M388" s="51" t="s">
        <v>1203</v>
      </c>
      <c r="N388" s="52" t="s">
        <v>266</v>
      </c>
      <c r="O388" s="51" t="s">
        <v>453</v>
      </c>
      <c r="P388" s="51" t="s">
        <v>25</v>
      </c>
      <c r="Q388" s="52" t="s">
        <v>452</v>
      </c>
      <c r="R388" s="51" t="s">
        <v>1180</v>
      </c>
      <c r="S388" s="51" t="s">
        <v>1186</v>
      </c>
      <c r="T388" s="51" t="s">
        <v>1160</v>
      </c>
      <c r="U388" s="51"/>
      <c r="V388" s="51"/>
      <c r="W388" s="51">
        <v>1</v>
      </c>
      <c r="X388" s="51">
        <v>0</v>
      </c>
      <c r="Y388" s="51">
        <v>1</v>
      </c>
      <c r="Z388" s="51">
        <v>0</v>
      </c>
      <c r="AA388" s="51">
        <v>0</v>
      </c>
      <c r="AB388" s="51">
        <v>0</v>
      </c>
      <c r="AC388" s="51">
        <v>0</v>
      </c>
      <c r="AD388" s="51">
        <v>0</v>
      </c>
      <c r="AE388" s="51">
        <v>0</v>
      </c>
      <c r="AF388" s="51">
        <v>0</v>
      </c>
      <c r="AG388" s="51">
        <v>0</v>
      </c>
      <c r="AH388" s="51" t="str">
        <f>IF(OR(COUNTIF(WestCoast[],IDPs[[#This Row],[Dis_Pcode]])&gt;=1,COUNTIF(WestCoast[],#REF!)&gt;=1),"Yes","No")</f>
        <v>Yes</v>
      </c>
      <c r="AI388" s="51" t="str">
        <f>IF(IDPs[[#This Row],[Gov_Pcode]]=IDPs[[#This Row],[Gov_Coming_Pcode]],"Yes","No")</f>
        <v>Yes</v>
      </c>
      <c r="AJ388" s="51" t="str">
        <f>IF(IDPs[[#This Row],[Dis_Pcode]]=IDPs[[#This Row],[Dis_Coming_Pcode]],"Yes","No")</f>
        <v>No</v>
      </c>
    </row>
    <row r="389" spans="1:36" x14ac:dyDescent="0.35">
      <c r="A389" s="50">
        <v>45360</v>
      </c>
      <c r="B389" s="50">
        <v>45360</v>
      </c>
      <c r="C389" s="50" t="s">
        <v>1046</v>
      </c>
      <c r="D389" s="51" t="s">
        <v>1207</v>
      </c>
      <c r="E389" s="52" t="s">
        <v>267</v>
      </c>
      <c r="F389" s="51" t="s">
        <v>1081</v>
      </c>
      <c r="G389" s="51" t="s">
        <v>1208</v>
      </c>
      <c r="H389" s="52" t="s">
        <v>1080</v>
      </c>
      <c r="I389" s="51" t="s">
        <v>1126</v>
      </c>
      <c r="J389" s="51" t="s">
        <v>1184</v>
      </c>
      <c r="K389" s="50">
        <v>45352</v>
      </c>
      <c r="L389" s="50" t="s">
        <v>1046</v>
      </c>
      <c r="M389" s="51" t="s">
        <v>1207</v>
      </c>
      <c r="N389" s="52" t="s">
        <v>267</v>
      </c>
      <c r="O389" s="51" t="s">
        <v>1053</v>
      </c>
      <c r="P389" s="51" t="s">
        <v>1052</v>
      </c>
      <c r="Q389" s="52" t="s">
        <v>1051</v>
      </c>
      <c r="R389" s="51" t="s">
        <v>1180</v>
      </c>
      <c r="S389" s="51" t="s">
        <v>1185</v>
      </c>
      <c r="T389" s="51" t="s">
        <v>1435</v>
      </c>
      <c r="U389" s="51" t="s">
        <v>1435</v>
      </c>
      <c r="V389" s="51" t="s">
        <v>1160</v>
      </c>
      <c r="W389" s="51">
        <v>38</v>
      </c>
      <c r="X389" s="51">
        <v>0</v>
      </c>
      <c r="Y389" s="51">
        <v>0</v>
      </c>
      <c r="Z389" s="51">
        <v>0</v>
      </c>
      <c r="AA389" s="51">
        <v>38</v>
      </c>
      <c r="AB389" s="51">
        <v>0</v>
      </c>
      <c r="AC389" s="51">
        <v>0</v>
      </c>
      <c r="AD389" s="51">
        <v>0</v>
      </c>
      <c r="AE389" s="51">
        <v>0</v>
      </c>
      <c r="AF389" s="51">
        <v>0</v>
      </c>
      <c r="AG389" s="51">
        <v>0</v>
      </c>
      <c r="AH389" s="51" t="str">
        <f>IF(OR(COUNTIF(WestCoast[],IDPs[[#This Row],[Dis_Pcode]])&gt;=1,COUNTIF(WestCoast[],#REF!)&gt;=1),"Yes","No")</f>
        <v>No</v>
      </c>
      <c r="AI389" s="51" t="str">
        <f>IF(IDPs[[#This Row],[Gov_Pcode]]=IDPs[[#This Row],[Gov_Coming_Pcode]],"Yes","No")</f>
        <v>Yes</v>
      </c>
      <c r="AJ389" s="51" t="str">
        <f>IF(IDPs[[#This Row],[Dis_Pcode]]=IDPs[[#This Row],[Dis_Coming_Pcode]],"Yes","No")</f>
        <v>No</v>
      </c>
    </row>
    <row r="390" spans="1:36" x14ac:dyDescent="0.35">
      <c r="A390" s="50">
        <v>45360</v>
      </c>
      <c r="B390" s="50">
        <v>45360</v>
      </c>
      <c r="C390" s="50" t="s">
        <v>1046</v>
      </c>
      <c r="D390" s="51" t="s">
        <v>1207</v>
      </c>
      <c r="E390" s="52" t="s">
        <v>267</v>
      </c>
      <c r="F390" s="51" t="s">
        <v>1081</v>
      </c>
      <c r="G390" s="51" t="s">
        <v>1208</v>
      </c>
      <c r="H390" s="52" t="s">
        <v>1080</v>
      </c>
      <c r="I390" s="51" t="s">
        <v>1126</v>
      </c>
      <c r="J390" s="51" t="s">
        <v>1184</v>
      </c>
      <c r="K390" s="50">
        <v>45352</v>
      </c>
      <c r="L390" s="50" t="s">
        <v>1046</v>
      </c>
      <c r="M390" s="51" t="s">
        <v>1207</v>
      </c>
      <c r="N390" s="52" t="s">
        <v>267</v>
      </c>
      <c r="O390" s="51" t="s">
        <v>1053</v>
      </c>
      <c r="P390" s="51" t="s">
        <v>1052</v>
      </c>
      <c r="Q390" s="52" t="s">
        <v>1051</v>
      </c>
      <c r="R390" s="51" t="s">
        <v>1180</v>
      </c>
      <c r="S390" s="51" t="s">
        <v>1185</v>
      </c>
      <c r="T390" s="51" t="s">
        <v>1435</v>
      </c>
      <c r="U390" s="51" t="s">
        <v>1435</v>
      </c>
      <c r="V390" s="51" t="s">
        <v>1160</v>
      </c>
      <c r="W390" s="51">
        <v>58</v>
      </c>
      <c r="X390" s="51">
        <v>0</v>
      </c>
      <c r="Y390" s="51">
        <v>0</v>
      </c>
      <c r="Z390" s="51">
        <v>0</v>
      </c>
      <c r="AA390" s="51">
        <v>58</v>
      </c>
      <c r="AB390" s="51">
        <v>0</v>
      </c>
      <c r="AC390" s="51">
        <v>0</v>
      </c>
      <c r="AD390" s="51">
        <v>0</v>
      </c>
      <c r="AE390" s="51">
        <v>0</v>
      </c>
      <c r="AF390" s="51">
        <v>0</v>
      </c>
      <c r="AG390" s="51">
        <v>0</v>
      </c>
      <c r="AH390" s="51" t="str">
        <f>IF(OR(COUNTIF(WestCoast[],IDPs[[#This Row],[Dis_Pcode]])&gt;=1,COUNTIF(WestCoast[],#REF!)&gt;=1),"Yes","No")</f>
        <v>No</v>
      </c>
      <c r="AI390" s="51" t="str">
        <f>IF(IDPs[[#This Row],[Gov_Pcode]]=IDPs[[#This Row],[Gov_Coming_Pcode]],"Yes","No")</f>
        <v>Yes</v>
      </c>
      <c r="AJ390" s="51" t="str">
        <f>IF(IDPs[[#This Row],[Dis_Pcode]]=IDPs[[#This Row],[Dis_Coming_Pcode]],"Yes","No")</f>
        <v>No</v>
      </c>
    </row>
    <row r="391" spans="1:36" x14ac:dyDescent="0.35">
      <c r="A391" s="50">
        <v>45354</v>
      </c>
      <c r="B391" s="50">
        <v>45355</v>
      </c>
      <c r="C391" s="50" t="s">
        <v>401</v>
      </c>
      <c r="D391" s="51" t="s">
        <v>1203</v>
      </c>
      <c r="E391" s="52" t="s">
        <v>266</v>
      </c>
      <c r="F391" s="51" t="s">
        <v>453</v>
      </c>
      <c r="G391" s="51" t="s">
        <v>25</v>
      </c>
      <c r="H391" s="52" t="s">
        <v>452</v>
      </c>
      <c r="I391" s="51" t="s">
        <v>1126</v>
      </c>
      <c r="J391" s="51" t="s">
        <v>1184</v>
      </c>
      <c r="K391" s="50">
        <v>45353</v>
      </c>
      <c r="L391" s="50" t="s">
        <v>1046</v>
      </c>
      <c r="M391" s="51" t="s">
        <v>1207</v>
      </c>
      <c r="N391" s="52" t="s">
        <v>267</v>
      </c>
      <c r="O391" s="51" t="s">
        <v>1084</v>
      </c>
      <c r="P391" s="51" t="s">
        <v>35</v>
      </c>
      <c r="Q391" s="52" t="s">
        <v>1083</v>
      </c>
      <c r="R391" s="51" t="s">
        <v>1180</v>
      </c>
      <c r="S391" s="51" t="s">
        <v>1186</v>
      </c>
      <c r="T391" s="51" t="s">
        <v>1160</v>
      </c>
      <c r="U391" s="51"/>
      <c r="V391" s="51"/>
      <c r="W391" s="51">
        <v>1</v>
      </c>
      <c r="X391" s="51">
        <v>0</v>
      </c>
      <c r="Y391" s="51">
        <v>0</v>
      </c>
      <c r="Z391" s="51">
        <v>0</v>
      </c>
      <c r="AA391" s="51">
        <v>0</v>
      </c>
      <c r="AB391" s="51">
        <v>0</v>
      </c>
      <c r="AC391" s="51">
        <v>0</v>
      </c>
      <c r="AD391" s="51">
        <v>1</v>
      </c>
      <c r="AE391" s="51">
        <v>0</v>
      </c>
      <c r="AF391" s="51">
        <v>0</v>
      </c>
      <c r="AG391" s="51">
        <v>0</v>
      </c>
      <c r="AH391" s="51" t="str">
        <f>IF(OR(COUNTIF(WestCoast[],IDPs[[#This Row],[Dis_Pcode]])&gt;=1,COUNTIF(WestCoast[],#REF!)&gt;=1),"Yes","No")</f>
        <v>Yes</v>
      </c>
      <c r="AI391" s="51" t="str">
        <f>IF(IDPs[[#This Row],[Gov_Pcode]]=IDPs[[#This Row],[Gov_Coming_Pcode]],"Yes","No")</f>
        <v>No</v>
      </c>
      <c r="AJ391" s="51" t="str">
        <f>IF(IDPs[[#This Row],[Dis_Pcode]]=IDPs[[#This Row],[Dis_Coming_Pcode]],"Yes","No")</f>
        <v>No</v>
      </c>
    </row>
    <row r="392" spans="1:36" x14ac:dyDescent="0.35">
      <c r="A392" s="50">
        <v>45354</v>
      </c>
      <c r="B392" s="50">
        <v>45354</v>
      </c>
      <c r="C392" s="50" t="s">
        <v>401</v>
      </c>
      <c r="D392" s="51" t="s">
        <v>1203</v>
      </c>
      <c r="E392" s="52" t="s">
        <v>266</v>
      </c>
      <c r="F392" s="51" t="s">
        <v>453</v>
      </c>
      <c r="G392" s="51" t="s">
        <v>25</v>
      </c>
      <c r="H392" s="52" t="s">
        <v>452</v>
      </c>
      <c r="I392" s="51" t="s">
        <v>1126</v>
      </c>
      <c r="J392" s="51" t="s">
        <v>1184</v>
      </c>
      <c r="K392" s="50">
        <v>45353</v>
      </c>
      <c r="L392" s="50" t="s">
        <v>401</v>
      </c>
      <c r="M392" s="51" t="s">
        <v>1203</v>
      </c>
      <c r="N392" s="52" t="s">
        <v>266</v>
      </c>
      <c r="O392" s="51" t="s">
        <v>413</v>
      </c>
      <c r="P392" s="51" t="s">
        <v>29</v>
      </c>
      <c r="Q392" s="52" t="s">
        <v>412</v>
      </c>
      <c r="R392" s="51" t="s">
        <v>1180</v>
      </c>
      <c r="S392" s="51" t="s">
        <v>1186</v>
      </c>
      <c r="T392" s="51" t="s">
        <v>1160</v>
      </c>
      <c r="U392" s="51"/>
      <c r="V392" s="51"/>
      <c r="W392" s="51">
        <v>1</v>
      </c>
      <c r="X392" s="51">
        <v>0</v>
      </c>
      <c r="Y392" s="51">
        <v>0</v>
      </c>
      <c r="Z392" s="51">
        <v>0</v>
      </c>
      <c r="AA392" s="51">
        <v>0</v>
      </c>
      <c r="AB392" s="51">
        <v>0</v>
      </c>
      <c r="AC392" s="51">
        <v>0</v>
      </c>
      <c r="AD392" s="51">
        <v>1</v>
      </c>
      <c r="AE392" s="51">
        <v>0</v>
      </c>
      <c r="AF392" s="51">
        <v>0</v>
      </c>
      <c r="AG392" s="51">
        <v>0</v>
      </c>
      <c r="AH392" s="51" t="str">
        <f>IF(OR(COUNTIF(WestCoast[],IDPs[[#This Row],[Dis_Pcode]])&gt;=1,COUNTIF(WestCoast[],#REF!)&gt;=1),"Yes","No")</f>
        <v>Yes</v>
      </c>
      <c r="AI392" s="51" t="str">
        <f>IF(IDPs[[#This Row],[Gov_Pcode]]=IDPs[[#This Row],[Gov_Coming_Pcode]],"Yes","No")</f>
        <v>Yes</v>
      </c>
      <c r="AJ392" s="51" t="str">
        <f>IF(IDPs[[#This Row],[Dis_Pcode]]=IDPs[[#This Row],[Dis_Coming_Pcode]],"Yes","No")</f>
        <v>No</v>
      </c>
    </row>
    <row r="393" spans="1:36" x14ac:dyDescent="0.35">
      <c r="A393" s="50">
        <v>45357</v>
      </c>
      <c r="B393" s="50">
        <v>45357</v>
      </c>
      <c r="C393" s="50" t="s">
        <v>380</v>
      </c>
      <c r="D393" s="51" t="s">
        <v>1218</v>
      </c>
      <c r="E393" s="52" t="s">
        <v>265</v>
      </c>
      <c r="F393" s="51" t="s">
        <v>382</v>
      </c>
      <c r="G393" s="51" t="s">
        <v>1218</v>
      </c>
      <c r="H393" s="52" t="s">
        <v>265</v>
      </c>
      <c r="I393" s="51" t="s">
        <v>1126</v>
      </c>
      <c r="J393" s="51" t="s">
        <v>1184</v>
      </c>
      <c r="K393" s="50">
        <v>45353</v>
      </c>
      <c r="L393" s="50" t="s">
        <v>380</v>
      </c>
      <c r="M393" s="51" t="s">
        <v>1218</v>
      </c>
      <c r="N393" s="52" t="s">
        <v>265</v>
      </c>
      <c r="O393" s="51" t="s">
        <v>400</v>
      </c>
      <c r="P393" s="51" t="s">
        <v>1154</v>
      </c>
      <c r="Q393" s="52" t="s">
        <v>398</v>
      </c>
      <c r="R393" s="51" t="s">
        <v>1180</v>
      </c>
      <c r="S393" s="51" t="s">
        <v>1186</v>
      </c>
      <c r="T393" s="51" t="s">
        <v>1160</v>
      </c>
      <c r="U393" s="51"/>
      <c r="V393" s="51"/>
      <c r="W393" s="51">
        <v>1</v>
      </c>
      <c r="X393" s="51">
        <v>0</v>
      </c>
      <c r="Y393" s="51">
        <v>0</v>
      </c>
      <c r="Z393" s="51">
        <v>0</v>
      </c>
      <c r="AA393" s="51">
        <v>0</v>
      </c>
      <c r="AB393" s="51">
        <v>0</v>
      </c>
      <c r="AC393" s="51">
        <v>0</v>
      </c>
      <c r="AD393" s="51">
        <v>1</v>
      </c>
      <c r="AE393" s="51">
        <v>0</v>
      </c>
      <c r="AF393" s="51">
        <v>0</v>
      </c>
      <c r="AG393" s="51">
        <v>0</v>
      </c>
      <c r="AH393" s="51" t="str">
        <f>IF(OR(COUNTIF(WestCoast[],IDPs[[#This Row],[Dis_Pcode]])&gt;=1,COUNTIF(WestCoast[],#REF!)&gt;=1),"Yes","No")</f>
        <v>No</v>
      </c>
      <c r="AI393" s="51" t="str">
        <f>IF(IDPs[[#This Row],[Gov_Pcode]]=IDPs[[#This Row],[Gov_Coming_Pcode]],"Yes","No")</f>
        <v>Yes</v>
      </c>
      <c r="AJ393" s="51" t="str">
        <f>IF(IDPs[[#This Row],[Dis_Pcode]]=IDPs[[#This Row],[Dis_Coming_Pcode]],"Yes","No")</f>
        <v>No</v>
      </c>
    </row>
    <row r="394" spans="1:36" x14ac:dyDescent="0.35">
      <c r="A394" s="50">
        <v>45360</v>
      </c>
      <c r="B394" s="50">
        <v>45355</v>
      </c>
      <c r="C394" s="50" t="s">
        <v>874</v>
      </c>
      <c r="D394" s="51" t="s">
        <v>6</v>
      </c>
      <c r="E394" s="52" t="s">
        <v>873</v>
      </c>
      <c r="F394" s="51" t="s">
        <v>894</v>
      </c>
      <c r="G394" s="51" t="s">
        <v>87</v>
      </c>
      <c r="H394" s="52" t="s">
        <v>893</v>
      </c>
      <c r="I394" s="51" t="s">
        <v>1126</v>
      </c>
      <c r="J394" s="51" t="s">
        <v>1184</v>
      </c>
      <c r="K394" s="50">
        <v>45353</v>
      </c>
      <c r="L394" s="50" t="s">
        <v>401</v>
      </c>
      <c r="M394" s="51" t="s">
        <v>1203</v>
      </c>
      <c r="N394" s="52" t="s">
        <v>266</v>
      </c>
      <c r="O394" s="51" t="s">
        <v>413</v>
      </c>
      <c r="P394" s="51" t="s">
        <v>29</v>
      </c>
      <c r="Q394" s="52" t="s">
        <v>412</v>
      </c>
      <c r="R394" s="51" t="s">
        <v>1181</v>
      </c>
      <c r="S394" s="51" t="s">
        <v>1183</v>
      </c>
      <c r="T394" s="51" t="s">
        <v>1160</v>
      </c>
      <c r="U394" s="51"/>
      <c r="V394" s="51"/>
      <c r="W394" s="51">
        <v>2</v>
      </c>
      <c r="X394" s="51">
        <v>0</v>
      </c>
      <c r="Y394" s="51">
        <v>0</v>
      </c>
      <c r="Z394" s="51">
        <v>0</v>
      </c>
      <c r="AA394" s="51">
        <v>0</v>
      </c>
      <c r="AB394" s="51">
        <v>0</v>
      </c>
      <c r="AC394" s="51">
        <v>0</v>
      </c>
      <c r="AD394" s="51">
        <v>0</v>
      </c>
      <c r="AE394" s="51">
        <v>0</v>
      </c>
      <c r="AF394" s="51">
        <v>2</v>
      </c>
      <c r="AG394" s="51">
        <v>0</v>
      </c>
      <c r="AH394" s="51" t="str">
        <f>IF(OR(COUNTIF(WestCoast[],IDPs[[#This Row],[Dis_Pcode]])&gt;=1,COUNTIF(WestCoast[],#REF!)&gt;=1),"Yes","No")</f>
        <v>No</v>
      </c>
      <c r="AI394" s="51" t="str">
        <f>IF(IDPs[[#This Row],[Gov_Pcode]]=IDPs[[#This Row],[Gov_Coming_Pcode]],"Yes","No")</f>
        <v>No</v>
      </c>
      <c r="AJ394" s="51" t="str">
        <f>IF(IDPs[[#This Row],[Dis_Pcode]]=IDPs[[#This Row],[Dis_Coming_Pcode]],"Yes","No")</f>
        <v>No</v>
      </c>
    </row>
    <row r="395" spans="1:36" x14ac:dyDescent="0.35">
      <c r="A395" s="50">
        <v>45360</v>
      </c>
      <c r="B395" s="50">
        <v>45360</v>
      </c>
      <c r="C395" s="50" t="s">
        <v>1046</v>
      </c>
      <c r="D395" s="51" t="s">
        <v>1207</v>
      </c>
      <c r="E395" s="52" t="s">
        <v>267</v>
      </c>
      <c r="F395" s="51" t="s">
        <v>1084</v>
      </c>
      <c r="G395" s="51" t="s">
        <v>35</v>
      </c>
      <c r="H395" s="52" t="s">
        <v>1083</v>
      </c>
      <c r="I395" s="51" t="s">
        <v>1126</v>
      </c>
      <c r="J395" s="51" t="s">
        <v>1184</v>
      </c>
      <c r="K395" s="50">
        <v>45353</v>
      </c>
      <c r="L395" s="50" t="s">
        <v>1046</v>
      </c>
      <c r="M395" s="51" t="s">
        <v>1207</v>
      </c>
      <c r="N395" s="52" t="s">
        <v>267</v>
      </c>
      <c r="O395" s="51" t="s">
        <v>1084</v>
      </c>
      <c r="P395" s="51" t="s">
        <v>35</v>
      </c>
      <c r="Q395" s="52" t="s">
        <v>1083</v>
      </c>
      <c r="R395" s="51" t="s">
        <v>1180</v>
      </c>
      <c r="S395" s="51" t="s">
        <v>1185</v>
      </c>
      <c r="T395" s="51" t="s">
        <v>1160</v>
      </c>
      <c r="U395" s="51"/>
      <c r="V395" s="51"/>
      <c r="W395" s="51">
        <v>2</v>
      </c>
      <c r="X395" s="51">
        <v>0</v>
      </c>
      <c r="Y395" s="51">
        <v>0</v>
      </c>
      <c r="Z395" s="51">
        <v>0</v>
      </c>
      <c r="AA395" s="51">
        <v>2</v>
      </c>
      <c r="AB395" s="51">
        <v>0</v>
      </c>
      <c r="AC395" s="51">
        <v>0</v>
      </c>
      <c r="AD395" s="51">
        <v>0</v>
      </c>
      <c r="AE395" s="51">
        <v>0</v>
      </c>
      <c r="AF395" s="51">
        <v>0</v>
      </c>
      <c r="AG395" s="51">
        <v>0</v>
      </c>
      <c r="AH395" s="51" t="str">
        <f>IF(OR(COUNTIF(WestCoast[],IDPs[[#This Row],[Dis_Pcode]])&gt;=1,COUNTIF(WestCoast[],#REF!)&gt;=1),"Yes","No")</f>
        <v>No</v>
      </c>
      <c r="AI395" s="51" t="str">
        <f>IF(IDPs[[#This Row],[Gov_Pcode]]=IDPs[[#This Row],[Gov_Coming_Pcode]],"Yes","No")</f>
        <v>Yes</v>
      </c>
      <c r="AJ395" s="51" t="str">
        <f>IF(IDPs[[#This Row],[Dis_Pcode]]=IDPs[[#This Row],[Dis_Coming_Pcode]],"Yes","No")</f>
        <v>Yes</v>
      </c>
    </row>
    <row r="396" spans="1:36" x14ac:dyDescent="0.35">
      <c r="A396" s="50">
        <v>45357</v>
      </c>
      <c r="B396" s="50">
        <v>45357</v>
      </c>
      <c r="C396" s="50" t="s">
        <v>380</v>
      </c>
      <c r="D396" s="51" t="s">
        <v>1218</v>
      </c>
      <c r="E396" s="52" t="s">
        <v>265</v>
      </c>
      <c r="F396" s="51" t="s">
        <v>384</v>
      </c>
      <c r="G396" s="51" t="s">
        <v>73</v>
      </c>
      <c r="H396" s="52" t="s">
        <v>1402</v>
      </c>
      <c r="I396" s="51" t="s">
        <v>1126</v>
      </c>
      <c r="J396" s="51" t="s">
        <v>1184</v>
      </c>
      <c r="K396" s="50">
        <v>45354</v>
      </c>
      <c r="L396" s="50" t="s">
        <v>401</v>
      </c>
      <c r="M396" s="51" t="s">
        <v>1203</v>
      </c>
      <c r="N396" s="52" t="s">
        <v>266</v>
      </c>
      <c r="O396" s="51" t="s">
        <v>408</v>
      </c>
      <c r="P396" s="51" t="s">
        <v>1204</v>
      </c>
      <c r="Q396" s="52" t="s">
        <v>407</v>
      </c>
      <c r="R396" s="51" t="s">
        <v>1180</v>
      </c>
      <c r="S396" s="51" t="s">
        <v>1185</v>
      </c>
      <c r="T396" s="51" t="s">
        <v>1160</v>
      </c>
      <c r="U396" s="51"/>
      <c r="V396" s="51"/>
      <c r="W396" s="51">
        <v>1</v>
      </c>
      <c r="X396" s="51">
        <v>0</v>
      </c>
      <c r="Y396" s="51">
        <v>0</v>
      </c>
      <c r="Z396" s="51">
        <v>0</v>
      </c>
      <c r="AA396" s="51">
        <v>0</v>
      </c>
      <c r="AB396" s="51">
        <v>0</v>
      </c>
      <c r="AC396" s="51">
        <v>0</v>
      </c>
      <c r="AD396" s="51">
        <v>1</v>
      </c>
      <c r="AE396" s="51">
        <v>0</v>
      </c>
      <c r="AF396" s="51">
        <v>0</v>
      </c>
      <c r="AG396" s="51">
        <v>0</v>
      </c>
      <c r="AH396" s="51" t="str">
        <f>IF(OR(COUNTIF(WestCoast[],IDPs[[#This Row],[Dis_Pcode]])&gt;=1,COUNTIF(WestCoast[],#REF!)&gt;=1),"Yes","No")</f>
        <v>No</v>
      </c>
      <c r="AI396" s="51" t="str">
        <f>IF(IDPs[[#This Row],[Gov_Pcode]]=IDPs[[#This Row],[Gov_Coming_Pcode]],"Yes","No")</f>
        <v>No</v>
      </c>
      <c r="AJ396" s="51" t="str">
        <f>IF(IDPs[[#This Row],[Dis_Pcode]]=IDPs[[#This Row],[Dis_Coming_Pcode]],"Yes","No")</f>
        <v>No</v>
      </c>
    </row>
    <row r="397" spans="1:36" x14ac:dyDescent="0.35">
      <c r="A397" s="50">
        <v>45360</v>
      </c>
      <c r="B397" s="50">
        <v>45356</v>
      </c>
      <c r="C397" s="50" t="s">
        <v>874</v>
      </c>
      <c r="D397" s="51" t="s">
        <v>6</v>
      </c>
      <c r="E397" s="52" t="s">
        <v>873</v>
      </c>
      <c r="F397" s="51" t="s">
        <v>892</v>
      </c>
      <c r="G397" s="51" t="s">
        <v>6</v>
      </c>
      <c r="H397" s="52" t="s">
        <v>873</v>
      </c>
      <c r="I397" s="51" t="s">
        <v>1126</v>
      </c>
      <c r="J397" s="51" t="s">
        <v>1184</v>
      </c>
      <c r="K397" s="50">
        <v>45354</v>
      </c>
      <c r="L397" s="50" t="s">
        <v>874</v>
      </c>
      <c r="M397" s="51" t="s">
        <v>6</v>
      </c>
      <c r="N397" s="52" t="s">
        <v>873</v>
      </c>
      <c r="O397" s="51" t="s">
        <v>891</v>
      </c>
      <c r="P397" s="51" t="s">
        <v>95</v>
      </c>
      <c r="Q397" s="52" t="s">
        <v>890</v>
      </c>
      <c r="R397" s="51" t="s">
        <v>1180</v>
      </c>
      <c r="S397" s="51" t="s">
        <v>1185</v>
      </c>
      <c r="T397" s="51" t="s">
        <v>1439</v>
      </c>
      <c r="U397" s="51"/>
      <c r="V397" s="51"/>
      <c r="W397" s="51">
        <v>1</v>
      </c>
      <c r="X397" s="51">
        <v>0</v>
      </c>
      <c r="Y397" s="51">
        <v>0</v>
      </c>
      <c r="Z397" s="51">
        <v>0</v>
      </c>
      <c r="AA397" s="51">
        <v>0</v>
      </c>
      <c r="AB397" s="51">
        <v>0</v>
      </c>
      <c r="AC397" s="51">
        <v>0</v>
      </c>
      <c r="AD397" s="51">
        <v>1</v>
      </c>
      <c r="AE397" s="51">
        <v>0</v>
      </c>
      <c r="AF397" s="51">
        <v>0</v>
      </c>
      <c r="AG397" s="51">
        <v>0</v>
      </c>
      <c r="AH397" s="51" t="str">
        <f>IF(OR(COUNTIF(WestCoast[],IDPs[[#This Row],[Dis_Pcode]])&gt;=1,COUNTIF(WestCoast[],#REF!)&gt;=1),"Yes","No")</f>
        <v>No</v>
      </c>
      <c r="AI397" s="51" t="str">
        <f>IF(IDPs[[#This Row],[Gov_Pcode]]=IDPs[[#This Row],[Gov_Coming_Pcode]],"Yes","No")</f>
        <v>Yes</v>
      </c>
      <c r="AJ397" s="51" t="str">
        <f>IF(IDPs[[#This Row],[Dis_Pcode]]=IDPs[[#This Row],[Dis_Coming_Pcode]],"Yes","No")</f>
        <v>No</v>
      </c>
    </row>
    <row r="398" spans="1:36" x14ac:dyDescent="0.35">
      <c r="A398" s="50">
        <v>45360</v>
      </c>
      <c r="B398" s="50">
        <v>45357</v>
      </c>
      <c r="C398" s="50" t="s">
        <v>874</v>
      </c>
      <c r="D398" s="51" t="s">
        <v>6</v>
      </c>
      <c r="E398" s="52" t="s">
        <v>873</v>
      </c>
      <c r="F398" s="51" t="s">
        <v>894</v>
      </c>
      <c r="G398" s="51" t="s">
        <v>87</v>
      </c>
      <c r="H398" s="52" t="s">
        <v>893</v>
      </c>
      <c r="I398" s="51" t="s">
        <v>1126</v>
      </c>
      <c r="J398" s="51" t="s">
        <v>1184</v>
      </c>
      <c r="K398" s="50">
        <v>45354</v>
      </c>
      <c r="L398" s="50" t="s">
        <v>874</v>
      </c>
      <c r="M398" s="51" t="s">
        <v>6</v>
      </c>
      <c r="N398" s="52" t="s">
        <v>873</v>
      </c>
      <c r="O398" s="51" t="s">
        <v>882</v>
      </c>
      <c r="P398" s="51" t="s">
        <v>121</v>
      </c>
      <c r="Q398" s="52" t="s">
        <v>881</v>
      </c>
      <c r="R398" s="51" t="s">
        <v>1180</v>
      </c>
      <c r="S398" s="51" t="s">
        <v>1185</v>
      </c>
      <c r="T398" s="51" t="s">
        <v>1160</v>
      </c>
      <c r="U398" s="51"/>
      <c r="V398" s="51"/>
      <c r="W398" s="51">
        <v>1</v>
      </c>
      <c r="X398" s="51">
        <v>0</v>
      </c>
      <c r="Y398" s="51">
        <v>0</v>
      </c>
      <c r="Z398" s="51">
        <v>0</v>
      </c>
      <c r="AA398" s="51">
        <v>0</v>
      </c>
      <c r="AB398" s="51">
        <v>0</v>
      </c>
      <c r="AC398" s="51">
        <v>0</v>
      </c>
      <c r="AD398" s="51">
        <v>1</v>
      </c>
      <c r="AE398" s="51">
        <v>0</v>
      </c>
      <c r="AF398" s="51">
        <v>0</v>
      </c>
      <c r="AG398" s="51">
        <v>0</v>
      </c>
      <c r="AH398" s="51" t="str">
        <f>IF(OR(COUNTIF(WestCoast[],IDPs[[#This Row],[Dis_Pcode]])&gt;=1,COUNTIF(WestCoast[],#REF!)&gt;=1),"Yes","No")</f>
        <v>No</v>
      </c>
      <c r="AI398" s="51" t="str">
        <f>IF(IDPs[[#This Row],[Gov_Pcode]]=IDPs[[#This Row],[Gov_Coming_Pcode]],"Yes","No")</f>
        <v>Yes</v>
      </c>
      <c r="AJ398" s="51" t="str">
        <f>IF(IDPs[[#This Row],[Dis_Pcode]]=IDPs[[#This Row],[Dis_Coming_Pcode]],"Yes","No")</f>
        <v>No</v>
      </c>
    </row>
    <row r="399" spans="1:36" x14ac:dyDescent="0.35">
      <c r="A399" s="50">
        <v>45360</v>
      </c>
      <c r="B399" s="50">
        <v>45359</v>
      </c>
      <c r="C399" s="50" t="s">
        <v>874</v>
      </c>
      <c r="D399" s="51" t="s">
        <v>6</v>
      </c>
      <c r="E399" s="52" t="s">
        <v>873</v>
      </c>
      <c r="F399" s="51" t="s">
        <v>894</v>
      </c>
      <c r="G399" s="51" t="s">
        <v>87</v>
      </c>
      <c r="H399" s="52" t="s">
        <v>893</v>
      </c>
      <c r="I399" s="51" t="s">
        <v>1126</v>
      </c>
      <c r="J399" s="51" t="s">
        <v>1184</v>
      </c>
      <c r="K399" s="50">
        <v>45354</v>
      </c>
      <c r="L399" s="50" t="s">
        <v>325</v>
      </c>
      <c r="M399" s="51" t="s">
        <v>17</v>
      </c>
      <c r="N399" s="52" t="s">
        <v>277</v>
      </c>
      <c r="O399" s="51" t="s">
        <v>371</v>
      </c>
      <c r="P399" s="51" t="s">
        <v>370</v>
      </c>
      <c r="Q399" s="52" t="s">
        <v>369</v>
      </c>
      <c r="R399" s="51" t="s">
        <v>1180</v>
      </c>
      <c r="S399" s="51" t="s">
        <v>1185</v>
      </c>
      <c r="T399" s="51" t="s">
        <v>1160</v>
      </c>
      <c r="U399" s="51"/>
      <c r="V399" s="51"/>
      <c r="W399" s="51">
        <v>1</v>
      </c>
      <c r="X399" s="51">
        <v>0</v>
      </c>
      <c r="Y399" s="51">
        <v>0</v>
      </c>
      <c r="Z399" s="51">
        <v>0</v>
      </c>
      <c r="AA399" s="51">
        <v>1</v>
      </c>
      <c r="AB399" s="51">
        <v>0</v>
      </c>
      <c r="AC399" s="51">
        <v>0</v>
      </c>
      <c r="AD399" s="51">
        <v>0</v>
      </c>
      <c r="AE399" s="51">
        <v>0</v>
      </c>
      <c r="AF399" s="51">
        <v>0</v>
      </c>
      <c r="AG399" s="51">
        <v>0</v>
      </c>
      <c r="AH399" s="51" t="str">
        <f>IF(OR(COUNTIF(WestCoast[],IDPs[[#This Row],[Dis_Pcode]])&gt;=1,COUNTIF(WestCoast[],#REF!)&gt;=1),"Yes","No")</f>
        <v>No</v>
      </c>
      <c r="AI399" s="51" t="str">
        <f>IF(IDPs[[#This Row],[Gov_Pcode]]=IDPs[[#This Row],[Gov_Coming_Pcode]],"Yes","No")</f>
        <v>No</v>
      </c>
      <c r="AJ399" s="51" t="str">
        <f>IF(IDPs[[#This Row],[Dis_Pcode]]=IDPs[[#This Row],[Dis_Coming_Pcode]],"Yes","No")</f>
        <v>No</v>
      </c>
    </row>
    <row r="400" spans="1:36" x14ac:dyDescent="0.35">
      <c r="A400" s="50">
        <v>45356</v>
      </c>
      <c r="B400" s="50">
        <v>45356</v>
      </c>
      <c r="C400" s="50" t="s">
        <v>401</v>
      </c>
      <c r="D400" s="51" t="s">
        <v>1203</v>
      </c>
      <c r="E400" s="52" t="s">
        <v>266</v>
      </c>
      <c r="F400" s="51" t="s">
        <v>453</v>
      </c>
      <c r="G400" s="51" t="s">
        <v>25</v>
      </c>
      <c r="H400" s="52" t="s">
        <v>452</v>
      </c>
      <c r="I400" s="51" t="s">
        <v>1126</v>
      </c>
      <c r="J400" s="51" t="s">
        <v>1184</v>
      </c>
      <c r="K400" s="50">
        <v>45355</v>
      </c>
      <c r="L400" s="50" t="s">
        <v>401</v>
      </c>
      <c r="M400" s="51" t="s">
        <v>1203</v>
      </c>
      <c r="N400" s="52" t="s">
        <v>266</v>
      </c>
      <c r="O400" s="51" t="s">
        <v>427</v>
      </c>
      <c r="P400" s="51" t="s">
        <v>50</v>
      </c>
      <c r="Q400" s="52" t="s">
        <v>426</v>
      </c>
      <c r="R400" s="51" t="s">
        <v>1180</v>
      </c>
      <c r="S400" s="51" t="s">
        <v>1186</v>
      </c>
      <c r="T400" s="51" t="s">
        <v>1160</v>
      </c>
      <c r="U400" s="51"/>
      <c r="V400" s="51"/>
      <c r="W400" s="51">
        <v>2</v>
      </c>
      <c r="X400" s="51">
        <v>0</v>
      </c>
      <c r="Y400" s="51">
        <v>0</v>
      </c>
      <c r="Z400" s="51">
        <v>0</v>
      </c>
      <c r="AA400" s="51">
        <v>0</v>
      </c>
      <c r="AB400" s="51">
        <v>0</v>
      </c>
      <c r="AC400" s="51">
        <v>0</v>
      </c>
      <c r="AD400" s="51">
        <v>2</v>
      </c>
      <c r="AE400" s="51">
        <v>0</v>
      </c>
      <c r="AF400" s="51">
        <v>0</v>
      </c>
      <c r="AG400" s="51">
        <v>0</v>
      </c>
      <c r="AH400" s="51" t="str">
        <f>IF(OR(COUNTIF(WestCoast[],IDPs[[#This Row],[Dis_Pcode]])&gt;=1,COUNTIF(WestCoast[],#REF!)&gt;=1),"Yes","No")</f>
        <v>Yes</v>
      </c>
      <c r="AI400" s="51" t="str">
        <f>IF(IDPs[[#This Row],[Gov_Pcode]]=IDPs[[#This Row],[Gov_Coming_Pcode]],"Yes","No")</f>
        <v>Yes</v>
      </c>
      <c r="AJ400" s="51" t="str">
        <f>IF(IDPs[[#This Row],[Dis_Pcode]]=IDPs[[#This Row],[Dis_Coming_Pcode]],"Yes","No")</f>
        <v>No</v>
      </c>
    </row>
    <row r="401" spans="1:36" x14ac:dyDescent="0.35">
      <c r="A401" s="50">
        <v>45356</v>
      </c>
      <c r="B401" s="50">
        <v>45356</v>
      </c>
      <c r="C401" s="50" t="s">
        <v>401</v>
      </c>
      <c r="D401" s="51" t="s">
        <v>1203</v>
      </c>
      <c r="E401" s="52" t="s">
        <v>266</v>
      </c>
      <c r="F401" s="51" t="s">
        <v>453</v>
      </c>
      <c r="G401" s="51" t="s">
        <v>25</v>
      </c>
      <c r="H401" s="52" t="s">
        <v>452</v>
      </c>
      <c r="I401" s="51" t="s">
        <v>1126</v>
      </c>
      <c r="J401" s="51" t="s">
        <v>1184</v>
      </c>
      <c r="K401" s="50">
        <v>45355</v>
      </c>
      <c r="L401" s="50" t="s">
        <v>401</v>
      </c>
      <c r="M401" s="51" t="s">
        <v>1203</v>
      </c>
      <c r="N401" s="52" t="s">
        <v>266</v>
      </c>
      <c r="O401" s="51" t="s">
        <v>408</v>
      </c>
      <c r="P401" s="51" t="s">
        <v>1204</v>
      </c>
      <c r="Q401" s="52" t="s">
        <v>407</v>
      </c>
      <c r="R401" s="51" t="s">
        <v>1180</v>
      </c>
      <c r="S401" s="51" t="s">
        <v>1186</v>
      </c>
      <c r="T401" s="51" t="s">
        <v>1160</v>
      </c>
      <c r="U401" s="51"/>
      <c r="V401" s="51"/>
      <c r="W401" s="51">
        <v>1</v>
      </c>
      <c r="X401" s="51">
        <v>0</v>
      </c>
      <c r="Y401" s="51">
        <v>0</v>
      </c>
      <c r="Z401" s="51">
        <v>0</v>
      </c>
      <c r="AA401" s="51">
        <v>0</v>
      </c>
      <c r="AB401" s="51">
        <v>0</v>
      </c>
      <c r="AC401" s="51">
        <v>0</v>
      </c>
      <c r="AD401" s="51">
        <v>1</v>
      </c>
      <c r="AE401" s="51">
        <v>0</v>
      </c>
      <c r="AF401" s="51">
        <v>0</v>
      </c>
      <c r="AG401" s="51">
        <v>0</v>
      </c>
      <c r="AH401" s="51" t="str">
        <f>IF(OR(COUNTIF(WestCoast[],IDPs[[#This Row],[Dis_Pcode]])&gt;=1,COUNTIF(WestCoast[],#REF!)&gt;=1),"Yes","No")</f>
        <v>Yes</v>
      </c>
      <c r="AI401" s="51" t="str">
        <f>IF(IDPs[[#This Row],[Gov_Pcode]]=IDPs[[#This Row],[Gov_Coming_Pcode]],"Yes","No")</f>
        <v>Yes</v>
      </c>
      <c r="AJ401" s="51" t="str">
        <f>IF(IDPs[[#This Row],[Dis_Pcode]]=IDPs[[#This Row],[Dis_Coming_Pcode]],"Yes","No")</f>
        <v>No</v>
      </c>
    </row>
    <row r="402" spans="1:36" x14ac:dyDescent="0.35">
      <c r="A402" s="50">
        <v>45358</v>
      </c>
      <c r="B402" s="50">
        <v>45358</v>
      </c>
      <c r="C402" s="50" t="s">
        <v>1046</v>
      </c>
      <c r="D402" s="51" t="s">
        <v>1207</v>
      </c>
      <c r="E402" s="52" t="s">
        <v>267</v>
      </c>
      <c r="F402" s="51" t="s">
        <v>1049</v>
      </c>
      <c r="G402" s="51" t="s">
        <v>1263</v>
      </c>
      <c r="H402" s="52" t="s">
        <v>1264</v>
      </c>
      <c r="I402" s="51" t="s">
        <v>1126</v>
      </c>
      <c r="J402" s="51" t="s">
        <v>1184</v>
      </c>
      <c r="K402" s="50">
        <v>45355</v>
      </c>
      <c r="L402" s="50" t="s">
        <v>1046</v>
      </c>
      <c r="M402" s="51" t="s">
        <v>1207</v>
      </c>
      <c r="N402" s="52" t="s">
        <v>267</v>
      </c>
      <c r="O402" s="51" t="s">
        <v>1074</v>
      </c>
      <c r="P402" s="51" t="s">
        <v>1073</v>
      </c>
      <c r="Q402" s="52" t="s">
        <v>1072</v>
      </c>
      <c r="R402" s="51" t="s">
        <v>1180</v>
      </c>
      <c r="S402" s="51" t="s">
        <v>1185</v>
      </c>
      <c r="T402" s="51" t="s">
        <v>1160</v>
      </c>
      <c r="U402" s="51"/>
      <c r="V402" s="51"/>
      <c r="W402" s="51">
        <v>2</v>
      </c>
      <c r="X402" s="51">
        <v>0</v>
      </c>
      <c r="Y402" s="51">
        <v>0</v>
      </c>
      <c r="Z402" s="51">
        <v>0</v>
      </c>
      <c r="AA402" s="51">
        <v>2</v>
      </c>
      <c r="AB402" s="51">
        <v>0</v>
      </c>
      <c r="AC402" s="51">
        <v>0</v>
      </c>
      <c r="AD402" s="51">
        <v>0</v>
      </c>
      <c r="AE402" s="51">
        <v>0</v>
      </c>
      <c r="AF402" s="51">
        <v>0</v>
      </c>
      <c r="AG402" s="51">
        <v>0</v>
      </c>
      <c r="AH402" s="51" t="str">
        <f>IF(OR(COUNTIF(WestCoast[],IDPs[[#This Row],[Dis_Pcode]])&gt;=1,COUNTIF(WestCoast[],#REF!)&gt;=1),"Yes","No")</f>
        <v>Yes</v>
      </c>
      <c r="AI402" s="51" t="str">
        <f>IF(IDPs[[#This Row],[Gov_Pcode]]=IDPs[[#This Row],[Gov_Coming_Pcode]],"Yes","No")</f>
        <v>Yes</v>
      </c>
      <c r="AJ402" s="51" t="str">
        <f>IF(IDPs[[#This Row],[Dis_Pcode]]=IDPs[[#This Row],[Dis_Coming_Pcode]],"Yes","No")</f>
        <v>No</v>
      </c>
    </row>
    <row r="403" spans="1:36" x14ac:dyDescent="0.35">
      <c r="A403" s="50">
        <v>45360</v>
      </c>
      <c r="B403" s="50">
        <v>45360</v>
      </c>
      <c r="C403" s="50" t="s">
        <v>380</v>
      </c>
      <c r="D403" s="51" t="s">
        <v>1218</v>
      </c>
      <c r="E403" s="52" t="s">
        <v>265</v>
      </c>
      <c r="F403" s="51" t="s">
        <v>388</v>
      </c>
      <c r="G403" s="51" t="s">
        <v>1401</v>
      </c>
      <c r="H403" s="52" t="s">
        <v>387</v>
      </c>
      <c r="I403" s="51" t="s">
        <v>1126</v>
      </c>
      <c r="J403" s="51" t="s">
        <v>1184</v>
      </c>
      <c r="K403" s="50">
        <v>45355</v>
      </c>
      <c r="L403" s="50" t="s">
        <v>380</v>
      </c>
      <c r="M403" s="51" t="s">
        <v>1218</v>
      </c>
      <c r="N403" s="52" t="s">
        <v>265</v>
      </c>
      <c r="O403" s="51" t="s">
        <v>384</v>
      </c>
      <c r="P403" s="51" t="s">
        <v>73</v>
      </c>
      <c r="Q403" s="52" t="s">
        <v>1402</v>
      </c>
      <c r="R403" s="51" t="s">
        <v>1181</v>
      </c>
      <c r="S403" s="51" t="s">
        <v>1182</v>
      </c>
      <c r="T403" s="51" t="s">
        <v>1160</v>
      </c>
      <c r="U403" s="51"/>
      <c r="V403" s="51"/>
      <c r="W403" s="51">
        <v>1</v>
      </c>
      <c r="X403" s="51">
        <v>0</v>
      </c>
      <c r="Y403" s="51">
        <v>0</v>
      </c>
      <c r="Z403" s="51">
        <v>0</v>
      </c>
      <c r="AA403" s="51">
        <v>0</v>
      </c>
      <c r="AB403" s="51">
        <v>0</v>
      </c>
      <c r="AC403" s="51">
        <v>0</v>
      </c>
      <c r="AD403" s="51">
        <v>1</v>
      </c>
      <c r="AE403" s="51">
        <v>0</v>
      </c>
      <c r="AF403" s="51">
        <v>0</v>
      </c>
      <c r="AG403" s="51">
        <v>0</v>
      </c>
      <c r="AH403" s="51" t="str">
        <f>IF(OR(COUNTIF(WestCoast[],IDPs[[#This Row],[Dis_Pcode]])&gt;=1,COUNTIF(WestCoast[],#REF!)&gt;=1),"Yes","No")</f>
        <v>No</v>
      </c>
      <c r="AI403" s="51" t="str">
        <f>IF(IDPs[[#This Row],[Gov_Pcode]]=IDPs[[#This Row],[Gov_Coming_Pcode]],"Yes","No")</f>
        <v>Yes</v>
      </c>
      <c r="AJ403" s="51" t="str">
        <f>IF(IDPs[[#This Row],[Dis_Pcode]]=IDPs[[#This Row],[Dis_Coming_Pcode]],"Yes","No")</f>
        <v>No</v>
      </c>
    </row>
    <row r="404" spans="1:36" x14ac:dyDescent="0.35">
      <c r="A404" s="50">
        <v>45360</v>
      </c>
      <c r="B404" s="50">
        <v>45357</v>
      </c>
      <c r="C404" s="50" t="s">
        <v>874</v>
      </c>
      <c r="D404" s="51" t="s">
        <v>6</v>
      </c>
      <c r="E404" s="52" t="s">
        <v>873</v>
      </c>
      <c r="F404" s="51" t="s">
        <v>894</v>
      </c>
      <c r="G404" s="51" t="s">
        <v>87</v>
      </c>
      <c r="H404" s="52" t="s">
        <v>893</v>
      </c>
      <c r="I404" s="51" t="s">
        <v>1126</v>
      </c>
      <c r="J404" s="51" t="s">
        <v>1184</v>
      </c>
      <c r="K404" s="50">
        <v>45355</v>
      </c>
      <c r="L404" s="50" t="s">
        <v>874</v>
      </c>
      <c r="M404" s="51" t="s">
        <v>6</v>
      </c>
      <c r="N404" s="52" t="s">
        <v>873</v>
      </c>
      <c r="O404" s="51" t="s">
        <v>882</v>
      </c>
      <c r="P404" s="51" t="s">
        <v>121</v>
      </c>
      <c r="Q404" s="52" t="s">
        <v>881</v>
      </c>
      <c r="R404" s="51" t="s">
        <v>1180</v>
      </c>
      <c r="S404" s="51" t="s">
        <v>1185</v>
      </c>
      <c r="T404" s="51" t="s">
        <v>1160</v>
      </c>
      <c r="U404" s="51"/>
      <c r="V404" s="51"/>
      <c r="W404" s="51">
        <v>1</v>
      </c>
      <c r="X404" s="51">
        <v>0</v>
      </c>
      <c r="Y404" s="51">
        <v>0</v>
      </c>
      <c r="Z404" s="51">
        <v>0</v>
      </c>
      <c r="AA404" s="51">
        <v>1</v>
      </c>
      <c r="AB404" s="51">
        <v>0</v>
      </c>
      <c r="AC404" s="51">
        <v>0</v>
      </c>
      <c r="AD404" s="51">
        <v>0</v>
      </c>
      <c r="AE404" s="51">
        <v>0</v>
      </c>
      <c r="AF404" s="51">
        <v>0</v>
      </c>
      <c r="AG404" s="51">
        <v>0</v>
      </c>
      <c r="AH404" s="51" t="str">
        <f>IF(OR(COUNTIF(WestCoast[],IDPs[[#This Row],[Dis_Pcode]])&gt;=1,COUNTIF(WestCoast[],#REF!)&gt;=1),"Yes","No")</f>
        <v>No</v>
      </c>
      <c r="AI404" s="51" t="str">
        <f>IF(IDPs[[#This Row],[Gov_Pcode]]=IDPs[[#This Row],[Gov_Coming_Pcode]],"Yes","No")</f>
        <v>Yes</v>
      </c>
      <c r="AJ404" s="51" t="str">
        <f>IF(IDPs[[#This Row],[Dis_Pcode]]=IDPs[[#This Row],[Dis_Coming_Pcode]],"Yes","No")</f>
        <v>No</v>
      </c>
    </row>
    <row r="405" spans="1:36" x14ac:dyDescent="0.35">
      <c r="A405" s="50">
        <v>45360</v>
      </c>
      <c r="B405" s="50">
        <v>45357</v>
      </c>
      <c r="C405" s="50" t="s">
        <v>874</v>
      </c>
      <c r="D405" s="51" t="s">
        <v>6</v>
      </c>
      <c r="E405" s="52" t="s">
        <v>873</v>
      </c>
      <c r="F405" s="51" t="s">
        <v>894</v>
      </c>
      <c r="G405" s="51" t="s">
        <v>87</v>
      </c>
      <c r="H405" s="52" t="s">
        <v>893</v>
      </c>
      <c r="I405" s="51" t="s">
        <v>1126</v>
      </c>
      <c r="J405" s="51" t="s">
        <v>1184</v>
      </c>
      <c r="K405" s="50">
        <v>45355</v>
      </c>
      <c r="L405" s="50" t="s">
        <v>1046</v>
      </c>
      <c r="M405" s="51" t="s">
        <v>1207</v>
      </c>
      <c r="N405" s="52" t="s">
        <v>267</v>
      </c>
      <c r="O405" s="51" t="s">
        <v>1060</v>
      </c>
      <c r="P405" s="51" t="s">
        <v>49</v>
      </c>
      <c r="Q405" s="52" t="s">
        <v>1059</v>
      </c>
      <c r="R405" s="51" t="s">
        <v>1181</v>
      </c>
      <c r="S405" s="51" t="s">
        <v>1413</v>
      </c>
      <c r="T405" s="51" t="s">
        <v>1160</v>
      </c>
      <c r="U405" s="51"/>
      <c r="V405" s="51"/>
      <c r="W405" s="51">
        <v>1</v>
      </c>
      <c r="X405" s="51">
        <v>0</v>
      </c>
      <c r="Y405" s="51">
        <v>0</v>
      </c>
      <c r="Z405" s="51">
        <v>0</v>
      </c>
      <c r="AA405" s="51">
        <v>1</v>
      </c>
      <c r="AB405" s="51">
        <v>0</v>
      </c>
      <c r="AC405" s="51">
        <v>0</v>
      </c>
      <c r="AD405" s="51">
        <v>0</v>
      </c>
      <c r="AE405" s="51">
        <v>0</v>
      </c>
      <c r="AF405" s="51">
        <v>0</v>
      </c>
      <c r="AG405" s="51">
        <v>0</v>
      </c>
      <c r="AH405" s="51" t="str">
        <f>IF(OR(COUNTIF(WestCoast[],IDPs[[#This Row],[Dis_Pcode]])&gt;=1,COUNTIF(WestCoast[],#REF!)&gt;=1),"Yes","No")</f>
        <v>No</v>
      </c>
      <c r="AI405" s="51" t="str">
        <f>IF(IDPs[[#This Row],[Gov_Pcode]]=IDPs[[#This Row],[Gov_Coming_Pcode]],"Yes","No")</f>
        <v>No</v>
      </c>
      <c r="AJ405" s="51" t="str">
        <f>IF(IDPs[[#This Row],[Dis_Pcode]]=IDPs[[#This Row],[Dis_Coming_Pcode]],"Yes","No")</f>
        <v>No</v>
      </c>
    </row>
    <row r="406" spans="1:36" x14ac:dyDescent="0.35">
      <c r="A406" s="50">
        <v>45357</v>
      </c>
      <c r="B406" s="50">
        <v>45356</v>
      </c>
      <c r="C406" s="50" t="s">
        <v>401</v>
      </c>
      <c r="D406" s="51" t="s">
        <v>1203</v>
      </c>
      <c r="E406" s="52" t="s">
        <v>266</v>
      </c>
      <c r="F406" s="51" t="s">
        <v>453</v>
      </c>
      <c r="G406" s="51" t="s">
        <v>25</v>
      </c>
      <c r="H406" s="52" t="s">
        <v>452</v>
      </c>
      <c r="I406" s="51" t="s">
        <v>1126</v>
      </c>
      <c r="J406" s="51" t="s">
        <v>1184</v>
      </c>
      <c r="K406" s="50">
        <v>45356</v>
      </c>
      <c r="L406" s="50" t="s">
        <v>401</v>
      </c>
      <c r="M406" s="51" t="s">
        <v>1203</v>
      </c>
      <c r="N406" s="52" t="s">
        <v>266</v>
      </c>
      <c r="O406" s="51" t="s">
        <v>408</v>
      </c>
      <c r="P406" s="51" t="s">
        <v>1204</v>
      </c>
      <c r="Q406" s="52" t="s">
        <v>407</v>
      </c>
      <c r="R406" s="51" t="s">
        <v>1180</v>
      </c>
      <c r="S406" s="51" t="s">
        <v>1186</v>
      </c>
      <c r="T406" s="51" t="s">
        <v>1160</v>
      </c>
      <c r="U406" s="51"/>
      <c r="V406" s="51"/>
      <c r="W406" s="51">
        <v>2</v>
      </c>
      <c r="X406" s="51">
        <v>0</v>
      </c>
      <c r="Y406" s="51">
        <v>0</v>
      </c>
      <c r="Z406" s="51">
        <v>0</v>
      </c>
      <c r="AA406" s="51">
        <v>0</v>
      </c>
      <c r="AB406" s="51">
        <v>0</v>
      </c>
      <c r="AC406" s="51">
        <v>0</v>
      </c>
      <c r="AD406" s="51">
        <v>2</v>
      </c>
      <c r="AE406" s="51">
        <v>0</v>
      </c>
      <c r="AF406" s="51">
        <v>0</v>
      </c>
      <c r="AG406" s="51">
        <v>0</v>
      </c>
      <c r="AH406" s="51" t="str">
        <f>IF(OR(COUNTIF(WestCoast[],IDPs[[#This Row],[Dis_Pcode]])&gt;=1,COUNTIF(WestCoast[],#REF!)&gt;=1),"Yes","No")</f>
        <v>Yes</v>
      </c>
      <c r="AI406" s="51" t="str">
        <f>IF(IDPs[[#This Row],[Gov_Pcode]]=IDPs[[#This Row],[Gov_Coming_Pcode]],"Yes","No")</f>
        <v>Yes</v>
      </c>
      <c r="AJ406" s="51" t="str">
        <f>IF(IDPs[[#This Row],[Dis_Pcode]]=IDPs[[#This Row],[Dis_Coming_Pcode]],"Yes","No")</f>
        <v>No</v>
      </c>
    </row>
    <row r="407" spans="1:36" x14ac:dyDescent="0.35">
      <c r="A407" s="50">
        <v>45358</v>
      </c>
      <c r="B407" s="50">
        <v>45358</v>
      </c>
      <c r="C407" s="50" t="s">
        <v>401</v>
      </c>
      <c r="D407" s="51" t="s">
        <v>1203</v>
      </c>
      <c r="E407" s="52" t="s">
        <v>266</v>
      </c>
      <c r="F407" s="51" t="s">
        <v>453</v>
      </c>
      <c r="G407" s="51" t="s">
        <v>25</v>
      </c>
      <c r="H407" s="52" t="s">
        <v>452</v>
      </c>
      <c r="I407" s="51" t="s">
        <v>1126</v>
      </c>
      <c r="J407" s="51" t="s">
        <v>1184</v>
      </c>
      <c r="K407" s="50">
        <v>45356</v>
      </c>
      <c r="L407" s="50" t="s">
        <v>1046</v>
      </c>
      <c r="M407" s="51" t="s">
        <v>1207</v>
      </c>
      <c r="N407" s="52" t="s">
        <v>267</v>
      </c>
      <c r="O407" s="51" t="s">
        <v>1084</v>
      </c>
      <c r="P407" s="51" t="s">
        <v>35</v>
      </c>
      <c r="Q407" s="52" t="s">
        <v>1083</v>
      </c>
      <c r="R407" s="51" t="s">
        <v>1180</v>
      </c>
      <c r="S407" s="51" t="s">
        <v>1186</v>
      </c>
      <c r="T407" s="51" t="s">
        <v>1160</v>
      </c>
      <c r="U407" s="51"/>
      <c r="V407" s="51"/>
      <c r="W407" s="51">
        <v>1</v>
      </c>
      <c r="X407" s="51">
        <v>0</v>
      </c>
      <c r="Y407" s="51">
        <v>0</v>
      </c>
      <c r="Z407" s="51">
        <v>0</v>
      </c>
      <c r="AA407" s="51">
        <v>0</v>
      </c>
      <c r="AB407" s="51">
        <v>0</v>
      </c>
      <c r="AC407" s="51">
        <v>0</v>
      </c>
      <c r="AD407" s="51">
        <v>1</v>
      </c>
      <c r="AE407" s="51">
        <v>0</v>
      </c>
      <c r="AF407" s="51">
        <v>0</v>
      </c>
      <c r="AG407" s="51">
        <v>0</v>
      </c>
      <c r="AH407" s="51" t="str">
        <f>IF(OR(COUNTIF(WestCoast[],IDPs[[#This Row],[Dis_Pcode]])&gt;=1,COUNTIF(WestCoast[],#REF!)&gt;=1),"Yes","No")</f>
        <v>Yes</v>
      </c>
      <c r="AI407" s="51" t="str">
        <f>IF(IDPs[[#This Row],[Gov_Pcode]]=IDPs[[#This Row],[Gov_Coming_Pcode]],"Yes","No")</f>
        <v>No</v>
      </c>
      <c r="AJ407" s="51" t="str">
        <f>IF(IDPs[[#This Row],[Dis_Pcode]]=IDPs[[#This Row],[Dis_Coming_Pcode]],"Yes","No")</f>
        <v>No</v>
      </c>
    </row>
    <row r="408" spans="1:36" x14ac:dyDescent="0.35">
      <c r="A408" s="50">
        <v>45358</v>
      </c>
      <c r="B408" s="50">
        <v>45358</v>
      </c>
      <c r="C408" s="50" t="s">
        <v>1046</v>
      </c>
      <c r="D408" s="51" t="s">
        <v>1207</v>
      </c>
      <c r="E408" s="52" t="s">
        <v>267</v>
      </c>
      <c r="F408" s="51" t="s">
        <v>1049</v>
      </c>
      <c r="G408" s="51" t="s">
        <v>1263</v>
      </c>
      <c r="H408" s="52" t="s">
        <v>1264</v>
      </c>
      <c r="I408" s="51" t="s">
        <v>1126</v>
      </c>
      <c r="J408" s="51" t="s">
        <v>1184</v>
      </c>
      <c r="K408" s="50">
        <v>45356</v>
      </c>
      <c r="L408" s="50" t="s">
        <v>1046</v>
      </c>
      <c r="M408" s="51" t="s">
        <v>1207</v>
      </c>
      <c r="N408" s="52" t="s">
        <v>267</v>
      </c>
      <c r="O408" s="51" t="s">
        <v>1084</v>
      </c>
      <c r="P408" s="51" t="s">
        <v>35</v>
      </c>
      <c r="Q408" s="52" t="s">
        <v>1083</v>
      </c>
      <c r="R408" s="51" t="s">
        <v>1180</v>
      </c>
      <c r="S408" s="51" t="s">
        <v>1185</v>
      </c>
      <c r="T408" s="51" t="s">
        <v>1160</v>
      </c>
      <c r="U408" s="51"/>
      <c r="V408" s="51"/>
      <c r="W408" s="51">
        <v>1</v>
      </c>
      <c r="X408" s="51">
        <v>0</v>
      </c>
      <c r="Y408" s="51">
        <v>0</v>
      </c>
      <c r="Z408" s="51">
        <v>0</v>
      </c>
      <c r="AA408" s="51">
        <v>1</v>
      </c>
      <c r="AB408" s="51">
        <v>0</v>
      </c>
      <c r="AC408" s="51">
        <v>0</v>
      </c>
      <c r="AD408" s="51">
        <v>0</v>
      </c>
      <c r="AE408" s="51">
        <v>0</v>
      </c>
      <c r="AF408" s="51">
        <v>0</v>
      </c>
      <c r="AG408" s="51">
        <v>0</v>
      </c>
      <c r="AH408" s="51" t="str">
        <f>IF(OR(COUNTIF(WestCoast[],IDPs[[#This Row],[Dis_Pcode]])&gt;=1,COUNTIF(WestCoast[],#REF!)&gt;=1),"Yes","No")</f>
        <v>Yes</v>
      </c>
      <c r="AI408" s="51" t="str">
        <f>IF(IDPs[[#This Row],[Gov_Pcode]]=IDPs[[#This Row],[Gov_Coming_Pcode]],"Yes","No")</f>
        <v>Yes</v>
      </c>
      <c r="AJ408" s="51" t="str">
        <f>IF(IDPs[[#This Row],[Dis_Pcode]]=IDPs[[#This Row],[Dis_Coming_Pcode]],"Yes","No")</f>
        <v>No</v>
      </c>
    </row>
    <row r="409" spans="1:36" x14ac:dyDescent="0.35">
      <c r="A409" s="50">
        <v>45360</v>
      </c>
      <c r="B409" s="50">
        <v>45358</v>
      </c>
      <c r="C409" s="50" t="s">
        <v>874</v>
      </c>
      <c r="D409" s="51" t="s">
        <v>6</v>
      </c>
      <c r="E409" s="52" t="s">
        <v>873</v>
      </c>
      <c r="F409" s="51" t="s">
        <v>892</v>
      </c>
      <c r="G409" s="51" t="s">
        <v>6</v>
      </c>
      <c r="H409" s="52" t="s">
        <v>873</v>
      </c>
      <c r="I409" s="51" t="s">
        <v>1126</v>
      </c>
      <c r="J409" s="51" t="s">
        <v>1184</v>
      </c>
      <c r="K409" s="50">
        <v>45356</v>
      </c>
      <c r="L409" s="50" t="s">
        <v>874</v>
      </c>
      <c r="M409" s="51" t="s">
        <v>6</v>
      </c>
      <c r="N409" s="52" t="s">
        <v>873</v>
      </c>
      <c r="O409" s="51" t="s">
        <v>878</v>
      </c>
      <c r="P409" s="51" t="s">
        <v>136</v>
      </c>
      <c r="Q409" s="52" t="s">
        <v>877</v>
      </c>
      <c r="R409" s="51" t="s">
        <v>1181</v>
      </c>
      <c r="S409" s="51" t="s">
        <v>1182</v>
      </c>
      <c r="T409" s="51" t="s">
        <v>1160</v>
      </c>
      <c r="U409" s="51"/>
      <c r="V409" s="51"/>
      <c r="W409" s="51">
        <v>1</v>
      </c>
      <c r="X409" s="51">
        <v>0</v>
      </c>
      <c r="Y409" s="51">
        <v>0</v>
      </c>
      <c r="Z409" s="51">
        <v>0</v>
      </c>
      <c r="AA409" s="51">
        <v>0</v>
      </c>
      <c r="AB409" s="51">
        <v>0</v>
      </c>
      <c r="AC409" s="51">
        <v>0</v>
      </c>
      <c r="AD409" s="51">
        <v>1</v>
      </c>
      <c r="AE409" s="51">
        <v>0</v>
      </c>
      <c r="AF409" s="51">
        <v>0</v>
      </c>
      <c r="AG409" s="51">
        <v>0</v>
      </c>
      <c r="AH409" s="51" t="str">
        <f>IF(OR(COUNTIF(WestCoast[],IDPs[[#This Row],[Dis_Pcode]])&gt;=1,COUNTIF(WestCoast[],#REF!)&gt;=1),"Yes","No")</f>
        <v>No</v>
      </c>
      <c r="AI409" s="51" t="str">
        <f>IF(IDPs[[#This Row],[Gov_Pcode]]=IDPs[[#This Row],[Gov_Coming_Pcode]],"Yes","No")</f>
        <v>Yes</v>
      </c>
      <c r="AJ409" s="51" t="str">
        <f>IF(IDPs[[#This Row],[Dis_Pcode]]=IDPs[[#This Row],[Dis_Coming_Pcode]],"Yes","No")</f>
        <v>No</v>
      </c>
    </row>
    <row r="410" spans="1:36" x14ac:dyDescent="0.35">
      <c r="A410" s="50">
        <v>45360</v>
      </c>
      <c r="B410" s="50">
        <v>45358</v>
      </c>
      <c r="C410" s="50" t="s">
        <v>874</v>
      </c>
      <c r="D410" s="51" t="s">
        <v>6</v>
      </c>
      <c r="E410" s="52" t="s">
        <v>873</v>
      </c>
      <c r="F410" s="51" t="s">
        <v>892</v>
      </c>
      <c r="G410" s="51" t="s">
        <v>6</v>
      </c>
      <c r="H410" s="52" t="s">
        <v>873</v>
      </c>
      <c r="I410" s="51" t="s">
        <v>1126</v>
      </c>
      <c r="J410" s="51" t="s">
        <v>1184</v>
      </c>
      <c r="K410" s="50">
        <v>45356</v>
      </c>
      <c r="L410" s="50" t="s">
        <v>874</v>
      </c>
      <c r="M410" s="51" t="s">
        <v>6</v>
      </c>
      <c r="N410" s="52" t="s">
        <v>873</v>
      </c>
      <c r="O410" s="51" t="s">
        <v>878</v>
      </c>
      <c r="P410" s="51" t="s">
        <v>136</v>
      </c>
      <c r="Q410" s="52" t="s">
        <v>877</v>
      </c>
      <c r="R410" s="51" t="s">
        <v>1180</v>
      </c>
      <c r="S410" s="51" t="s">
        <v>1185</v>
      </c>
      <c r="T410" s="51" t="s">
        <v>1160</v>
      </c>
      <c r="U410" s="51"/>
      <c r="V410" s="51"/>
      <c r="W410" s="51">
        <v>1</v>
      </c>
      <c r="X410" s="51">
        <v>0</v>
      </c>
      <c r="Y410" s="51">
        <v>0</v>
      </c>
      <c r="Z410" s="51">
        <v>0</v>
      </c>
      <c r="AA410" s="51">
        <v>0</v>
      </c>
      <c r="AB410" s="51">
        <v>0</v>
      </c>
      <c r="AC410" s="51">
        <v>0</v>
      </c>
      <c r="AD410" s="51">
        <v>1</v>
      </c>
      <c r="AE410" s="51">
        <v>0</v>
      </c>
      <c r="AF410" s="51">
        <v>0</v>
      </c>
      <c r="AG410" s="51">
        <v>0</v>
      </c>
      <c r="AH410" s="51" t="str">
        <f>IF(OR(COUNTIF(WestCoast[],IDPs[[#This Row],[Dis_Pcode]])&gt;=1,COUNTIF(WestCoast[],#REF!)&gt;=1),"Yes","No")</f>
        <v>No</v>
      </c>
      <c r="AI410" s="51" t="str">
        <f>IF(IDPs[[#This Row],[Gov_Pcode]]=IDPs[[#This Row],[Gov_Coming_Pcode]],"Yes","No")</f>
        <v>Yes</v>
      </c>
      <c r="AJ410" s="51" t="str">
        <f>IF(IDPs[[#This Row],[Dis_Pcode]]=IDPs[[#This Row],[Dis_Coming_Pcode]],"Yes","No")</f>
        <v>No</v>
      </c>
    </row>
    <row r="411" spans="1:36" x14ac:dyDescent="0.35">
      <c r="A411" s="50">
        <v>45360</v>
      </c>
      <c r="B411" s="50">
        <v>45358</v>
      </c>
      <c r="C411" s="50" t="s">
        <v>874</v>
      </c>
      <c r="D411" s="51" t="s">
        <v>6</v>
      </c>
      <c r="E411" s="52" t="s">
        <v>873</v>
      </c>
      <c r="F411" s="51" t="s">
        <v>892</v>
      </c>
      <c r="G411" s="51" t="s">
        <v>6</v>
      </c>
      <c r="H411" s="52" t="s">
        <v>873</v>
      </c>
      <c r="I411" s="51" t="s">
        <v>1126</v>
      </c>
      <c r="J411" s="51" t="s">
        <v>1184</v>
      </c>
      <c r="K411" s="50">
        <v>45356</v>
      </c>
      <c r="L411" s="50" t="s">
        <v>617</v>
      </c>
      <c r="M411" s="51" t="s">
        <v>13</v>
      </c>
      <c r="N411" s="52" t="s">
        <v>275</v>
      </c>
      <c r="O411" s="51" t="s">
        <v>638</v>
      </c>
      <c r="P411" s="51" t="s">
        <v>1329</v>
      </c>
      <c r="Q411" s="52" t="s">
        <v>636</v>
      </c>
      <c r="R411" s="51" t="s">
        <v>1181</v>
      </c>
      <c r="S411" s="51" t="s">
        <v>1182</v>
      </c>
      <c r="T411" s="51" t="s">
        <v>1160</v>
      </c>
      <c r="U411" s="51"/>
      <c r="V411" s="51"/>
      <c r="W411" s="51">
        <v>1</v>
      </c>
      <c r="X411" s="51">
        <v>0</v>
      </c>
      <c r="Y411" s="51">
        <v>0</v>
      </c>
      <c r="Z411" s="51">
        <v>0</v>
      </c>
      <c r="AA411" s="51">
        <v>1</v>
      </c>
      <c r="AB411" s="51">
        <v>0</v>
      </c>
      <c r="AC411" s="51">
        <v>0</v>
      </c>
      <c r="AD411" s="51">
        <v>0</v>
      </c>
      <c r="AE411" s="51">
        <v>0</v>
      </c>
      <c r="AF411" s="51">
        <v>0</v>
      </c>
      <c r="AG411" s="51">
        <v>0</v>
      </c>
      <c r="AH411" s="51" t="str">
        <f>IF(OR(COUNTIF(WestCoast[],IDPs[[#This Row],[Dis_Pcode]])&gt;=1,COUNTIF(WestCoast[],#REF!)&gt;=1),"Yes","No")</f>
        <v>No</v>
      </c>
      <c r="AI411" s="51" t="str">
        <f>IF(IDPs[[#This Row],[Gov_Pcode]]=IDPs[[#This Row],[Gov_Coming_Pcode]],"Yes","No")</f>
        <v>No</v>
      </c>
      <c r="AJ411" s="51" t="str">
        <f>IF(IDPs[[#This Row],[Dis_Pcode]]=IDPs[[#This Row],[Dis_Coming_Pcode]],"Yes","No")</f>
        <v>No</v>
      </c>
    </row>
    <row r="412" spans="1:36" x14ac:dyDescent="0.35">
      <c r="A412" s="50">
        <v>45360</v>
      </c>
      <c r="B412" s="50">
        <v>45358</v>
      </c>
      <c r="C412" s="50" t="s">
        <v>874</v>
      </c>
      <c r="D412" s="51" t="s">
        <v>6</v>
      </c>
      <c r="E412" s="52" t="s">
        <v>873</v>
      </c>
      <c r="F412" s="51" t="s">
        <v>892</v>
      </c>
      <c r="G412" s="51" t="s">
        <v>6</v>
      </c>
      <c r="H412" s="52" t="s">
        <v>873</v>
      </c>
      <c r="I412" s="51" t="s">
        <v>1126</v>
      </c>
      <c r="J412" s="51" t="s">
        <v>1184</v>
      </c>
      <c r="K412" s="50">
        <v>45356</v>
      </c>
      <c r="L412" s="50" t="s">
        <v>717</v>
      </c>
      <c r="M412" s="51" t="s">
        <v>1</v>
      </c>
      <c r="N412" s="52" t="s">
        <v>264</v>
      </c>
      <c r="O412" s="51" t="s">
        <v>731</v>
      </c>
      <c r="P412" s="51" t="s">
        <v>729</v>
      </c>
      <c r="Q412" s="52" t="s">
        <v>730</v>
      </c>
      <c r="R412" s="51" t="s">
        <v>1181</v>
      </c>
      <c r="S412" s="51" t="s">
        <v>1182</v>
      </c>
      <c r="T412" s="51" t="s">
        <v>1160</v>
      </c>
      <c r="U412" s="51"/>
      <c r="V412" s="51"/>
      <c r="W412" s="51">
        <v>1</v>
      </c>
      <c r="X412" s="51">
        <v>0</v>
      </c>
      <c r="Y412" s="51">
        <v>0</v>
      </c>
      <c r="Z412" s="51">
        <v>0</v>
      </c>
      <c r="AA412" s="51">
        <v>0</v>
      </c>
      <c r="AB412" s="51">
        <v>0</v>
      </c>
      <c r="AC412" s="51">
        <v>0</v>
      </c>
      <c r="AD412" s="51">
        <v>0</v>
      </c>
      <c r="AE412" s="51">
        <v>0</v>
      </c>
      <c r="AF412" s="51">
        <v>1</v>
      </c>
      <c r="AG412" s="51">
        <v>0</v>
      </c>
      <c r="AH412" s="51" t="str">
        <f>IF(OR(COUNTIF(WestCoast[],IDPs[[#This Row],[Dis_Pcode]])&gt;=1,COUNTIF(WestCoast[],#REF!)&gt;=1),"Yes","No")</f>
        <v>No</v>
      </c>
      <c r="AI412" s="51" t="str">
        <f>IF(IDPs[[#This Row],[Gov_Pcode]]=IDPs[[#This Row],[Gov_Coming_Pcode]],"Yes","No")</f>
        <v>No</v>
      </c>
      <c r="AJ412" s="51" t="str">
        <f>IF(IDPs[[#This Row],[Dis_Pcode]]=IDPs[[#This Row],[Dis_Coming_Pcode]],"Yes","No")</f>
        <v>No</v>
      </c>
    </row>
    <row r="413" spans="1:36" x14ac:dyDescent="0.35">
      <c r="A413" s="50">
        <v>45360</v>
      </c>
      <c r="B413" s="50">
        <v>45359</v>
      </c>
      <c r="C413" s="50" t="s">
        <v>874</v>
      </c>
      <c r="D413" s="51" t="s">
        <v>6</v>
      </c>
      <c r="E413" s="52" t="s">
        <v>873</v>
      </c>
      <c r="F413" s="51" t="s">
        <v>894</v>
      </c>
      <c r="G413" s="51" t="s">
        <v>87</v>
      </c>
      <c r="H413" s="52" t="s">
        <v>893</v>
      </c>
      <c r="I413" s="51" t="s">
        <v>1126</v>
      </c>
      <c r="J413" s="51" t="s">
        <v>1184</v>
      </c>
      <c r="K413" s="50">
        <v>45356</v>
      </c>
      <c r="L413" s="50" t="s">
        <v>462</v>
      </c>
      <c r="M413" s="51" t="s">
        <v>19</v>
      </c>
      <c r="N413" s="52" t="s">
        <v>278</v>
      </c>
      <c r="O413" s="51" t="s">
        <v>466</v>
      </c>
      <c r="P413" s="51" t="s">
        <v>140</v>
      </c>
      <c r="Q413" s="52" t="s">
        <v>465</v>
      </c>
      <c r="R413" s="51" t="s">
        <v>1181</v>
      </c>
      <c r="S413" s="51" t="s">
        <v>1182</v>
      </c>
      <c r="T413" s="51" t="s">
        <v>1160</v>
      </c>
      <c r="U413" s="51"/>
      <c r="V413" s="51"/>
      <c r="W413" s="51">
        <v>1</v>
      </c>
      <c r="X413" s="51">
        <v>0</v>
      </c>
      <c r="Y413" s="51">
        <v>0</v>
      </c>
      <c r="Z413" s="51">
        <v>0</v>
      </c>
      <c r="AA413" s="51">
        <v>0</v>
      </c>
      <c r="AB413" s="51">
        <v>0</v>
      </c>
      <c r="AC413" s="51">
        <v>0</v>
      </c>
      <c r="AD413" s="51">
        <v>1</v>
      </c>
      <c r="AE413" s="51">
        <v>0</v>
      </c>
      <c r="AF413" s="51">
        <v>0</v>
      </c>
      <c r="AG413" s="51">
        <v>0</v>
      </c>
      <c r="AH413" s="51" t="str">
        <f>IF(OR(COUNTIF(WestCoast[],IDPs[[#This Row],[Dis_Pcode]])&gt;=1,COUNTIF(WestCoast[],#REF!)&gt;=1),"Yes","No")</f>
        <v>No</v>
      </c>
      <c r="AI413" s="51" t="str">
        <f>IF(IDPs[[#This Row],[Gov_Pcode]]=IDPs[[#This Row],[Gov_Coming_Pcode]],"Yes","No")</f>
        <v>No</v>
      </c>
      <c r="AJ413" s="51" t="str">
        <f>IF(IDPs[[#This Row],[Dis_Pcode]]=IDPs[[#This Row],[Dis_Coming_Pcode]],"Yes","No")</f>
        <v>No</v>
      </c>
    </row>
    <row r="414" spans="1:36" x14ac:dyDescent="0.35">
      <c r="A414" s="50">
        <v>45358</v>
      </c>
      <c r="B414" s="50">
        <v>45357</v>
      </c>
      <c r="C414" s="50" t="s">
        <v>401</v>
      </c>
      <c r="D414" s="51" t="s">
        <v>1203</v>
      </c>
      <c r="E414" s="52" t="s">
        <v>266</v>
      </c>
      <c r="F414" s="51" t="s">
        <v>453</v>
      </c>
      <c r="G414" s="51" t="s">
        <v>25</v>
      </c>
      <c r="H414" s="52" t="s">
        <v>452</v>
      </c>
      <c r="I414" s="51" t="s">
        <v>1126</v>
      </c>
      <c r="J414" s="51" t="s">
        <v>1184</v>
      </c>
      <c r="K414" s="50">
        <v>45357</v>
      </c>
      <c r="L414" s="50" t="s">
        <v>401</v>
      </c>
      <c r="M414" s="51" t="s">
        <v>1203</v>
      </c>
      <c r="N414" s="52" t="s">
        <v>266</v>
      </c>
      <c r="O414" s="51" t="s">
        <v>453</v>
      </c>
      <c r="P414" s="51" t="s">
        <v>25</v>
      </c>
      <c r="Q414" s="52" t="s">
        <v>452</v>
      </c>
      <c r="R414" s="51" t="s">
        <v>1180</v>
      </c>
      <c r="S414" s="51" t="s">
        <v>1186</v>
      </c>
      <c r="T414" s="51" t="s">
        <v>1160</v>
      </c>
      <c r="U414" s="51"/>
      <c r="V414" s="51"/>
      <c r="W414" s="51">
        <v>1</v>
      </c>
      <c r="X414" s="51">
        <v>0</v>
      </c>
      <c r="Y414" s="51">
        <v>0</v>
      </c>
      <c r="Z414" s="51">
        <v>0</v>
      </c>
      <c r="AA414" s="51">
        <v>0</v>
      </c>
      <c r="AB414" s="51">
        <v>0</v>
      </c>
      <c r="AC414" s="51">
        <v>0</v>
      </c>
      <c r="AD414" s="51">
        <v>1</v>
      </c>
      <c r="AE414" s="51">
        <v>0</v>
      </c>
      <c r="AF414" s="51">
        <v>0</v>
      </c>
      <c r="AG414" s="51">
        <v>0</v>
      </c>
      <c r="AH414" s="51" t="str">
        <f>IF(OR(COUNTIF(WestCoast[],IDPs[[#This Row],[Dis_Pcode]])&gt;=1,COUNTIF(WestCoast[],#REF!)&gt;=1),"Yes","No")</f>
        <v>Yes</v>
      </c>
      <c r="AI414" s="51" t="str">
        <f>IF(IDPs[[#This Row],[Gov_Pcode]]=IDPs[[#This Row],[Gov_Coming_Pcode]],"Yes","No")</f>
        <v>Yes</v>
      </c>
      <c r="AJ414" s="51" t="str">
        <f>IF(IDPs[[#This Row],[Dis_Pcode]]=IDPs[[#This Row],[Dis_Coming_Pcode]],"Yes","No")</f>
        <v>Yes</v>
      </c>
    </row>
    <row r="415" spans="1:36" x14ac:dyDescent="0.35">
      <c r="A415" s="50">
        <v>45360</v>
      </c>
      <c r="B415" s="50">
        <v>45357</v>
      </c>
      <c r="C415" s="50" t="s">
        <v>874</v>
      </c>
      <c r="D415" s="51" t="s">
        <v>6</v>
      </c>
      <c r="E415" s="52" t="s">
        <v>873</v>
      </c>
      <c r="F415" s="51" t="s">
        <v>894</v>
      </c>
      <c r="G415" s="51" t="s">
        <v>87</v>
      </c>
      <c r="H415" s="52" t="s">
        <v>893</v>
      </c>
      <c r="I415" s="51" t="s">
        <v>1126</v>
      </c>
      <c r="J415" s="51" t="s">
        <v>1184</v>
      </c>
      <c r="K415" s="50">
        <v>45357</v>
      </c>
      <c r="L415" s="50" t="s">
        <v>874</v>
      </c>
      <c r="M415" s="51" t="s">
        <v>6</v>
      </c>
      <c r="N415" s="52" t="s">
        <v>873</v>
      </c>
      <c r="O415" s="51" t="s">
        <v>889</v>
      </c>
      <c r="P415" s="51" t="s">
        <v>163</v>
      </c>
      <c r="Q415" s="52" t="s">
        <v>1380</v>
      </c>
      <c r="R415" s="51" t="s">
        <v>1181</v>
      </c>
      <c r="S415" s="51" t="s">
        <v>1183</v>
      </c>
      <c r="T415" s="51" t="s">
        <v>1160</v>
      </c>
      <c r="U415" s="51"/>
      <c r="V415" s="51"/>
      <c r="W415" s="51">
        <v>1</v>
      </c>
      <c r="X415" s="51">
        <v>0</v>
      </c>
      <c r="Y415" s="51">
        <v>0</v>
      </c>
      <c r="Z415" s="51">
        <v>0</v>
      </c>
      <c r="AA415" s="51">
        <v>0</v>
      </c>
      <c r="AB415" s="51">
        <v>0</v>
      </c>
      <c r="AC415" s="51">
        <v>0</v>
      </c>
      <c r="AD415" s="51">
        <v>1</v>
      </c>
      <c r="AE415" s="51">
        <v>0</v>
      </c>
      <c r="AF415" s="51">
        <v>0</v>
      </c>
      <c r="AG415" s="51">
        <v>0</v>
      </c>
      <c r="AH415" s="51" t="str">
        <f>IF(OR(COUNTIF(WestCoast[],IDPs[[#This Row],[Dis_Pcode]])&gt;=1,COUNTIF(WestCoast[],#REF!)&gt;=1),"Yes","No")</f>
        <v>No</v>
      </c>
      <c r="AI415" s="51" t="str">
        <f>IF(IDPs[[#This Row],[Gov_Pcode]]=IDPs[[#This Row],[Gov_Coming_Pcode]],"Yes","No")</f>
        <v>Yes</v>
      </c>
      <c r="AJ415" s="51" t="str">
        <f>IF(IDPs[[#This Row],[Dis_Pcode]]=IDPs[[#This Row],[Dis_Coming_Pcode]],"Yes","No")</f>
        <v>No</v>
      </c>
    </row>
    <row r="416" spans="1:36" x14ac:dyDescent="0.35">
      <c r="A416" s="50">
        <v>45360</v>
      </c>
      <c r="B416" s="50">
        <v>45358</v>
      </c>
      <c r="C416" s="50" t="s">
        <v>874</v>
      </c>
      <c r="D416" s="51" t="s">
        <v>6</v>
      </c>
      <c r="E416" s="52" t="s">
        <v>873</v>
      </c>
      <c r="F416" s="51" t="s">
        <v>892</v>
      </c>
      <c r="G416" s="51" t="s">
        <v>6</v>
      </c>
      <c r="H416" s="52" t="s">
        <v>873</v>
      </c>
      <c r="I416" s="51" t="s">
        <v>1126</v>
      </c>
      <c r="J416" s="51" t="s">
        <v>1184</v>
      </c>
      <c r="K416" s="50">
        <v>45357</v>
      </c>
      <c r="L416" s="50" t="s">
        <v>1046</v>
      </c>
      <c r="M416" s="51" t="s">
        <v>1207</v>
      </c>
      <c r="N416" s="52" t="s">
        <v>267</v>
      </c>
      <c r="O416" s="51" t="s">
        <v>1087</v>
      </c>
      <c r="P416" s="51" t="s">
        <v>65</v>
      </c>
      <c r="Q416" s="52" t="s">
        <v>1091</v>
      </c>
      <c r="R416" s="51" t="s">
        <v>1181</v>
      </c>
      <c r="S416" s="51" t="s">
        <v>1182</v>
      </c>
      <c r="T416" s="51" t="s">
        <v>1160</v>
      </c>
      <c r="U416" s="51"/>
      <c r="V416" s="51"/>
      <c r="W416" s="51">
        <v>2</v>
      </c>
      <c r="X416" s="51">
        <v>0</v>
      </c>
      <c r="Y416" s="51">
        <v>0</v>
      </c>
      <c r="Z416" s="51">
        <v>0</v>
      </c>
      <c r="AA416" s="51">
        <v>0</v>
      </c>
      <c r="AB416" s="51">
        <v>0</v>
      </c>
      <c r="AC416" s="51">
        <v>0</v>
      </c>
      <c r="AD416" s="51">
        <v>2</v>
      </c>
      <c r="AE416" s="51">
        <v>0</v>
      </c>
      <c r="AF416" s="51">
        <v>0</v>
      </c>
      <c r="AG416" s="51">
        <v>0</v>
      </c>
      <c r="AH416" s="51" t="str">
        <f>IF(OR(COUNTIF(WestCoast[],IDPs[[#This Row],[Dis_Pcode]])&gt;=1,COUNTIF(WestCoast[],#REF!)&gt;=1),"Yes","No")</f>
        <v>No</v>
      </c>
      <c r="AI416" s="51" t="str">
        <f>IF(IDPs[[#This Row],[Gov_Pcode]]=IDPs[[#This Row],[Gov_Coming_Pcode]],"Yes","No")</f>
        <v>No</v>
      </c>
      <c r="AJ416" s="51" t="str">
        <f>IF(IDPs[[#This Row],[Dis_Pcode]]=IDPs[[#This Row],[Dis_Coming_Pcode]],"Yes","No")</f>
        <v>No</v>
      </c>
    </row>
    <row r="417" spans="1:36" x14ac:dyDescent="0.35">
      <c r="A417" s="50">
        <v>45360</v>
      </c>
      <c r="B417" s="50">
        <v>45358</v>
      </c>
      <c r="C417" s="50" t="s">
        <v>874</v>
      </c>
      <c r="D417" s="51" t="s">
        <v>6</v>
      </c>
      <c r="E417" s="52" t="s">
        <v>873</v>
      </c>
      <c r="F417" s="51" t="s">
        <v>892</v>
      </c>
      <c r="G417" s="51" t="s">
        <v>6</v>
      </c>
      <c r="H417" s="52" t="s">
        <v>873</v>
      </c>
      <c r="I417" s="51" t="s">
        <v>1126</v>
      </c>
      <c r="J417" s="51" t="s">
        <v>1184</v>
      </c>
      <c r="K417" s="50">
        <v>45357</v>
      </c>
      <c r="L417" s="50" t="s">
        <v>401</v>
      </c>
      <c r="M417" s="51" t="s">
        <v>1203</v>
      </c>
      <c r="N417" s="52" t="s">
        <v>266</v>
      </c>
      <c r="O417" s="51" t="s">
        <v>447</v>
      </c>
      <c r="P417" s="51" t="s">
        <v>43</v>
      </c>
      <c r="Q417" s="52" t="s">
        <v>446</v>
      </c>
      <c r="R417" s="51" t="s">
        <v>1181</v>
      </c>
      <c r="S417" s="51" t="s">
        <v>1182</v>
      </c>
      <c r="T417" s="51" t="s">
        <v>1160</v>
      </c>
      <c r="U417" s="51"/>
      <c r="V417" s="51"/>
      <c r="W417" s="51">
        <v>1</v>
      </c>
      <c r="X417" s="51">
        <v>0</v>
      </c>
      <c r="Y417" s="51">
        <v>0</v>
      </c>
      <c r="Z417" s="51">
        <v>0</v>
      </c>
      <c r="AA417" s="51">
        <v>0</v>
      </c>
      <c r="AB417" s="51">
        <v>0</v>
      </c>
      <c r="AC417" s="51">
        <v>0</v>
      </c>
      <c r="AD417" s="51">
        <v>1</v>
      </c>
      <c r="AE417" s="51">
        <v>0</v>
      </c>
      <c r="AF417" s="51">
        <v>0</v>
      </c>
      <c r="AG417" s="51">
        <v>0</v>
      </c>
      <c r="AH417" s="51" t="str">
        <f>IF(OR(COUNTIF(WestCoast[],IDPs[[#This Row],[Dis_Pcode]])&gt;=1,COUNTIF(WestCoast[],#REF!)&gt;=1),"Yes","No")</f>
        <v>No</v>
      </c>
      <c r="AI417" s="51" t="str">
        <f>IF(IDPs[[#This Row],[Gov_Pcode]]=IDPs[[#This Row],[Gov_Coming_Pcode]],"Yes","No")</f>
        <v>No</v>
      </c>
      <c r="AJ417" s="51" t="str">
        <f>IF(IDPs[[#This Row],[Dis_Pcode]]=IDPs[[#This Row],[Dis_Coming_Pcode]],"Yes","No")</f>
        <v>No</v>
      </c>
    </row>
    <row r="418" spans="1:36" x14ac:dyDescent="0.35">
      <c r="A418" s="50">
        <v>45360</v>
      </c>
      <c r="B418" s="50">
        <v>45358</v>
      </c>
      <c r="C418" s="50" t="s">
        <v>874</v>
      </c>
      <c r="D418" s="51" t="s">
        <v>6</v>
      </c>
      <c r="E418" s="52" t="s">
        <v>873</v>
      </c>
      <c r="F418" s="51" t="s">
        <v>892</v>
      </c>
      <c r="G418" s="51" t="s">
        <v>6</v>
      </c>
      <c r="H418" s="52" t="s">
        <v>873</v>
      </c>
      <c r="I418" s="51" t="s">
        <v>1126</v>
      </c>
      <c r="J418" s="51" t="s">
        <v>1184</v>
      </c>
      <c r="K418" s="50">
        <v>45357</v>
      </c>
      <c r="L418" s="50" t="s">
        <v>563</v>
      </c>
      <c r="M418" s="51" t="s">
        <v>8</v>
      </c>
      <c r="N418" s="52" t="s">
        <v>269</v>
      </c>
      <c r="O418" s="51" t="s">
        <v>571</v>
      </c>
      <c r="P418" s="51" t="s">
        <v>1216</v>
      </c>
      <c r="Q418" s="52" t="s">
        <v>1387</v>
      </c>
      <c r="R418" s="51" t="s">
        <v>1181</v>
      </c>
      <c r="S418" s="51" t="s">
        <v>1183</v>
      </c>
      <c r="T418" s="51" t="s">
        <v>1160</v>
      </c>
      <c r="U418" s="51"/>
      <c r="V418" s="51"/>
      <c r="W418" s="51">
        <v>1</v>
      </c>
      <c r="X418" s="51">
        <v>0</v>
      </c>
      <c r="Y418" s="51">
        <v>0</v>
      </c>
      <c r="Z418" s="51">
        <v>0</v>
      </c>
      <c r="AA418" s="51">
        <v>0</v>
      </c>
      <c r="AB418" s="51">
        <v>0</v>
      </c>
      <c r="AC418" s="51">
        <v>0</v>
      </c>
      <c r="AD418" s="51">
        <v>0</v>
      </c>
      <c r="AE418" s="51">
        <v>0</v>
      </c>
      <c r="AF418" s="51">
        <v>1</v>
      </c>
      <c r="AG418" s="51">
        <v>0</v>
      </c>
      <c r="AH418" s="51" t="str">
        <f>IF(OR(COUNTIF(WestCoast[],IDPs[[#This Row],[Dis_Pcode]])&gt;=1,COUNTIF(WestCoast[],#REF!)&gt;=1),"Yes","No")</f>
        <v>No</v>
      </c>
      <c r="AI418" s="51" t="str">
        <f>IF(IDPs[[#This Row],[Gov_Pcode]]=IDPs[[#This Row],[Gov_Coming_Pcode]],"Yes","No")</f>
        <v>No</v>
      </c>
      <c r="AJ418" s="51" t="str">
        <f>IF(IDPs[[#This Row],[Dis_Pcode]]=IDPs[[#This Row],[Dis_Coming_Pcode]],"Yes","No")</f>
        <v>No</v>
      </c>
    </row>
    <row r="419" spans="1:36" x14ac:dyDescent="0.35">
      <c r="A419" s="50">
        <v>45360</v>
      </c>
      <c r="B419" s="50">
        <v>45359</v>
      </c>
      <c r="C419" s="50" t="s">
        <v>874</v>
      </c>
      <c r="D419" s="51" t="s">
        <v>6</v>
      </c>
      <c r="E419" s="52" t="s">
        <v>873</v>
      </c>
      <c r="F419" s="51" t="s">
        <v>894</v>
      </c>
      <c r="G419" s="51" t="s">
        <v>87</v>
      </c>
      <c r="H419" s="52" t="s">
        <v>893</v>
      </c>
      <c r="I419" s="51" t="s">
        <v>1126</v>
      </c>
      <c r="J419" s="51" t="s">
        <v>1184</v>
      </c>
      <c r="K419" s="50">
        <v>45357</v>
      </c>
      <c r="L419" s="50" t="s">
        <v>1046</v>
      </c>
      <c r="M419" s="51" t="s">
        <v>1207</v>
      </c>
      <c r="N419" s="52" t="s">
        <v>267</v>
      </c>
      <c r="O419" s="51" t="s">
        <v>1087</v>
      </c>
      <c r="P419" s="51" t="s">
        <v>65</v>
      </c>
      <c r="Q419" s="52" t="s">
        <v>1091</v>
      </c>
      <c r="R419" s="51" t="s">
        <v>1181</v>
      </c>
      <c r="S419" s="51" t="s">
        <v>1183</v>
      </c>
      <c r="T419" s="51" t="s">
        <v>1160</v>
      </c>
      <c r="U419" s="51"/>
      <c r="V419" s="51"/>
      <c r="W419" s="51">
        <v>2</v>
      </c>
      <c r="X419" s="51">
        <v>0</v>
      </c>
      <c r="Y419" s="51">
        <v>0</v>
      </c>
      <c r="Z419" s="51">
        <v>0</v>
      </c>
      <c r="AA419" s="51">
        <v>1</v>
      </c>
      <c r="AB419" s="51">
        <v>0</v>
      </c>
      <c r="AC419" s="51">
        <v>0</v>
      </c>
      <c r="AD419" s="51">
        <v>1</v>
      </c>
      <c r="AE419" s="51">
        <v>0</v>
      </c>
      <c r="AF419" s="51">
        <v>0</v>
      </c>
      <c r="AG419" s="51">
        <v>0</v>
      </c>
      <c r="AH419" s="51" t="str">
        <f>IF(OR(COUNTIF(WestCoast[],IDPs[[#This Row],[Dis_Pcode]])&gt;=1,COUNTIF(WestCoast[],#REF!)&gt;=1),"Yes","No")</f>
        <v>No</v>
      </c>
      <c r="AI419" s="51" t="str">
        <f>IF(IDPs[[#This Row],[Gov_Pcode]]=IDPs[[#This Row],[Gov_Coming_Pcode]],"Yes","No")</f>
        <v>No</v>
      </c>
      <c r="AJ419" s="51" t="str">
        <f>IF(IDPs[[#This Row],[Dis_Pcode]]=IDPs[[#This Row],[Dis_Coming_Pcode]],"Yes","No")</f>
        <v>No</v>
      </c>
    </row>
    <row r="420" spans="1:36" x14ac:dyDescent="0.35">
      <c r="A420" s="50">
        <v>45360</v>
      </c>
      <c r="B420" s="50">
        <v>45360</v>
      </c>
      <c r="C420" s="50" t="s">
        <v>401</v>
      </c>
      <c r="D420" s="51" t="s">
        <v>1203</v>
      </c>
      <c r="E420" s="52" t="s">
        <v>266</v>
      </c>
      <c r="F420" s="51" t="s">
        <v>453</v>
      </c>
      <c r="G420" s="51" t="s">
        <v>25</v>
      </c>
      <c r="H420" s="52" t="s">
        <v>452</v>
      </c>
      <c r="I420" s="51" t="s">
        <v>1126</v>
      </c>
      <c r="J420" s="51" t="s">
        <v>1184</v>
      </c>
      <c r="K420" s="50">
        <v>45358</v>
      </c>
      <c r="L420" s="50" t="s">
        <v>401</v>
      </c>
      <c r="M420" s="51" t="s">
        <v>1203</v>
      </c>
      <c r="N420" s="52" t="s">
        <v>266</v>
      </c>
      <c r="O420" s="51" t="s">
        <v>453</v>
      </c>
      <c r="P420" s="51" t="s">
        <v>25</v>
      </c>
      <c r="Q420" s="52" t="s">
        <v>452</v>
      </c>
      <c r="R420" s="51" t="s">
        <v>1180</v>
      </c>
      <c r="S420" s="51" t="s">
        <v>1186</v>
      </c>
      <c r="T420" s="51" t="s">
        <v>1160</v>
      </c>
      <c r="U420" s="51"/>
      <c r="V420" s="51"/>
      <c r="W420" s="51">
        <v>1</v>
      </c>
      <c r="X420" s="51">
        <v>0</v>
      </c>
      <c r="Y420" s="51">
        <v>0</v>
      </c>
      <c r="Z420" s="51">
        <v>0</v>
      </c>
      <c r="AA420" s="51">
        <v>0</v>
      </c>
      <c r="AB420" s="51">
        <v>0</v>
      </c>
      <c r="AC420" s="51">
        <v>0</v>
      </c>
      <c r="AD420" s="51">
        <v>1</v>
      </c>
      <c r="AE420" s="51">
        <v>0</v>
      </c>
      <c r="AF420" s="51">
        <v>0</v>
      </c>
      <c r="AG420" s="51">
        <v>0</v>
      </c>
      <c r="AH420" s="51" t="str">
        <f>IF(OR(COUNTIF(WestCoast[],IDPs[[#This Row],[Dis_Pcode]])&gt;=1,COUNTIF(WestCoast[],#REF!)&gt;=1),"Yes","No")</f>
        <v>Yes</v>
      </c>
      <c r="AI420" s="51" t="str">
        <f>IF(IDPs[[#This Row],[Gov_Pcode]]=IDPs[[#This Row],[Gov_Coming_Pcode]],"Yes","No")</f>
        <v>Yes</v>
      </c>
      <c r="AJ420" s="51" t="str">
        <f>IF(IDPs[[#This Row],[Dis_Pcode]]=IDPs[[#This Row],[Dis_Coming_Pcode]],"Yes","No")</f>
        <v>Yes</v>
      </c>
    </row>
    <row r="421" spans="1:36" x14ac:dyDescent="0.35">
      <c r="A421" s="50">
        <v>45360</v>
      </c>
      <c r="B421" s="50">
        <v>45360</v>
      </c>
      <c r="C421" s="50" t="s">
        <v>401</v>
      </c>
      <c r="D421" s="51" t="s">
        <v>1203</v>
      </c>
      <c r="E421" s="52" t="s">
        <v>266</v>
      </c>
      <c r="F421" s="51" t="s">
        <v>453</v>
      </c>
      <c r="G421" s="51" t="s">
        <v>25</v>
      </c>
      <c r="H421" s="52" t="s">
        <v>452</v>
      </c>
      <c r="I421" s="51" t="s">
        <v>1126</v>
      </c>
      <c r="J421" s="51" t="s">
        <v>1184</v>
      </c>
      <c r="K421" s="50">
        <v>45359</v>
      </c>
      <c r="L421" s="50" t="s">
        <v>401</v>
      </c>
      <c r="M421" s="51" t="s">
        <v>1203</v>
      </c>
      <c r="N421" s="52" t="s">
        <v>266</v>
      </c>
      <c r="O421" s="51" t="s">
        <v>453</v>
      </c>
      <c r="P421" s="51" t="s">
        <v>25</v>
      </c>
      <c r="Q421" s="52" t="s">
        <v>452</v>
      </c>
      <c r="R421" s="51" t="s">
        <v>1180</v>
      </c>
      <c r="S421" s="51" t="s">
        <v>1186</v>
      </c>
      <c r="T421" s="51" t="s">
        <v>1160</v>
      </c>
      <c r="U421" s="51"/>
      <c r="V421" s="51"/>
      <c r="W421" s="51">
        <v>1</v>
      </c>
      <c r="X421" s="51">
        <v>0</v>
      </c>
      <c r="Y421" s="51">
        <v>0</v>
      </c>
      <c r="Z421" s="51">
        <v>0</v>
      </c>
      <c r="AA421" s="51">
        <v>0</v>
      </c>
      <c r="AB421" s="51">
        <v>0</v>
      </c>
      <c r="AC421" s="51">
        <v>0</v>
      </c>
      <c r="AD421" s="51">
        <v>1</v>
      </c>
      <c r="AE421" s="51">
        <v>0</v>
      </c>
      <c r="AF421" s="51">
        <v>0</v>
      </c>
      <c r="AG421" s="51">
        <v>0</v>
      </c>
      <c r="AH421" s="51" t="str">
        <f>IF(OR(COUNTIF(WestCoast[],IDPs[[#This Row],[Dis_Pcode]])&gt;=1,COUNTIF(WestCoast[],#REF!)&gt;=1),"Yes","No")</f>
        <v>Yes</v>
      </c>
      <c r="AI421" s="51" t="str">
        <f>IF(IDPs[[#This Row],[Gov_Pcode]]=IDPs[[#This Row],[Gov_Coming_Pcode]],"Yes","No")</f>
        <v>Yes</v>
      </c>
      <c r="AJ421" s="51" t="str">
        <f>IF(IDPs[[#This Row],[Dis_Pcode]]=IDPs[[#This Row],[Dis_Coming_Pcode]],"Yes","No")</f>
        <v>Yes</v>
      </c>
    </row>
    <row r="422" spans="1:36" x14ac:dyDescent="0.35">
      <c r="A422" s="50">
        <v>45362</v>
      </c>
      <c r="B422" s="50">
        <v>45362</v>
      </c>
      <c r="C422" s="50" t="s">
        <v>401</v>
      </c>
      <c r="D422" s="51" t="s">
        <v>1203</v>
      </c>
      <c r="E422" s="52" t="s">
        <v>266</v>
      </c>
      <c r="F422" s="51" t="s">
        <v>417</v>
      </c>
      <c r="G422" s="51" t="s">
        <v>1303</v>
      </c>
      <c r="H422" s="52" t="s">
        <v>1304</v>
      </c>
      <c r="I422" s="51" t="s">
        <v>1126</v>
      </c>
      <c r="J422" s="51" t="s">
        <v>1184</v>
      </c>
      <c r="K422" s="50">
        <v>45353</v>
      </c>
      <c r="L422" s="50" t="s">
        <v>1046</v>
      </c>
      <c r="M422" s="51" t="s">
        <v>1207</v>
      </c>
      <c r="N422" s="52" t="s">
        <v>267</v>
      </c>
      <c r="O422" s="51" t="s">
        <v>1084</v>
      </c>
      <c r="P422" s="51" t="s">
        <v>35</v>
      </c>
      <c r="Q422" s="52" t="s">
        <v>1083</v>
      </c>
      <c r="R422" s="51" t="s">
        <v>1180</v>
      </c>
      <c r="S422" s="51" t="s">
        <v>1186</v>
      </c>
      <c r="T422" s="51" t="s">
        <v>1160</v>
      </c>
      <c r="U422" s="51"/>
      <c r="V422" s="51"/>
      <c r="W422" s="51">
        <v>2</v>
      </c>
      <c r="X422" s="51">
        <v>0</v>
      </c>
      <c r="Y422" s="51">
        <v>1</v>
      </c>
      <c r="Z422" s="51">
        <v>0</v>
      </c>
      <c r="AA422" s="51">
        <v>0</v>
      </c>
      <c r="AB422" s="51">
        <v>0</v>
      </c>
      <c r="AC422" s="51">
        <v>0</v>
      </c>
      <c r="AD422" s="51">
        <v>1</v>
      </c>
      <c r="AE422" s="51">
        <v>0</v>
      </c>
      <c r="AF422" s="51">
        <v>0</v>
      </c>
      <c r="AG422" s="51">
        <v>0</v>
      </c>
      <c r="AH422" s="51" t="str">
        <f>IF(OR(COUNTIF(WestCoast[],IDPs[[#This Row],[Dis_Pcode]])&gt;=1,COUNTIF(WestCoast[],#REF!)&gt;=1),"Yes","No")</f>
        <v>Yes</v>
      </c>
      <c r="AI422" s="51" t="str">
        <f>IF(IDPs[[#This Row],[Gov_Pcode]]=IDPs[[#This Row],[Gov_Coming_Pcode]],"Yes","No")</f>
        <v>No</v>
      </c>
      <c r="AJ422" s="51" t="str">
        <f>IF(IDPs[[#This Row],[Dis_Pcode]]=IDPs[[#This Row],[Dis_Coming_Pcode]],"Yes","No")</f>
        <v>No</v>
      </c>
    </row>
    <row r="423" spans="1:36" x14ac:dyDescent="0.35">
      <c r="A423" s="50">
        <v>45362</v>
      </c>
      <c r="B423" s="50">
        <v>45362</v>
      </c>
      <c r="C423" s="50" t="s">
        <v>401</v>
      </c>
      <c r="D423" s="51" t="s">
        <v>1203</v>
      </c>
      <c r="E423" s="52" t="s">
        <v>266</v>
      </c>
      <c r="F423" s="51" t="s">
        <v>417</v>
      </c>
      <c r="G423" s="51" t="s">
        <v>1303</v>
      </c>
      <c r="H423" s="52" t="s">
        <v>1304</v>
      </c>
      <c r="I423" s="51" t="s">
        <v>1126</v>
      </c>
      <c r="J423" s="51" t="s">
        <v>1184</v>
      </c>
      <c r="K423" s="50">
        <v>45358</v>
      </c>
      <c r="L423" s="50" t="s">
        <v>401</v>
      </c>
      <c r="M423" s="51" t="s">
        <v>1203</v>
      </c>
      <c r="N423" s="52" t="s">
        <v>266</v>
      </c>
      <c r="O423" s="51" t="s">
        <v>408</v>
      </c>
      <c r="P423" s="51" t="s">
        <v>1204</v>
      </c>
      <c r="Q423" s="52" t="s">
        <v>407</v>
      </c>
      <c r="R423" s="51" t="s">
        <v>1180</v>
      </c>
      <c r="S423" s="51" t="s">
        <v>1186</v>
      </c>
      <c r="T423" s="51" t="s">
        <v>1160</v>
      </c>
      <c r="U423" s="51"/>
      <c r="V423" s="51"/>
      <c r="W423" s="51">
        <v>1</v>
      </c>
      <c r="X423" s="51">
        <v>0</v>
      </c>
      <c r="Y423" s="51">
        <v>0</v>
      </c>
      <c r="Z423" s="51">
        <v>0</v>
      </c>
      <c r="AA423" s="51">
        <v>0</v>
      </c>
      <c r="AB423" s="51">
        <v>0</v>
      </c>
      <c r="AC423" s="51">
        <v>0</v>
      </c>
      <c r="AD423" s="51">
        <v>1</v>
      </c>
      <c r="AE423" s="51">
        <v>0</v>
      </c>
      <c r="AF423" s="51">
        <v>0</v>
      </c>
      <c r="AG423" s="51">
        <v>0</v>
      </c>
      <c r="AH423" s="51" t="str">
        <f>IF(OR(COUNTIF(WestCoast[],IDPs[[#This Row],[Dis_Pcode]])&gt;=1,COUNTIF(WestCoast[],#REF!)&gt;=1),"Yes","No")</f>
        <v>Yes</v>
      </c>
      <c r="AI423" s="51" t="str">
        <f>IF(IDPs[[#This Row],[Gov_Pcode]]=IDPs[[#This Row],[Gov_Coming_Pcode]],"Yes","No")</f>
        <v>Yes</v>
      </c>
      <c r="AJ423" s="51" t="str">
        <f>IF(IDPs[[#This Row],[Dis_Pcode]]=IDPs[[#This Row],[Dis_Coming_Pcode]],"Yes","No")</f>
        <v>No</v>
      </c>
    </row>
    <row r="424" spans="1:36" x14ac:dyDescent="0.35">
      <c r="A424" s="50">
        <v>45365</v>
      </c>
      <c r="B424" s="50">
        <v>45365</v>
      </c>
      <c r="C424" s="50" t="s">
        <v>401</v>
      </c>
      <c r="D424" s="51" t="s">
        <v>1203</v>
      </c>
      <c r="E424" s="52" t="s">
        <v>266</v>
      </c>
      <c r="F424" s="51" t="s">
        <v>453</v>
      </c>
      <c r="G424" s="51" t="s">
        <v>25</v>
      </c>
      <c r="H424" s="52" t="s">
        <v>452</v>
      </c>
      <c r="I424" s="51" t="s">
        <v>1126</v>
      </c>
      <c r="J424" s="51" t="s">
        <v>1184</v>
      </c>
      <c r="K424" s="50">
        <v>45359</v>
      </c>
      <c r="L424" s="50" t="s">
        <v>1046</v>
      </c>
      <c r="M424" s="51" t="s">
        <v>1207</v>
      </c>
      <c r="N424" s="52" t="s">
        <v>267</v>
      </c>
      <c r="O424" s="51" t="s">
        <v>1084</v>
      </c>
      <c r="P424" s="51" t="s">
        <v>35</v>
      </c>
      <c r="Q424" s="52" t="s">
        <v>1083</v>
      </c>
      <c r="R424" s="51" t="s">
        <v>1180</v>
      </c>
      <c r="S424" s="51" t="s">
        <v>1186</v>
      </c>
      <c r="T424" s="51" t="s">
        <v>1160</v>
      </c>
      <c r="U424" s="51"/>
      <c r="V424" s="51"/>
      <c r="W424" s="51">
        <v>8</v>
      </c>
      <c r="X424" s="51">
        <v>0</v>
      </c>
      <c r="Y424" s="51">
        <v>2</v>
      </c>
      <c r="Z424" s="51">
        <v>0</v>
      </c>
      <c r="AA424" s="51">
        <v>0</v>
      </c>
      <c r="AB424" s="51">
        <v>2</v>
      </c>
      <c r="AC424" s="51">
        <v>0</v>
      </c>
      <c r="AD424" s="51">
        <v>4</v>
      </c>
      <c r="AE424" s="51">
        <v>0</v>
      </c>
      <c r="AF424" s="51">
        <v>0</v>
      </c>
      <c r="AG424" s="51">
        <v>0</v>
      </c>
      <c r="AH424" s="51" t="str">
        <f>IF(OR(COUNTIF(WestCoast[],IDPs[[#This Row],[Dis_Pcode]])&gt;=1,COUNTIF(WestCoast[],#REF!)&gt;=1),"Yes","No")</f>
        <v>Yes</v>
      </c>
      <c r="AI424" s="51" t="str">
        <f>IF(IDPs[[#This Row],[Gov_Pcode]]=IDPs[[#This Row],[Gov_Coming_Pcode]],"Yes","No")</f>
        <v>No</v>
      </c>
      <c r="AJ424" s="51" t="str">
        <f>IF(IDPs[[#This Row],[Dis_Pcode]]=IDPs[[#This Row],[Dis_Coming_Pcode]],"Yes","No")</f>
        <v>No</v>
      </c>
    </row>
    <row r="425" spans="1:36" x14ac:dyDescent="0.35">
      <c r="A425" s="50">
        <v>45365</v>
      </c>
      <c r="B425" s="50">
        <v>45366</v>
      </c>
      <c r="C425" s="50" t="s">
        <v>1046</v>
      </c>
      <c r="D425" s="51" t="s">
        <v>1207</v>
      </c>
      <c r="E425" s="52" t="s">
        <v>267</v>
      </c>
      <c r="F425" s="51" t="s">
        <v>1087</v>
      </c>
      <c r="G425" s="51" t="s">
        <v>65</v>
      </c>
      <c r="H425" s="52" t="s">
        <v>1091</v>
      </c>
      <c r="I425" s="51" t="s">
        <v>1126</v>
      </c>
      <c r="J425" s="51" t="s">
        <v>1184</v>
      </c>
      <c r="K425" s="50">
        <v>45359</v>
      </c>
      <c r="L425" s="50" t="s">
        <v>903</v>
      </c>
      <c r="M425" s="51" t="s">
        <v>18</v>
      </c>
      <c r="N425" s="52" t="s">
        <v>279</v>
      </c>
      <c r="O425" s="51" t="s">
        <v>908</v>
      </c>
      <c r="P425" s="51" t="s">
        <v>1407</v>
      </c>
      <c r="Q425" s="52" t="s">
        <v>907</v>
      </c>
      <c r="R425" s="51" t="s">
        <v>1180</v>
      </c>
      <c r="S425" s="51" t="s">
        <v>1185</v>
      </c>
      <c r="T425" s="51" t="s">
        <v>1160</v>
      </c>
      <c r="U425" s="51"/>
      <c r="V425" s="51"/>
      <c r="W425" s="51">
        <v>1</v>
      </c>
      <c r="X425" s="51">
        <v>0</v>
      </c>
      <c r="Y425" s="51">
        <v>0</v>
      </c>
      <c r="Z425" s="51">
        <v>0</v>
      </c>
      <c r="AA425" s="51">
        <v>1</v>
      </c>
      <c r="AB425" s="51">
        <v>0</v>
      </c>
      <c r="AC425" s="51">
        <v>0</v>
      </c>
      <c r="AD425" s="51">
        <v>0</v>
      </c>
      <c r="AE425" s="51">
        <v>0</v>
      </c>
      <c r="AF425" s="51">
        <v>0</v>
      </c>
      <c r="AG425" s="51">
        <v>0</v>
      </c>
      <c r="AH425" s="51" t="str">
        <f>IF(OR(COUNTIF(WestCoast[],IDPs[[#This Row],[Dis_Pcode]])&gt;=1,COUNTIF(WestCoast[],#REF!)&gt;=1),"Yes","No")</f>
        <v>No</v>
      </c>
      <c r="AI425" s="51" t="str">
        <f>IF(IDPs[[#This Row],[Gov_Pcode]]=IDPs[[#This Row],[Gov_Coming_Pcode]],"Yes","No")</f>
        <v>No</v>
      </c>
      <c r="AJ425" s="51" t="str">
        <f>IF(IDPs[[#This Row],[Dis_Pcode]]=IDPs[[#This Row],[Dis_Coming_Pcode]],"Yes","No")</f>
        <v>No</v>
      </c>
    </row>
    <row r="426" spans="1:36" x14ac:dyDescent="0.35">
      <c r="A426" s="50">
        <v>45367</v>
      </c>
      <c r="B426" s="50">
        <v>45361</v>
      </c>
      <c r="C426" s="50" t="s">
        <v>874</v>
      </c>
      <c r="D426" s="51" t="s">
        <v>6</v>
      </c>
      <c r="E426" s="52" t="s">
        <v>873</v>
      </c>
      <c r="F426" s="51" t="s">
        <v>894</v>
      </c>
      <c r="G426" s="51" t="s">
        <v>87</v>
      </c>
      <c r="H426" s="52" t="s">
        <v>893</v>
      </c>
      <c r="I426" s="51" t="s">
        <v>1126</v>
      </c>
      <c r="J426" s="51" t="s">
        <v>1184</v>
      </c>
      <c r="K426" s="50">
        <v>45359</v>
      </c>
      <c r="L426" s="50" t="s">
        <v>401</v>
      </c>
      <c r="M426" s="51" t="s">
        <v>1203</v>
      </c>
      <c r="N426" s="52" t="s">
        <v>266</v>
      </c>
      <c r="O426" s="51" t="s">
        <v>411</v>
      </c>
      <c r="P426" s="51" t="s">
        <v>1299</v>
      </c>
      <c r="Q426" s="52" t="s">
        <v>410</v>
      </c>
      <c r="R426" s="51" t="s">
        <v>1181</v>
      </c>
      <c r="S426" s="51" t="s">
        <v>1183</v>
      </c>
      <c r="T426" s="51" t="s">
        <v>1160</v>
      </c>
      <c r="U426" s="51"/>
      <c r="V426" s="51"/>
      <c r="W426" s="51">
        <v>1</v>
      </c>
      <c r="X426" s="51">
        <v>0</v>
      </c>
      <c r="Y426" s="51">
        <v>0</v>
      </c>
      <c r="Z426" s="51">
        <v>0</v>
      </c>
      <c r="AA426" s="51">
        <v>0</v>
      </c>
      <c r="AB426" s="51">
        <v>0</v>
      </c>
      <c r="AC426" s="51">
        <v>0</v>
      </c>
      <c r="AD426" s="51">
        <v>0</v>
      </c>
      <c r="AE426" s="51">
        <v>0</v>
      </c>
      <c r="AF426" s="51">
        <v>1</v>
      </c>
      <c r="AG426" s="51">
        <v>0</v>
      </c>
      <c r="AH426" s="51" t="str">
        <f>IF(OR(COUNTIF(WestCoast[],IDPs[[#This Row],[Dis_Pcode]])&gt;=1,COUNTIF(WestCoast[],#REF!)&gt;=1),"Yes","No")</f>
        <v>No</v>
      </c>
      <c r="AI426" s="51" t="str">
        <f>IF(IDPs[[#This Row],[Gov_Pcode]]=IDPs[[#This Row],[Gov_Coming_Pcode]],"Yes","No")</f>
        <v>No</v>
      </c>
      <c r="AJ426" s="51" t="str">
        <f>IF(IDPs[[#This Row],[Dis_Pcode]]=IDPs[[#This Row],[Dis_Coming_Pcode]],"Yes","No")</f>
        <v>No</v>
      </c>
    </row>
    <row r="427" spans="1:36" x14ac:dyDescent="0.35">
      <c r="A427" s="50">
        <v>45367</v>
      </c>
      <c r="B427" s="50">
        <v>45365</v>
      </c>
      <c r="C427" s="50" t="s">
        <v>874</v>
      </c>
      <c r="D427" s="51" t="s">
        <v>6</v>
      </c>
      <c r="E427" s="52" t="s">
        <v>873</v>
      </c>
      <c r="F427" s="51" t="s">
        <v>894</v>
      </c>
      <c r="G427" s="51" t="s">
        <v>87</v>
      </c>
      <c r="H427" s="52" t="s">
        <v>893</v>
      </c>
      <c r="I427" s="51" t="s">
        <v>1126</v>
      </c>
      <c r="J427" s="51" t="s">
        <v>1184</v>
      </c>
      <c r="K427" s="50">
        <v>45359</v>
      </c>
      <c r="L427" s="50" t="s">
        <v>401</v>
      </c>
      <c r="M427" s="51" t="s">
        <v>1203</v>
      </c>
      <c r="N427" s="52" t="s">
        <v>266</v>
      </c>
      <c r="O427" s="51" t="s">
        <v>447</v>
      </c>
      <c r="P427" s="51" t="s">
        <v>43</v>
      </c>
      <c r="Q427" s="52" t="s">
        <v>446</v>
      </c>
      <c r="R427" s="51" t="s">
        <v>1180</v>
      </c>
      <c r="S427" s="51" t="s">
        <v>1185</v>
      </c>
      <c r="T427" s="51" t="s">
        <v>1160</v>
      </c>
      <c r="U427" s="51"/>
      <c r="V427" s="51"/>
      <c r="W427" s="51">
        <v>1</v>
      </c>
      <c r="X427" s="51">
        <v>0</v>
      </c>
      <c r="Y427" s="51">
        <v>1</v>
      </c>
      <c r="Z427" s="51">
        <v>0</v>
      </c>
      <c r="AA427" s="51">
        <v>0</v>
      </c>
      <c r="AB427" s="51">
        <v>0</v>
      </c>
      <c r="AC427" s="51">
        <v>0</v>
      </c>
      <c r="AD427" s="51">
        <v>0</v>
      </c>
      <c r="AE427" s="51">
        <v>0</v>
      </c>
      <c r="AF427" s="51">
        <v>0</v>
      </c>
      <c r="AG427" s="51">
        <v>0</v>
      </c>
      <c r="AH427" s="51" t="str">
        <f>IF(OR(COUNTIF(WestCoast[],IDPs[[#This Row],[Dis_Pcode]])&gt;=1,COUNTIF(WestCoast[],#REF!)&gt;=1),"Yes","No")</f>
        <v>No</v>
      </c>
      <c r="AI427" s="51" t="str">
        <f>IF(IDPs[[#This Row],[Gov_Pcode]]=IDPs[[#This Row],[Gov_Coming_Pcode]],"Yes","No")</f>
        <v>No</v>
      </c>
      <c r="AJ427" s="51" t="str">
        <f>IF(IDPs[[#This Row],[Dis_Pcode]]=IDPs[[#This Row],[Dis_Coming_Pcode]],"Yes","No")</f>
        <v>No</v>
      </c>
    </row>
    <row r="428" spans="1:36" x14ac:dyDescent="0.35">
      <c r="A428" s="50">
        <v>45367</v>
      </c>
      <c r="B428" s="50">
        <v>45365</v>
      </c>
      <c r="C428" s="50" t="s">
        <v>874</v>
      </c>
      <c r="D428" s="51" t="s">
        <v>6</v>
      </c>
      <c r="E428" s="52" t="s">
        <v>873</v>
      </c>
      <c r="F428" s="51" t="s">
        <v>892</v>
      </c>
      <c r="G428" s="51" t="s">
        <v>6</v>
      </c>
      <c r="H428" s="52" t="s">
        <v>873</v>
      </c>
      <c r="I428" s="51" t="s">
        <v>1126</v>
      </c>
      <c r="J428" s="51" t="s">
        <v>1184</v>
      </c>
      <c r="K428" s="50">
        <v>45360</v>
      </c>
      <c r="L428" s="50" t="s">
        <v>617</v>
      </c>
      <c r="M428" s="51" t="s">
        <v>13</v>
      </c>
      <c r="N428" s="52" t="s">
        <v>275</v>
      </c>
      <c r="O428" s="51" t="s">
        <v>640</v>
      </c>
      <c r="P428" s="51" t="s">
        <v>1327</v>
      </c>
      <c r="Q428" s="52" t="s">
        <v>639</v>
      </c>
      <c r="R428" s="51" t="s">
        <v>1181</v>
      </c>
      <c r="S428" s="51" t="s">
        <v>1413</v>
      </c>
      <c r="T428" s="51" t="s">
        <v>1160</v>
      </c>
      <c r="U428" s="51"/>
      <c r="V428" s="51"/>
      <c r="W428" s="51">
        <v>1</v>
      </c>
      <c r="X428" s="51">
        <v>0</v>
      </c>
      <c r="Y428" s="51">
        <v>0</v>
      </c>
      <c r="Z428" s="51">
        <v>0</v>
      </c>
      <c r="AA428" s="51">
        <v>0</v>
      </c>
      <c r="AB428" s="51">
        <v>0</v>
      </c>
      <c r="AC428" s="51">
        <v>0</v>
      </c>
      <c r="AD428" s="51">
        <v>1</v>
      </c>
      <c r="AE428" s="51">
        <v>0</v>
      </c>
      <c r="AF428" s="51">
        <v>0</v>
      </c>
      <c r="AG428" s="51">
        <v>0</v>
      </c>
      <c r="AH428" s="51" t="str">
        <f>IF(OR(COUNTIF(WestCoast[],IDPs[[#This Row],[Dis_Pcode]])&gt;=1,COUNTIF(WestCoast[],#REF!)&gt;=1),"Yes","No")</f>
        <v>No</v>
      </c>
      <c r="AI428" s="51" t="str">
        <f>IF(IDPs[[#This Row],[Gov_Pcode]]=IDPs[[#This Row],[Gov_Coming_Pcode]],"Yes","No")</f>
        <v>No</v>
      </c>
      <c r="AJ428" s="51" t="str">
        <f>IF(IDPs[[#This Row],[Dis_Pcode]]=IDPs[[#This Row],[Dis_Coming_Pcode]],"Yes","No")</f>
        <v>No</v>
      </c>
    </row>
    <row r="429" spans="1:36" x14ac:dyDescent="0.35">
      <c r="A429" s="50">
        <v>45367</v>
      </c>
      <c r="B429" s="50">
        <v>45361</v>
      </c>
      <c r="C429" s="50" t="s">
        <v>874</v>
      </c>
      <c r="D429" s="51" t="s">
        <v>6</v>
      </c>
      <c r="E429" s="52" t="s">
        <v>873</v>
      </c>
      <c r="F429" s="51" t="s">
        <v>894</v>
      </c>
      <c r="G429" s="51" t="s">
        <v>87</v>
      </c>
      <c r="H429" s="52" t="s">
        <v>893</v>
      </c>
      <c r="I429" s="51" t="s">
        <v>1126</v>
      </c>
      <c r="J429" s="51" t="s">
        <v>1184</v>
      </c>
      <c r="K429" s="50">
        <v>45360</v>
      </c>
      <c r="L429" s="50" t="s">
        <v>617</v>
      </c>
      <c r="M429" s="51" t="s">
        <v>13</v>
      </c>
      <c r="N429" s="52" t="s">
        <v>275</v>
      </c>
      <c r="O429" s="51" t="s">
        <v>642</v>
      </c>
      <c r="P429" s="51" t="s">
        <v>1210</v>
      </c>
      <c r="Q429" s="52" t="s">
        <v>641</v>
      </c>
      <c r="R429" s="51" t="s">
        <v>1181</v>
      </c>
      <c r="S429" s="51" t="s">
        <v>1413</v>
      </c>
      <c r="T429" s="51" t="s">
        <v>1160</v>
      </c>
      <c r="U429" s="51"/>
      <c r="V429" s="51"/>
      <c r="W429" s="51">
        <v>1</v>
      </c>
      <c r="X429" s="51">
        <v>0</v>
      </c>
      <c r="Y429" s="51">
        <v>1</v>
      </c>
      <c r="Z429" s="51">
        <v>0</v>
      </c>
      <c r="AA429" s="51">
        <v>0</v>
      </c>
      <c r="AB429" s="51">
        <v>0</v>
      </c>
      <c r="AC429" s="51">
        <v>0</v>
      </c>
      <c r="AD429" s="51">
        <v>0</v>
      </c>
      <c r="AE429" s="51">
        <v>0</v>
      </c>
      <c r="AF429" s="51">
        <v>0</v>
      </c>
      <c r="AG429" s="51">
        <v>0</v>
      </c>
      <c r="AH429" s="51" t="str">
        <f>IF(OR(COUNTIF(WestCoast[],IDPs[[#This Row],[Dis_Pcode]])&gt;=1,COUNTIF(WestCoast[],#REF!)&gt;=1),"Yes","No")</f>
        <v>No</v>
      </c>
      <c r="AI429" s="51" t="str">
        <f>IF(IDPs[[#This Row],[Gov_Pcode]]=IDPs[[#This Row],[Gov_Coming_Pcode]],"Yes","No")</f>
        <v>No</v>
      </c>
      <c r="AJ429" s="51" t="str">
        <f>IF(IDPs[[#This Row],[Dis_Pcode]]=IDPs[[#This Row],[Dis_Coming_Pcode]],"Yes","No")</f>
        <v>No</v>
      </c>
    </row>
    <row r="430" spans="1:36" x14ac:dyDescent="0.35">
      <c r="A430" s="50">
        <v>45362</v>
      </c>
      <c r="B430" s="50">
        <v>45362</v>
      </c>
      <c r="C430" s="50" t="s">
        <v>401</v>
      </c>
      <c r="D430" s="51" t="s">
        <v>1203</v>
      </c>
      <c r="E430" s="52" t="s">
        <v>266</v>
      </c>
      <c r="F430" s="51" t="s">
        <v>453</v>
      </c>
      <c r="G430" s="51" t="s">
        <v>25</v>
      </c>
      <c r="H430" s="52" t="s">
        <v>452</v>
      </c>
      <c r="I430" s="51" t="s">
        <v>1126</v>
      </c>
      <c r="J430" s="51" t="s">
        <v>1184</v>
      </c>
      <c r="K430" s="50">
        <v>45361</v>
      </c>
      <c r="L430" s="50" t="s">
        <v>401</v>
      </c>
      <c r="M430" s="51" t="s">
        <v>1203</v>
      </c>
      <c r="N430" s="52" t="s">
        <v>266</v>
      </c>
      <c r="O430" s="51" t="s">
        <v>408</v>
      </c>
      <c r="P430" s="51" t="s">
        <v>1204</v>
      </c>
      <c r="Q430" s="52" t="s">
        <v>407</v>
      </c>
      <c r="R430" s="51" t="s">
        <v>1180</v>
      </c>
      <c r="S430" s="51" t="s">
        <v>1186</v>
      </c>
      <c r="T430" s="51" t="s">
        <v>1160</v>
      </c>
      <c r="U430" s="51"/>
      <c r="V430" s="51"/>
      <c r="W430" s="51">
        <v>3</v>
      </c>
      <c r="X430" s="51">
        <v>0</v>
      </c>
      <c r="Y430" s="51">
        <v>1</v>
      </c>
      <c r="Z430" s="51">
        <v>0</v>
      </c>
      <c r="AA430" s="51">
        <v>0</v>
      </c>
      <c r="AB430" s="51">
        <v>0</v>
      </c>
      <c r="AC430" s="51">
        <v>0</v>
      </c>
      <c r="AD430" s="51">
        <v>2</v>
      </c>
      <c r="AE430" s="51">
        <v>0</v>
      </c>
      <c r="AF430" s="51">
        <v>0</v>
      </c>
      <c r="AG430" s="51">
        <v>0</v>
      </c>
      <c r="AH430" s="51" t="str">
        <f>IF(OR(COUNTIF(WestCoast[],IDPs[[#This Row],[Dis_Pcode]])&gt;=1,COUNTIF(WestCoast[],#REF!)&gt;=1),"Yes","No")</f>
        <v>Yes</v>
      </c>
      <c r="AI430" s="51" t="str">
        <f>IF(IDPs[[#This Row],[Gov_Pcode]]=IDPs[[#This Row],[Gov_Coming_Pcode]],"Yes","No")</f>
        <v>Yes</v>
      </c>
      <c r="AJ430" s="51" t="str">
        <f>IF(IDPs[[#This Row],[Dis_Pcode]]=IDPs[[#This Row],[Dis_Coming_Pcode]],"Yes","No")</f>
        <v>No</v>
      </c>
    </row>
    <row r="431" spans="1:36" x14ac:dyDescent="0.35">
      <c r="A431" s="50">
        <v>45367</v>
      </c>
      <c r="B431" s="50">
        <v>45363</v>
      </c>
      <c r="C431" s="50" t="s">
        <v>874</v>
      </c>
      <c r="D431" s="51" t="s">
        <v>6</v>
      </c>
      <c r="E431" s="52" t="s">
        <v>873</v>
      </c>
      <c r="F431" s="51" t="s">
        <v>894</v>
      </c>
      <c r="G431" s="51" t="s">
        <v>87</v>
      </c>
      <c r="H431" s="52" t="s">
        <v>893</v>
      </c>
      <c r="I431" s="51" t="s">
        <v>1126</v>
      </c>
      <c r="J431" s="51" t="s">
        <v>1184</v>
      </c>
      <c r="K431" s="50">
        <v>45361</v>
      </c>
      <c r="L431" s="50" t="s">
        <v>717</v>
      </c>
      <c r="M431" s="51" t="s">
        <v>1</v>
      </c>
      <c r="N431" s="52" t="s">
        <v>264</v>
      </c>
      <c r="O431" s="51" t="s">
        <v>786</v>
      </c>
      <c r="P431" s="51" t="s">
        <v>784</v>
      </c>
      <c r="Q431" s="52" t="s">
        <v>785</v>
      </c>
      <c r="R431" s="51" t="s">
        <v>1181</v>
      </c>
      <c r="S431" s="51" t="s">
        <v>1183</v>
      </c>
      <c r="T431" s="51" t="s">
        <v>1160</v>
      </c>
      <c r="U431" s="51"/>
      <c r="V431" s="51"/>
      <c r="W431" s="51">
        <v>1</v>
      </c>
      <c r="X431" s="51">
        <v>0</v>
      </c>
      <c r="Y431" s="51">
        <v>0</v>
      </c>
      <c r="Z431" s="51">
        <v>0</v>
      </c>
      <c r="AA431" s="51">
        <v>0</v>
      </c>
      <c r="AB431" s="51">
        <v>0</v>
      </c>
      <c r="AC431" s="51">
        <v>0</v>
      </c>
      <c r="AD431" s="51">
        <v>0</v>
      </c>
      <c r="AE431" s="51">
        <v>0</v>
      </c>
      <c r="AF431" s="51">
        <v>1</v>
      </c>
      <c r="AG431" s="51">
        <v>0</v>
      </c>
      <c r="AH431" s="51" t="str">
        <f>IF(OR(COUNTIF(WestCoast[],IDPs[[#This Row],[Dis_Pcode]])&gt;=1,COUNTIF(WestCoast[],#REF!)&gt;=1),"Yes","No")</f>
        <v>No</v>
      </c>
      <c r="AI431" s="51" t="str">
        <f>IF(IDPs[[#This Row],[Gov_Pcode]]=IDPs[[#This Row],[Gov_Coming_Pcode]],"Yes","No")</f>
        <v>No</v>
      </c>
      <c r="AJ431" s="51" t="str">
        <f>IF(IDPs[[#This Row],[Dis_Pcode]]=IDPs[[#This Row],[Dis_Coming_Pcode]],"Yes","No")</f>
        <v>No</v>
      </c>
    </row>
    <row r="432" spans="1:36" x14ac:dyDescent="0.35">
      <c r="A432" s="50">
        <v>45367</v>
      </c>
      <c r="B432" s="50">
        <v>45365</v>
      </c>
      <c r="C432" s="50" t="s">
        <v>874</v>
      </c>
      <c r="D432" s="51" t="s">
        <v>6</v>
      </c>
      <c r="E432" s="52" t="s">
        <v>873</v>
      </c>
      <c r="F432" s="51" t="s">
        <v>894</v>
      </c>
      <c r="G432" s="51" t="s">
        <v>87</v>
      </c>
      <c r="H432" s="52" t="s">
        <v>893</v>
      </c>
      <c r="I432" s="51" t="s">
        <v>1126</v>
      </c>
      <c r="J432" s="51" t="s">
        <v>1184</v>
      </c>
      <c r="K432" s="50">
        <v>45361</v>
      </c>
      <c r="L432" s="50" t="s">
        <v>563</v>
      </c>
      <c r="M432" s="51" t="s">
        <v>8</v>
      </c>
      <c r="N432" s="52" t="s">
        <v>269</v>
      </c>
      <c r="O432" s="51" t="s">
        <v>572</v>
      </c>
      <c r="P432" s="51" t="s">
        <v>8</v>
      </c>
      <c r="Q432" s="52" t="s">
        <v>269</v>
      </c>
      <c r="R432" s="51" t="s">
        <v>1181</v>
      </c>
      <c r="S432" s="51" t="s">
        <v>1183</v>
      </c>
      <c r="T432" s="51" t="s">
        <v>1160</v>
      </c>
      <c r="U432" s="51"/>
      <c r="V432" s="51"/>
      <c r="W432" s="51">
        <v>1</v>
      </c>
      <c r="X432" s="51">
        <v>0</v>
      </c>
      <c r="Y432" s="51">
        <v>0</v>
      </c>
      <c r="Z432" s="51">
        <v>0</v>
      </c>
      <c r="AA432" s="51">
        <v>1</v>
      </c>
      <c r="AB432" s="51">
        <v>0</v>
      </c>
      <c r="AC432" s="51">
        <v>0</v>
      </c>
      <c r="AD432" s="51">
        <v>0</v>
      </c>
      <c r="AE432" s="51">
        <v>0</v>
      </c>
      <c r="AF432" s="51">
        <v>0</v>
      </c>
      <c r="AG432" s="51">
        <v>0</v>
      </c>
      <c r="AH432" s="51" t="str">
        <f>IF(OR(COUNTIF(WestCoast[],IDPs[[#This Row],[Dis_Pcode]])&gt;=1,COUNTIF(WestCoast[],#REF!)&gt;=1),"Yes","No")</f>
        <v>No</v>
      </c>
      <c r="AI432" s="51" t="str">
        <f>IF(IDPs[[#This Row],[Gov_Pcode]]=IDPs[[#This Row],[Gov_Coming_Pcode]],"Yes","No")</f>
        <v>No</v>
      </c>
      <c r="AJ432" s="51" t="str">
        <f>IF(IDPs[[#This Row],[Dis_Pcode]]=IDPs[[#This Row],[Dis_Coming_Pcode]],"Yes","No")</f>
        <v>No</v>
      </c>
    </row>
    <row r="433" spans="1:36" x14ac:dyDescent="0.35">
      <c r="A433" s="50">
        <v>45367</v>
      </c>
      <c r="B433" s="50">
        <v>45365</v>
      </c>
      <c r="C433" s="50" t="s">
        <v>874</v>
      </c>
      <c r="D433" s="51" t="s">
        <v>6</v>
      </c>
      <c r="E433" s="52" t="s">
        <v>873</v>
      </c>
      <c r="F433" s="51" t="s">
        <v>892</v>
      </c>
      <c r="G433" s="51" t="s">
        <v>6</v>
      </c>
      <c r="H433" s="52" t="s">
        <v>873</v>
      </c>
      <c r="I433" s="51" t="s">
        <v>1126</v>
      </c>
      <c r="J433" s="51" t="s">
        <v>1184</v>
      </c>
      <c r="K433" s="50">
        <v>45361</v>
      </c>
      <c r="L433" s="50" t="s">
        <v>401</v>
      </c>
      <c r="M433" s="51" t="s">
        <v>1203</v>
      </c>
      <c r="N433" s="52" t="s">
        <v>266</v>
      </c>
      <c r="O433" s="51" t="s">
        <v>423</v>
      </c>
      <c r="P433" s="51" t="s">
        <v>422</v>
      </c>
      <c r="Q433" s="52" t="s">
        <v>421</v>
      </c>
      <c r="R433" s="51" t="s">
        <v>1181</v>
      </c>
      <c r="S433" s="51" t="s">
        <v>1182</v>
      </c>
      <c r="T433" s="51" t="s">
        <v>1160</v>
      </c>
      <c r="U433" s="51"/>
      <c r="V433" s="51"/>
      <c r="W433" s="51">
        <v>1</v>
      </c>
      <c r="X433" s="51">
        <v>0</v>
      </c>
      <c r="Y433" s="51">
        <v>0</v>
      </c>
      <c r="Z433" s="51">
        <v>0</v>
      </c>
      <c r="AA433" s="51">
        <v>0</v>
      </c>
      <c r="AB433" s="51">
        <v>0</v>
      </c>
      <c r="AC433" s="51">
        <v>0</v>
      </c>
      <c r="AD433" s="51">
        <v>1</v>
      </c>
      <c r="AE433" s="51">
        <v>0</v>
      </c>
      <c r="AF433" s="51">
        <v>0</v>
      </c>
      <c r="AG433" s="51">
        <v>0</v>
      </c>
      <c r="AH433" s="51" t="str">
        <f>IF(OR(COUNTIF(WestCoast[],IDPs[[#This Row],[Dis_Pcode]])&gt;=1,COUNTIF(WestCoast[],#REF!)&gt;=1),"Yes","No")</f>
        <v>No</v>
      </c>
      <c r="AI433" s="51" t="str">
        <f>IF(IDPs[[#This Row],[Gov_Pcode]]=IDPs[[#This Row],[Gov_Coming_Pcode]],"Yes","No")</f>
        <v>No</v>
      </c>
      <c r="AJ433" s="51" t="str">
        <f>IF(IDPs[[#This Row],[Dis_Pcode]]=IDPs[[#This Row],[Dis_Coming_Pcode]],"Yes","No")</f>
        <v>No</v>
      </c>
    </row>
    <row r="434" spans="1:36" x14ac:dyDescent="0.35">
      <c r="A434" s="50">
        <v>45367</v>
      </c>
      <c r="B434" s="50">
        <v>45365</v>
      </c>
      <c r="C434" s="50" t="s">
        <v>874</v>
      </c>
      <c r="D434" s="51" t="s">
        <v>6</v>
      </c>
      <c r="E434" s="52" t="s">
        <v>873</v>
      </c>
      <c r="F434" s="51" t="s">
        <v>892</v>
      </c>
      <c r="G434" s="51" t="s">
        <v>6</v>
      </c>
      <c r="H434" s="52" t="s">
        <v>873</v>
      </c>
      <c r="I434" s="51" t="s">
        <v>1126</v>
      </c>
      <c r="J434" s="51" t="s">
        <v>1184</v>
      </c>
      <c r="K434" s="50">
        <v>45361</v>
      </c>
      <c r="L434" s="50" t="s">
        <v>874</v>
      </c>
      <c r="M434" s="51" t="s">
        <v>6</v>
      </c>
      <c r="N434" s="52" t="s">
        <v>873</v>
      </c>
      <c r="O434" s="51" t="s">
        <v>882</v>
      </c>
      <c r="P434" s="51" t="s">
        <v>121</v>
      </c>
      <c r="Q434" s="52" t="s">
        <v>881</v>
      </c>
      <c r="R434" s="51" t="s">
        <v>1181</v>
      </c>
      <c r="S434" s="51" t="s">
        <v>1413</v>
      </c>
      <c r="T434" s="51" t="s">
        <v>1160</v>
      </c>
      <c r="U434" s="51"/>
      <c r="V434" s="51"/>
      <c r="W434" s="51">
        <v>1</v>
      </c>
      <c r="X434" s="51">
        <v>0</v>
      </c>
      <c r="Y434" s="51">
        <v>0</v>
      </c>
      <c r="Z434" s="51">
        <v>0</v>
      </c>
      <c r="AA434" s="51">
        <v>0</v>
      </c>
      <c r="AB434" s="51">
        <v>0</v>
      </c>
      <c r="AC434" s="51">
        <v>0</v>
      </c>
      <c r="AD434" s="51">
        <v>1</v>
      </c>
      <c r="AE434" s="51">
        <v>0</v>
      </c>
      <c r="AF434" s="51">
        <v>0</v>
      </c>
      <c r="AG434" s="51">
        <v>0</v>
      </c>
      <c r="AH434" s="51" t="str">
        <f>IF(OR(COUNTIF(WestCoast[],IDPs[[#This Row],[Dis_Pcode]])&gt;=1,COUNTIF(WestCoast[],#REF!)&gt;=1),"Yes","No")</f>
        <v>No</v>
      </c>
      <c r="AI434" s="51" t="str">
        <f>IF(IDPs[[#This Row],[Gov_Pcode]]=IDPs[[#This Row],[Gov_Coming_Pcode]],"Yes","No")</f>
        <v>Yes</v>
      </c>
      <c r="AJ434" s="51" t="str">
        <f>IF(IDPs[[#This Row],[Dis_Pcode]]=IDPs[[#This Row],[Dis_Coming_Pcode]],"Yes","No")</f>
        <v>No</v>
      </c>
    </row>
    <row r="435" spans="1:36" x14ac:dyDescent="0.35">
      <c r="A435" s="50">
        <v>45367</v>
      </c>
      <c r="B435" s="50">
        <v>45367</v>
      </c>
      <c r="C435" s="50" t="s">
        <v>874</v>
      </c>
      <c r="D435" s="51" t="s">
        <v>6</v>
      </c>
      <c r="E435" s="52" t="s">
        <v>873</v>
      </c>
      <c r="F435" s="51" t="s">
        <v>894</v>
      </c>
      <c r="G435" s="51" t="s">
        <v>87</v>
      </c>
      <c r="H435" s="52" t="s">
        <v>893</v>
      </c>
      <c r="I435" s="51" t="s">
        <v>1126</v>
      </c>
      <c r="J435" s="51" t="s">
        <v>1184</v>
      </c>
      <c r="K435" s="50">
        <v>45361</v>
      </c>
      <c r="L435" s="50" t="s">
        <v>536</v>
      </c>
      <c r="M435" s="51" t="s">
        <v>1412</v>
      </c>
      <c r="N435" s="52" t="s">
        <v>268</v>
      </c>
      <c r="O435" s="51" t="s">
        <v>556</v>
      </c>
      <c r="P435" s="51" t="s">
        <v>1253</v>
      </c>
      <c r="Q435" s="52" t="s">
        <v>554</v>
      </c>
      <c r="R435" s="51" t="s">
        <v>1181</v>
      </c>
      <c r="S435" s="51" t="s">
        <v>1183</v>
      </c>
      <c r="T435" s="51" t="s">
        <v>1160</v>
      </c>
      <c r="U435" s="51"/>
      <c r="V435" s="51"/>
      <c r="W435" s="51">
        <v>1</v>
      </c>
      <c r="X435" s="51">
        <v>0</v>
      </c>
      <c r="Y435" s="51">
        <v>0</v>
      </c>
      <c r="Z435" s="51">
        <v>0</v>
      </c>
      <c r="AA435" s="51">
        <v>0</v>
      </c>
      <c r="AB435" s="51">
        <v>0</v>
      </c>
      <c r="AC435" s="51">
        <v>0</v>
      </c>
      <c r="AD435" s="51">
        <v>1</v>
      </c>
      <c r="AE435" s="51">
        <v>0</v>
      </c>
      <c r="AF435" s="51">
        <v>0</v>
      </c>
      <c r="AG435" s="51">
        <v>0</v>
      </c>
      <c r="AH435" s="51" t="str">
        <f>IF(OR(COUNTIF(WestCoast[],IDPs[[#This Row],[Dis_Pcode]])&gt;=1,COUNTIF(WestCoast[],#REF!)&gt;=1),"Yes","No")</f>
        <v>No</v>
      </c>
      <c r="AI435" s="51" t="str">
        <f>IF(IDPs[[#This Row],[Gov_Pcode]]=IDPs[[#This Row],[Gov_Coming_Pcode]],"Yes","No")</f>
        <v>No</v>
      </c>
      <c r="AJ435" s="51" t="str">
        <f>IF(IDPs[[#This Row],[Dis_Pcode]]=IDPs[[#This Row],[Dis_Coming_Pcode]],"Yes","No")</f>
        <v>No</v>
      </c>
    </row>
    <row r="436" spans="1:36" x14ac:dyDescent="0.35">
      <c r="A436" s="50">
        <v>45368</v>
      </c>
      <c r="B436" s="50">
        <v>45367</v>
      </c>
      <c r="C436" s="50" t="s">
        <v>1046</v>
      </c>
      <c r="D436" s="51" t="s">
        <v>1207</v>
      </c>
      <c r="E436" s="52" t="s">
        <v>267</v>
      </c>
      <c r="F436" s="51" t="s">
        <v>1055</v>
      </c>
      <c r="G436" s="51" t="s">
        <v>57</v>
      </c>
      <c r="H436" s="52" t="s">
        <v>1054</v>
      </c>
      <c r="I436" s="51" t="s">
        <v>1126</v>
      </c>
      <c r="J436" s="51" t="s">
        <v>1184</v>
      </c>
      <c r="K436" s="50">
        <v>45361</v>
      </c>
      <c r="L436" s="50" t="s">
        <v>401</v>
      </c>
      <c r="M436" s="51" t="s">
        <v>1203</v>
      </c>
      <c r="N436" s="52" t="s">
        <v>266</v>
      </c>
      <c r="O436" s="51" t="s">
        <v>415</v>
      </c>
      <c r="P436" s="51" t="s">
        <v>34</v>
      </c>
      <c r="Q436" s="52" t="s">
        <v>414</v>
      </c>
      <c r="R436" s="51" t="s">
        <v>1181</v>
      </c>
      <c r="S436" s="51" t="s">
        <v>1182</v>
      </c>
      <c r="T436" s="51" t="s">
        <v>1160</v>
      </c>
      <c r="U436" s="51"/>
      <c r="V436" s="51"/>
      <c r="W436" s="51">
        <v>1</v>
      </c>
      <c r="X436" s="51">
        <v>0</v>
      </c>
      <c r="Y436" s="51">
        <v>1</v>
      </c>
      <c r="Z436" s="51">
        <v>0</v>
      </c>
      <c r="AA436" s="51">
        <v>0</v>
      </c>
      <c r="AB436" s="51">
        <v>0</v>
      </c>
      <c r="AC436" s="51">
        <v>0</v>
      </c>
      <c r="AD436" s="51">
        <v>0</v>
      </c>
      <c r="AE436" s="51">
        <v>0</v>
      </c>
      <c r="AF436" s="51">
        <v>0</v>
      </c>
      <c r="AG436" s="51">
        <v>0</v>
      </c>
      <c r="AH436" s="51" t="str">
        <f>IF(OR(COUNTIF(WestCoast[],IDPs[[#This Row],[Dis_Pcode]])&gt;=1,COUNTIF(WestCoast[],#REF!)&gt;=1),"Yes","No")</f>
        <v>No</v>
      </c>
      <c r="AI436" s="51" t="str">
        <f>IF(IDPs[[#This Row],[Gov_Pcode]]=IDPs[[#This Row],[Gov_Coming_Pcode]],"Yes","No")</f>
        <v>No</v>
      </c>
      <c r="AJ436" s="51" t="str">
        <f>IF(IDPs[[#This Row],[Dis_Pcode]]=IDPs[[#This Row],[Dis_Coming_Pcode]],"Yes","No")</f>
        <v>No</v>
      </c>
    </row>
    <row r="437" spans="1:36" x14ac:dyDescent="0.35">
      <c r="A437" s="50">
        <v>45367</v>
      </c>
      <c r="B437" s="50">
        <v>45362</v>
      </c>
      <c r="C437" s="50" t="s">
        <v>874</v>
      </c>
      <c r="D437" s="51" t="s">
        <v>6</v>
      </c>
      <c r="E437" s="52" t="s">
        <v>873</v>
      </c>
      <c r="F437" s="51" t="s">
        <v>894</v>
      </c>
      <c r="G437" s="51" t="s">
        <v>87</v>
      </c>
      <c r="H437" s="52" t="s">
        <v>893</v>
      </c>
      <c r="I437" s="51" t="s">
        <v>1126</v>
      </c>
      <c r="J437" s="51" t="s">
        <v>1184</v>
      </c>
      <c r="K437" s="50">
        <v>45362</v>
      </c>
      <c r="L437" s="50" t="s">
        <v>1046</v>
      </c>
      <c r="M437" s="51" t="s">
        <v>1207</v>
      </c>
      <c r="N437" s="52" t="s">
        <v>267</v>
      </c>
      <c r="O437" s="51" t="s">
        <v>1082</v>
      </c>
      <c r="P437" s="51" t="s">
        <v>1268</v>
      </c>
      <c r="Q437" s="52" t="s">
        <v>1085</v>
      </c>
      <c r="R437" s="51" t="s">
        <v>1181</v>
      </c>
      <c r="S437" s="51" t="s">
        <v>1183</v>
      </c>
      <c r="T437" s="51" t="s">
        <v>1160</v>
      </c>
      <c r="U437" s="51"/>
      <c r="V437" s="51"/>
      <c r="W437" s="51">
        <v>1</v>
      </c>
      <c r="X437" s="51">
        <v>0</v>
      </c>
      <c r="Y437" s="51">
        <v>0</v>
      </c>
      <c r="Z437" s="51">
        <v>0</v>
      </c>
      <c r="AA437" s="51">
        <v>1</v>
      </c>
      <c r="AB437" s="51">
        <v>0</v>
      </c>
      <c r="AC437" s="51">
        <v>0</v>
      </c>
      <c r="AD437" s="51">
        <v>0</v>
      </c>
      <c r="AE437" s="51">
        <v>0</v>
      </c>
      <c r="AF437" s="51">
        <v>0</v>
      </c>
      <c r="AG437" s="51">
        <v>0</v>
      </c>
      <c r="AH437" s="51" t="str">
        <f>IF(OR(COUNTIF(WestCoast[],IDPs[[#This Row],[Dis_Pcode]])&gt;=1,COUNTIF(WestCoast[],#REF!)&gt;=1),"Yes","No")</f>
        <v>No</v>
      </c>
      <c r="AI437" s="51" t="str">
        <f>IF(IDPs[[#This Row],[Gov_Pcode]]=IDPs[[#This Row],[Gov_Coming_Pcode]],"Yes","No")</f>
        <v>No</v>
      </c>
      <c r="AJ437" s="51" t="str">
        <f>IF(IDPs[[#This Row],[Dis_Pcode]]=IDPs[[#This Row],[Dis_Coming_Pcode]],"Yes","No")</f>
        <v>No</v>
      </c>
    </row>
    <row r="438" spans="1:36" x14ac:dyDescent="0.35">
      <c r="A438" s="50">
        <v>45367</v>
      </c>
      <c r="B438" s="50">
        <v>45364</v>
      </c>
      <c r="C438" s="50" t="s">
        <v>874</v>
      </c>
      <c r="D438" s="51" t="s">
        <v>6</v>
      </c>
      <c r="E438" s="52" t="s">
        <v>873</v>
      </c>
      <c r="F438" s="51" t="s">
        <v>892</v>
      </c>
      <c r="G438" s="51" t="s">
        <v>6</v>
      </c>
      <c r="H438" s="52" t="s">
        <v>873</v>
      </c>
      <c r="I438" s="51" t="s">
        <v>1126</v>
      </c>
      <c r="J438" s="51" t="s">
        <v>1184</v>
      </c>
      <c r="K438" s="50">
        <v>45362</v>
      </c>
      <c r="L438" s="50" t="s">
        <v>797</v>
      </c>
      <c r="M438" s="51" t="s">
        <v>7</v>
      </c>
      <c r="N438" s="52" t="s">
        <v>796</v>
      </c>
      <c r="O438" s="51" t="s">
        <v>832</v>
      </c>
      <c r="P438" s="51" t="s">
        <v>1213</v>
      </c>
      <c r="Q438" s="52" t="s">
        <v>831</v>
      </c>
      <c r="R438" s="51" t="s">
        <v>1181</v>
      </c>
      <c r="S438" s="51" t="s">
        <v>1182</v>
      </c>
      <c r="T438" s="51" t="s">
        <v>1160</v>
      </c>
      <c r="U438" s="51"/>
      <c r="V438" s="51"/>
      <c r="W438" s="51">
        <v>1</v>
      </c>
      <c r="X438" s="51">
        <v>0</v>
      </c>
      <c r="Y438" s="51">
        <v>0</v>
      </c>
      <c r="Z438" s="51">
        <v>0</v>
      </c>
      <c r="AA438" s="51">
        <v>1</v>
      </c>
      <c r="AB438" s="51">
        <v>0</v>
      </c>
      <c r="AC438" s="51">
        <v>0</v>
      </c>
      <c r="AD438" s="51">
        <v>0</v>
      </c>
      <c r="AE438" s="51">
        <v>0</v>
      </c>
      <c r="AF438" s="51">
        <v>0</v>
      </c>
      <c r="AG438" s="51">
        <v>0</v>
      </c>
      <c r="AH438" s="51" t="str">
        <f>IF(OR(COUNTIF(WestCoast[],IDPs[[#This Row],[Dis_Pcode]])&gt;=1,COUNTIF(WestCoast[],#REF!)&gt;=1),"Yes","No")</f>
        <v>No</v>
      </c>
      <c r="AI438" s="51" t="str">
        <f>IF(IDPs[[#This Row],[Gov_Pcode]]=IDPs[[#This Row],[Gov_Coming_Pcode]],"Yes","No")</f>
        <v>No</v>
      </c>
      <c r="AJ438" s="51" t="str">
        <f>IF(IDPs[[#This Row],[Dis_Pcode]]=IDPs[[#This Row],[Dis_Coming_Pcode]],"Yes","No")</f>
        <v>No</v>
      </c>
    </row>
    <row r="439" spans="1:36" x14ac:dyDescent="0.35">
      <c r="A439" s="50">
        <v>45367</v>
      </c>
      <c r="B439" s="50">
        <v>45364</v>
      </c>
      <c r="C439" s="50" t="s">
        <v>874</v>
      </c>
      <c r="D439" s="51" t="s">
        <v>6</v>
      </c>
      <c r="E439" s="52" t="s">
        <v>873</v>
      </c>
      <c r="F439" s="51" t="s">
        <v>892</v>
      </c>
      <c r="G439" s="51" t="s">
        <v>6</v>
      </c>
      <c r="H439" s="52" t="s">
        <v>873</v>
      </c>
      <c r="I439" s="51" t="s">
        <v>1126</v>
      </c>
      <c r="J439" s="51" t="s">
        <v>1184</v>
      </c>
      <c r="K439" s="50">
        <v>45362</v>
      </c>
      <c r="L439" s="50" t="s">
        <v>717</v>
      </c>
      <c r="M439" s="51" t="s">
        <v>1</v>
      </c>
      <c r="N439" s="52" t="s">
        <v>264</v>
      </c>
      <c r="O439" s="51" t="s">
        <v>726</v>
      </c>
      <c r="P439" s="51" t="s">
        <v>724</v>
      </c>
      <c r="Q439" s="52" t="s">
        <v>725</v>
      </c>
      <c r="R439" s="51" t="s">
        <v>1181</v>
      </c>
      <c r="S439" s="51" t="s">
        <v>1182</v>
      </c>
      <c r="T439" s="51" t="s">
        <v>1160</v>
      </c>
      <c r="U439" s="51"/>
      <c r="V439" s="51"/>
      <c r="W439" s="51">
        <v>1</v>
      </c>
      <c r="X439" s="51">
        <v>0</v>
      </c>
      <c r="Y439" s="51">
        <v>0</v>
      </c>
      <c r="Z439" s="51">
        <v>0</v>
      </c>
      <c r="AA439" s="51">
        <v>0</v>
      </c>
      <c r="AB439" s="51">
        <v>0</v>
      </c>
      <c r="AC439" s="51">
        <v>0</v>
      </c>
      <c r="AD439" s="51">
        <v>0</v>
      </c>
      <c r="AE439" s="51">
        <v>0</v>
      </c>
      <c r="AF439" s="51">
        <v>1</v>
      </c>
      <c r="AG439" s="51">
        <v>0</v>
      </c>
      <c r="AH439" s="51" t="str">
        <f>IF(OR(COUNTIF(WestCoast[],IDPs[[#This Row],[Dis_Pcode]])&gt;=1,COUNTIF(WestCoast[],#REF!)&gt;=1),"Yes","No")</f>
        <v>No</v>
      </c>
      <c r="AI439" s="51" t="str">
        <f>IF(IDPs[[#This Row],[Gov_Pcode]]=IDPs[[#This Row],[Gov_Coming_Pcode]],"Yes","No")</f>
        <v>No</v>
      </c>
      <c r="AJ439" s="51" t="str">
        <f>IF(IDPs[[#This Row],[Dis_Pcode]]=IDPs[[#This Row],[Dis_Coming_Pcode]],"Yes","No")</f>
        <v>No</v>
      </c>
    </row>
    <row r="440" spans="1:36" x14ac:dyDescent="0.35">
      <c r="A440" s="50">
        <v>45367</v>
      </c>
      <c r="B440" s="50">
        <v>45365</v>
      </c>
      <c r="C440" s="50" t="s">
        <v>874</v>
      </c>
      <c r="D440" s="51" t="s">
        <v>6</v>
      </c>
      <c r="E440" s="52" t="s">
        <v>873</v>
      </c>
      <c r="F440" s="51" t="s">
        <v>892</v>
      </c>
      <c r="G440" s="51" t="s">
        <v>6</v>
      </c>
      <c r="H440" s="52" t="s">
        <v>873</v>
      </c>
      <c r="I440" s="51" t="s">
        <v>1126</v>
      </c>
      <c r="J440" s="51" t="s">
        <v>1184</v>
      </c>
      <c r="K440" s="50">
        <v>45362</v>
      </c>
      <c r="L440" s="50" t="s">
        <v>462</v>
      </c>
      <c r="M440" s="51" t="s">
        <v>19</v>
      </c>
      <c r="N440" s="52" t="s">
        <v>278</v>
      </c>
      <c r="O440" s="51" t="s">
        <v>486</v>
      </c>
      <c r="P440" s="51" t="s">
        <v>1223</v>
      </c>
      <c r="Q440" s="52" t="s">
        <v>484</v>
      </c>
      <c r="R440" s="51" t="s">
        <v>1181</v>
      </c>
      <c r="S440" s="51" t="s">
        <v>1413</v>
      </c>
      <c r="T440" s="51" t="s">
        <v>1160</v>
      </c>
      <c r="U440" s="51"/>
      <c r="V440" s="51"/>
      <c r="W440" s="51">
        <v>1</v>
      </c>
      <c r="X440" s="51">
        <v>0</v>
      </c>
      <c r="Y440" s="51">
        <v>0</v>
      </c>
      <c r="Z440" s="51">
        <v>0</v>
      </c>
      <c r="AA440" s="51">
        <v>0</v>
      </c>
      <c r="AB440" s="51">
        <v>0</v>
      </c>
      <c r="AC440" s="51">
        <v>0</v>
      </c>
      <c r="AD440" s="51">
        <v>1</v>
      </c>
      <c r="AE440" s="51">
        <v>0</v>
      </c>
      <c r="AF440" s="51">
        <v>0</v>
      </c>
      <c r="AG440" s="51">
        <v>0</v>
      </c>
      <c r="AH440" s="51" t="str">
        <f>IF(OR(COUNTIF(WestCoast[],IDPs[[#This Row],[Dis_Pcode]])&gt;=1,COUNTIF(WestCoast[],#REF!)&gt;=1),"Yes","No")</f>
        <v>No</v>
      </c>
      <c r="AI440" s="51" t="str">
        <f>IF(IDPs[[#This Row],[Gov_Pcode]]=IDPs[[#This Row],[Gov_Coming_Pcode]],"Yes","No")</f>
        <v>No</v>
      </c>
      <c r="AJ440" s="51" t="str">
        <f>IF(IDPs[[#This Row],[Dis_Pcode]]=IDPs[[#This Row],[Dis_Coming_Pcode]],"Yes","No")</f>
        <v>No</v>
      </c>
    </row>
    <row r="441" spans="1:36" x14ac:dyDescent="0.35">
      <c r="A441" s="50">
        <v>45367</v>
      </c>
      <c r="B441" s="50">
        <v>45367</v>
      </c>
      <c r="C441" s="50" t="s">
        <v>874</v>
      </c>
      <c r="D441" s="51" t="s">
        <v>6</v>
      </c>
      <c r="E441" s="52" t="s">
        <v>873</v>
      </c>
      <c r="F441" s="51" t="s">
        <v>894</v>
      </c>
      <c r="G441" s="51" t="s">
        <v>87</v>
      </c>
      <c r="H441" s="52" t="s">
        <v>893</v>
      </c>
      <c r="I441" s="51" t="s">
        <v>1126</v>
      </c>
      <c r="J441" s="51" t="s">
        <v>1184</v>
      </c>
      <c r="K441" s="50">
        <v>45362</v>
      </c>
      <c r="L441" s="50" t="s">
        <v>874</v>
      </c>
      <c r="M441" s="51" t="s">
        <v>6</v>
      </c>
      <c r="N441" s="52" t="s">
        <v>873</v>
      </c>
      <c r="O441" s="51" t="s">
        <v>878</v>
      </c>
      <c r="P441" s="51" t="s">
        <v>136</v>
      </c>
      <c r="Q441" s="52" t="s">
        <v>877</v>
      </c>
      <c r="R441" s="51" t="s">
        <v>1180</v>
      </c>
      <c r="S441" s="51" t="s">
        <v>1185</v>
      </c>
      <c r="T441" s="51" t="s">
        <v>1160</v>
      </c>
      <c r="U441" s="51"/>
      <c r="V441" s="51"/>
      <c r="W441" s="51">
        <v>2</v>
      </c>
      <c r="X441" s="51">
        <v>0</v>
      </c>
      <c r="Y441" s="51">
        <v>0</v>
      </c>
      <c r="Z441" s="51">
        <v>0</v>
      </c>
      <c r="AA441" s="51">
        <v>2</v>
      </c>
      <c r="AB441" s="51">
        <v>0</v>
      </c>
      <c r="AC441" s="51">
        <v>0</v>
      </c>
      <c r="AD441" s="51">
        <v>0</v>
      </c>
      <c r="AE441" s="51">
        <v>0</v>
      </c>
      <c r="AF441" s="51">
        <v>0</v>
      </c>
      <c r="AG441" s="51">
        <v>0</v>
      </c>
      <c r="AH441" s="51" t="str">
        <f>IF(OR(COUNTIF(WestCoast[],IDPs[[#This Row],[Dis_Pcode]])&gt;=1,COUNTIF(WestCoast[],#REF!)&gt;=1),"Yes","No")</f>
        <v>No</v>
      </c>
      <c r="AI441" s="51" t="str">
        <f>IF(IDPs[[#This Row],[Gov_Pcode]]=IDPs[[#This Row],[Gov_Coming_Pcode]],"Yes","No")</f>
        <v>Yes</v>
      </c>
      <c r="AJ441" s="51" t="str">
        <f>IF(IDPs[[#This Row],[Dis_Pcode]]=IDPs[[#This Row],[Dis_Coming_Pcode]],"Yes","No")</f>
        <v>No</v>
      </c>
    </row>
    <row r="442" spans="1:36" x14ac:dyDescent="0.35">
      <c r="A442" s="50">
        <v>45365</v>
      </c>
      <c r="B442" s="50">
        <v>45366</v>
      </c>
      <c r="C442" s="50" t="s">
        <v>1046</v>
      </c>
      <c r="D442" s="51" t="s">
        <v>1207</v>
      </c>
      <c r="E442" s="52" t="s">
        <v>267</v>
      </c>
      <c r="F442" s="51" t="s">
        <v>1077</v>
      </c>
      <c r="G442" s="51" t="s">
        <v>39</v>
      </c>
      <c r="H442" s="52" t="s">
        <v>1090</v>
      </c>
      <c r="I442" s="51" t="s">
        <v>1126</v>
      </c>
      <c r="J442" s="51" t="s">
        <v>1184</v>
      </c>
      <c r="K442" s="50">
        <v>45363</v>
      </c>
      <c r="L442" s="50" t="s">
        <v>1046</v>
      </c>
      <c r="M442" s="51" t="s">
        <v>1207</v>
      </c>
      <c r="N442" s="52" t="s">
        <v>267</v>
      </c>
      <c r="O442" s="51" t="s">
        <v>1049</v>
      </c>
      <c r="P442" s="51" t="s">
        <v>1263</v>
      </c>
      <c r="Q442" s="52" t="s">
        <v>1264</v>
      </c>
      <c r="R442" s="51" t="s">
        <v>1181</v>
      </c>
      <c r="S442" s="51" t="s">
        <v>1182</v>
      </c>
      <c r="T442" s="51" t="s">
        <v>1435</v>
      </c>
      <c r="U442" s="51" t="s">
        <v>1160</v>
      </c>
      <c r="V442" s="51"/>
      <c r="W442" s="51">
        <v>1</v>
      </c>
      <c r="X442" s="51">
        <v>0</v>
      </c>
      <c r="Y442" s="51">
        <v>0</v>
      </c>
      <c r="Z442" s="51">
        <v>0</v>
      </c>
      <c r="AA442" s="51">
        <v>1</v>
      </c>
      <c r="AB442" s="51">
        <v>0</v>
      </c>
      <c r="AC442" s="51">
        <v>0</v>
      </c>
      <c r="AD442" s="51">
        <v>0</v>
      </c>
      <c r="AE442" s="51">
        <v>0</v>
      </c>
      <c r="AF442" s="51">
        <v>0</v>
      </c>
      <c r="AG442" s="51">
        <v>0</v>
      </c>
      <c r="AH442" s="51" t="str">
        <f>IF(OR(COUNTIF(WestCoast[],IDPs[[#This Row],[Dis_Pcode]])&gt;=1,COUNTIF(WestCoast[],#REF!)&gt;=1),"Yes","No")</f>
        <v>Yes</v>
      </c>
      <c r="AI442" s="51" t="str">
        <f>IF(IDPs[[#This Row],[Gov_Pcode]]=IDPs[[#This Row],[Gov_Coming_Pcode]],"Yes","No")</f>
        <v>Yes</v>
      </c>
      <c r="AJ442" s="51" t="str">
        <f>IF(IDPs[[#This Row],[Dis_Pcode]]=IDPs[[#This Row],[Dis_Coming_Pcode]],"Yes","No")</f>
        <v>No</v>
      </c>
    </row>
    <row r="443" spans="1:36" x14ac:dyDescent="0.35">
      <c r="A443" s="50">
        <v>45365</v>
      </c>
      <c r="B443" s="50">
        <v>45366</v>
      </c>
      <c r="C443" s="50" t="s">
        <v>1046</v>
      </c>
      <c r="D443" s="51" t="s">
        <v>1207</v>
      </c>
      <c r="E443" s="52" t="s">
        <v>267</v>
      </c>
      <c r="F443" s="51" t="s">
        <v>1077</v>
      </c>
      <c r="G443" s="51" t="s">
        <v>39</v>
      </c>
      <c r="H443" s="52" t="s">
        <v>1090</v>
      </c>
      <c r="I443" s="51" t="s">
        <v>1126</v>
      </c>
      <c r="J443" s="51" t="s">
        <v>1184</v>
      </c>
      <c r="K443" s="50">
        <v>45363</v>
      </c>
      <c r="L443" s="50" t="s">
        <v>1046</v>
      </c>
      <c r="M443" s="51" t="s">
        <v>1207</v>
      </c>
      <c r="N443" s="52" t="s">
        <v>267</v>
      </c>
      <c r="O443" s="51" t="s">
        <v>1077</v>
      </c>
      <c r="P443" s="51" t="s">
        <v>39</v>
      </c>
      <c r="Q443" s="52" t="s">
        <v>1090</v>
      </c>
      <c r="R443" s="51" t="s">
        <v>1181</v>
      </c>
      <c r="S443" s="51" t="s">
        <v>1182</v>
      </c>
      <c r="T443" s="51" t="s">
        <v>1435</v>
      </c>
      <c r="U443" s="51" t="s">
        <v>1160</v>
      </c>
      <c r="V443" s="51"/>
      <c r="W443" s="51">
        <v>3</v>
      </c>
      <c r="X443" s="51">
        <v>0</v>
      </c>
      <c r="Y443" s="51">
        <v>0</v>
      </c>
      <c r="Z443" s="51">
        <v>0</v>
      </c>
      <c r="AA443" s="51">
        <v>3</v>
      </c>
      <c r="AB443" s="51">
        <v>0</v>
      </c>
      <c r="AC443" s="51">
        <v>0</v>
      </c>
      <c r="AD443" s="51">
        <v>0</v>
      </c>
      <c r="AE443" s="51">
        <v>0</v>
      </c>
      <c r="AF443" s="51">
        <v>0</v>
      </c>
      <c r="AG443" s="51">
        <v>0</v>
      </c>
      <c r="AH443" s="51" t="str">
        <f>IF(OR(COUNTIF(WestCoast[],IDPs[[#This Row],[Dis_Pcode]])&gt;=1,COUNTIF(WestCoast[],#REF!)&gt;=1),"Yes","No")</f>
        <v>Yes</v>
      </c>
      <c r="AI443" s="51" t="str">
        <f>IF(IDPs[[#This Row],[Gov_Pcode]]=IDPs[[#This Row],[Gov_Coming_Pcode]],"Yes","No")</f>
        <v>Yes</v>
      </c>
      <c r="AJ443" s="51" t="str">
        <f>IF(IDPs[[#This Row],[Dis_Pcode]]=IDPs[[#This Row],[Dis_Coming_Pcode]],"Yes","No")</f>
        <v>Yes</v>
      </c>
    </row>
    <row r="444" spans="1:36" x14ac:dyDescent="0.35">
      <c r="A444" s="50">
        <v>45365</v>
      </c>
      <c r="B444" s="50">
        <v>45366</v>
      </c>
      <c r="C444" s="50" t="s">
        <v>1046</v>
      </c>
      <c r="D444" s="51" t="s">
        <v>1207</v>
      </c>
      <c r="E444" s="52" t="s">
        <v>267</v>
      </c>
      <c r="F444" s="51" t="s">
        <v>1077</v>
      </c>
      <c r="G444" s="51" t="s">
        <v>39</v>
      </c>
      <c r="H444" s="52" t="s">
        <v>1090</v>
      </c>
      <c r="I444" s="51" t="s">
        <v>1126</v>
      </c>
      <c r="J444" s="51" t="s">
        <v>1184</v>
      </c>
      <c r="K444" s="50">
        <v>45363</v>
      </c>
      <c r="L444" s="50" t="s">
        <v>1046</v>
      </c>
      <c r="M444" s="51" t="s">
        <v>1207</v>
      </c>
      <c r="N444" s="52" t="s">
        <v>267</v>
      </c>
      <c r="O444" s="51" t="s">
        <v>1084</v>
      </c>
      <c r="P444" s="51" t="s">
        <v>35</v>
      </c>
      <c r="Q444" s="52" t="s">
        <v>1083</v>
      </c>
      <c r="R444" s="51" t="s">
        <v>1181</v>
      </c>
      <c r="S444" s="51" t="s">
        <v>1182</v>
      </c>
      <c r="T444" s="51" t="s">
        <v>1435</v>
      </c>
      <c r="U444" s="51" t="s">
        <v>1160</v>
      </c>
      <c r="V444" s="51"/>
      <c r="W444" s="51">
        <v>7</v>
      </c>
      <c r="X444" s="51">
        <v>0</v>
      </c>
      <c r="Y444" s="51">
        <v>0</v>
      </c>
      <c r="Z444" s="51">
        <v>0</v>
      </c>
      <c r="AA444" s="51">
        <v>7</v>
      </c>
      <c r="AB444" s="51">
        <v>0</v>
      </c>
      <c r="AC444" s="51">
        <v>0</v>
      </c>
      <c r="AD444" s="51">
        <v>0</v>
      </c>
      <c r="AE444" s="51">
        <v>0</v>
      </c>
      <c r="AF444" s="51">
        <v>0</v>
      </c>
      <c r="AG444" s="51">
        <v>0</v>
      </c>
      <c r="AH444" s="51" t="str">
        <f>IF(OR(COUNTIF(WestCoast[],IDPs[[#This Row],[Dis_Pcode]])&gt;=1,COUNTIF(WestCoast[],#REF!)&gt;=1),"Yes","No")</f>
        <v>Yes</v>
      </c>
      <c r="AI444" s="51" t="str">
        <f>IF(IDPs[[#This Row],[Gov_Pcode]]=IDPs[[#This Row],[Gov_Coming_Pcode]],"Yes","No")</f>
        <v>Yes</v>
      </c>
      <c r="AJ444" s="51" t="str">
        <f>IF(IDPs[[#This Row],[Dis_Pcode]]=IDPs[[#This Row],[Dis_Coming_Pcode]],"Yes","No")</f>
        <v>No</v>
      </c>
    </row>
    <row r="445" spans="1:36" x14ac:dyDescent="0.35">
      <c r="A445" s="50">
        <v>45367</v>
      </c>
      <c r="B445" s="50">
        <v>45364</v>
      </c>
      <c r="C445" s="50" t="s">
        <v>874</v>
      </c>
      <c r="D445" s="51" t="s">
        <v>6</v>
      </c>
      <c r="E445" s="52" t="s">
        <v>873</v>
      </c>
      <c r="F445" s="51" t="s">
        <v>892</v>
      </c>
      <c r="G445" s="51" t="s">
        <v>6</v>
      </c>
      <c r="H445" s="52" t="s">
        <v>873</v>
      </c>
      <c r="I445" s="51" t="s">
        <v>1126</v>
      </c>
      <c r="J445" s="51" t="s">
        <v>1184</v>
      </c>
      <c r="K445" s="50">
        <v>45363</v>
      </c>
      <c r="L445" s="50" t="s">
        <v>401</v>
      </c>
      <c r="M445" s="51" t="s">
        <v>1203</v>
      </c>
      <c r="N445" s="52" t="s">
        <v>266</v>
      </c>
      <c r="O445" s="51" t="s">
        <v>423</v>
      </c>
      <c r="P445" s="51" t="s">
        <v>422</v>
      </c>
      <c r="Q445" s="52" t="s">
        <v>421</v>
      </c>
      <c r="R445" s="51" t="s">
        <v>1181</v>
      </c>
      <c r="S445" s="51" t="s">
        <v>1183</v>
      </c>
      <c r="T445" s="51" t="s">
        <v>1160</v>
      </c>
      <c r="U445" s="51"/>
      <c r="V445" s="51"/>
      <c r="W445" s="51">
        <v>1</v>
      </c>
      <c r="X445" s="51">
        <v>0</v>
      </c>
      <c r="Y445" s="51">
        <v>0</v>
      </c>
      <c r="Z445" s="51">
        <v>0</v>
      </c>
      <c r="AA445" s="51">
        <v>0</v>
      </c>
      <c r="AB445" s="51">
        <v>0</v>
      </c>
      <c r="AC445" s="51">
        <v>0</v>
      </c>
      <c r="AD445" s="51">
        <v>1</v>
      </c>
      <c r="AE445" s="51">
        <v>0</v>
      </c>
      <c r="AF445" s="51">
        <v>0</v>
      </c>
      <c r="AG445" s="51">
        <v>0</v>
      </c>
      <c r="AH445" s="51" t="str">
        <f>IF(OR(COUNTIF(WestCoast[],IDPs[[#This Row],[Dis_Pcode]])&gt;=1,COUNTIF(WestCoast[],#REF!)&gt;=1),"Yes","No")</f>
        <v>No</v>
      </c>
      <c r="AI445" s="51" t="str">
        <f>IF(IDPs[[#This Row],[Gov_Pcode]]=IDPs[[#This Row],[Gov_Coming_Pcode]],"Yes","No")</f>
        <v>No</v>
      </c>
      <c r="AJ445" s="51" t="str">
        <f>IF(IDPs[[#This Row],[Dis_Pcode]]=IDPs[[#This Row],[Dis_Coming_Pcode]],"Yes","No")</f>
        <v>No</v>
      </c>
    </row>
    <row r="446" spans="1:36" x14ac:dyDescent="0.35">
      <c r="A446" s="50">
        <v>45367</v>
      </c>
      <c r="B446" s="50">
        <v>45365</v>
      </c>
      <c r="C446" s="50" t="s">
        <v>874</v>
      </c>
      <c r="D446" s="51" t="s">
        <v>6</v>
      </c>
      <c r="E446" s="52" t="s">
        <v>873</v>
      </c>
      <c r="F446" s="51" t="s">
        <v>892</v>
      </c>
      <c r="G446" s="51" t="s">
        <v>6</v>
      </c>
      <c r="H446" s="52" t="s">
        <v>873</v>
      </c>
      <c r="I446" s="51" t="s">
        <v>1126</v>
      </c>
      <c r="J446" s="51" t="s">
        <v>1184</v>
      </c>
      <c r="K446" s="50">
        <v>45363</v>
      </c>
      <c r="L446" s="50" t="s">
        <v>874</v>
      </c>
      <c r="M446" s="51" t="s">
        <v>6</v>
      </c>
      <c r="N446" s="52" t="s">
        <v>873</v>
      </c>
      <c r="O446" s="51" t="s">
        <v>882</v>
      </c>
      <c r="P446" s="51" t="s">
        <v>121</v>
      </c>
      <c r="Q446" s="52" t="s">
        <v>881</v>
      </c>
      <c r="R446" s="51" t="s">
        <v>1181</v>
      </c>
      <c r="S446" s="51" t="s">
        <v>1183</v>
      </c>
      <c r="T446" s="51" t="s">
        <v>1160</v>
      </c>
      <c r="U446" s="51"/>
      <c r="V446" s="51"/>
      <c r="W446" s="51">
        <v>1</v>
      </c>
      <c r="X446" s="51">
        <v>0</v>
      </c>
      <c r="Y446" s="51">
        <v>0</v>
      </c>
      <c r="Z446" s="51">
        <v>0</v>
      </c>
      <c r="AA446" s="51">
        <v>0</v>
      </c>
      <c r="AB446" s="51">
        <v>1</v>
      </c>
      <c r="AC446" s="51">
        <v>0</v>
      </c>
      <c r="AD446" s="51">
        <v>0</v>
      </c>
      <c r="AE446" s="51">
        <v>0</v>
      </c>
      <c r="AF446" s="51">
        <v>0</v>
      </c>
      <c r="AG446" s="51">
        <v>0</v>
      </c>
      <c r="AH446" s="51" t="str">
        <f>IF(OR(COUNTIF(WestCoast[],IDPs[[#This Row],[Dis_Pcode]])&gt;=1,COUNTIF(WestCoast[],#REF!)&gt;=1),"Yes","No")</f>
        <v>No</v>
      </c>
      <c r="AI446" s="51" t="str">
        <f>IF(IDPs[[#This Row],[Gov_Pcode]]=IDPs[[#This Row],[Gov_Coming_Pcode]],"Yes","No")</f>
        <v>Yes</v>
      </c>
      <c r="AJ446" s="51" t="str">
        <f>IF(IDPs[[#This Row],[Dis_Pcode]]=IDPs[[#This Row],[Dis_Coming_Pcode]],"Yes","No")</f>
        <v>No</v>
      </c>
    </row>
    <row r="447" spans="1:36" x14ac:dyDescent="0.35">
      <c r="A447" s="50">
        <v>45367</v>
      </c>
      <c r="B447" s="50">
        <v>45367</v>
      </c>
      <c r="C447" s="50" t="s">
        <v>874</v>
      </c>
      <c r="D447" s="51" t="s">
        <v>6</v>
      </c>
      <c r="E447" s="52" t="s">
        <v>873</v>
      </c>
      <c r="F447" s="51" t="s">
        <v>894</v>
      </c>
      <c r="G447" s="51" t="s">
        <v>87</v>
      </c>
      <c r="H447" s="52" t="s">
        <v>893</v>
      </c>
      <c r="I447" s="51" t="s">
        <v>1126</v>
      </c>
      <c r="J447" s="51" t="s">
        <v>1184</v>
      </c>
      <c r="K447" s="50">
        <v>45363</v>
      </c>
      <c r="L447" s="50" t="s">
        <v>563</v>
      </c>
      <c r="M447" s="51" t="s">
        <v>8</v>
      </c>
      <c r="N447" s="52" t="s">
        <v>269</v>
      </c>
      <c r="O447" s="51" t="s">
        <v>565</v>
      </c>
      <c r="P447" s="51" t="s">
        <v>177</v>
      </c>
      <c r="Q447" s="52" t="s">
        <v>1386</v>
      </c>
      <c r="R447" s="51" t="s">
        <v>1180</v>
      </c>
      <c r="S447" s="51" t="s">
        <v>1185</v>
      </c>
      <c r="T447" s="51" t="s">
        <v>1160</v>
      </c>
      <c r="U447" s="51"/>
      <c r="V447" s="51"/>
      <c r="W447" s="51">
        <v>1</v>
      </c>
      <c r="X447" s="51">
        <v>0</v>
      </c>
      <c r="Y447" s="51">
        <v>0</v>
      </c>
      <c r="Z447" s="51">
        <v>0</v>
      </c>
      <c r="AA447" s="51">
        <v>0</v>
      </c>
      <c r="AB447" s="51">
        <v>0</v>
      </c>
      <c r="AC447" s="51">
        <v>0</v>
      </c>
      <c r="AD447" s="51">
        <v>1</v>
      </c>
      <c r="AE447" s="51">
        <v>0</v>
      </c>
      <c r="AF447" s="51">
        <v>0</v>
      </c>
      <c r="AG447" s="51">
        <v>0</v>
      </c>
      <c r="AH447" s="51" t="str">
        <f>IF(OR(COUNTIF(WestCoast[],IDPs[[#This Row],[Dis_Pcode]])&gt;=1,COUNTIF(WestCoast[],#REF!)&gt;=1),"Yes","No")</f>
        <v>No</v>
      </c>
      <c r="AI447" s="51" t="str">
        <f>IF(IDPs[[#This Row],[Gov_Pcode]]=IDPs[[#This Row],[Gov_Coming_Pcode]],"Yes","No")</f>
        <v>No</v>
      </c>
      <c r="AJ447" s="51" t="str">
        <f>IF(IDPs[[#This Row],[Dis_Pcode]]=IDPs[[#This Row],[Dis_Coming_Pcode]],"Yes","No")</f>
        <v>No</v>
      </c>
    </row>
    <row r="448" spans="1:36" x14ac:dyDescent="0.35">
      <c r="A448" s="50">
        <v>45367</v>
      </c>
      <c r="B448" s="50">
        <v>45365</v>
      </c>
      <c r="C448" s="50" t="s">
        <v>874</v>
      </c>
      <c r="D448" s="51" t="s">
        <v>6</v>
      </c>
      <c r="E448" s="52" t="s">
        <v>873</v>
      </c>
      <c r="F448" s="51" t="s">
        <v>894</v>
      </c>
      <c r="G448" s="51" t="s">
        <v>87</v>
      </c>
      <c r="H448" s="52" t="s">
        <v>893</v>
      </c>
      <c r="I448" s="51" t="s">
        <v>1126</v>
      </c>
      <c r="J448" s="51" t="s">
        <v>1184</v>
      </c>
      <c r="K448" s="50">
        <v>45364</v>
      </c>
      <c r="L448" s="50" t="s">
        <v>401</v>
      </c>
      <c r="M448" s="51" t="s">
        <v>1203</v>
      </c>
      <c r="N448" s="52" t="s">
        <v>266</v>
      </c>
      <c r="O448" s="51" t="s">
        <v>461</v>
      </c>
      <c r="P448" s="51" t="s">
        <v>126</v>
      </c>
      <c r="Q448" s="52" t="s">
        <v>460</v>
      </c>
      <c r="R448" s="51" t="s">
        <v>1181</v>
      </c>
      <c r="S448" s="51" t="s">
        <v>1183</v>
      </c>
      <c r="T448" s="51" t="s">
        <v>1160</v>
      </c>
      <c r="U448" s="51"/>
      <c r="V448" s="51"/>
      <c r="W448" s="51">
        <v>1</v>
      </c>
      <c r="X448" s="51">
        <v>0</v>
      </c>
      <c r="Y448" s="51">
        <v>1</v>
      </c>
      <c r="Z448" s="51">
        <v>0</v>
      </c>
      <c r="AA448" s="51">
        <v>0</v>
      </c>
      <c r="AB448" s="51">
        <v>0</v>
      </c>
      <c r="AC448" s="51">
        <v>0</v>
      </c>
      <c r="AD448" s="51">
        <v>0</v>
      </c>
      <c r="AE448" s="51">
        <v>0</v>
      </c>
      <c r="AF448" s="51">
        <v>0</v>
      </c>
      <c r="AG448" s="51">
        <v>0</v>
      </c>
      <c r="AH448" s="51" t="str">
        <f>IF(OR(COUNTIF(WestCoast[],IDPs[[#This Row],[Dis_Pcode]])&gt;=1,COUNTIF(WestCoast[],#REF!)&gt;=1),"Yes","No")</f>
        <v>No</v>
      </c>
      <c r="AI448" s="51" t="str">
        <f>IF(IDPs[[#This Row],[Gov_Pcode]]=IDPs[[#This Row],[Gov_Coming_Pcode]],"Yes","No")</f>
        <v>No</v>
      </c>
      <c r="AJ448" s="51" t="str">
        <f>IF(IDPs[[#This Row],[Dis_Pcode]]=IDPs[[#This Row],[Dis_Coming_Pcode]],"Yes","No")</f>
        <v>No</v>
      </c>
    </row>
    <row r="449" spans="1:36" x14ac:dyDescent="0.35">
      <c r="A449" s="50">
        <v>45367</v>
      </c>
      <c r="B449" s="50">
        <v>45365</v>
      </c>
      <c r="C449" s="50" t="s">
        <v>874</v>
      </c>
      <c r="D449" s="51" t="s">
        <v>6</v>
      </c>
      <c r="E449" s="52" t="s">
        <v>873</v>
      </c>
      <c r="F449" s="51" t="s">
        <v>892</v>
      </c>
      <c r="G449" s="51" t="s">
        <v>6</v>
      </c>
      <c r="H449" s="52" t="s">
        <v>873</v>
      </c>
      <c r="I449" s="51" t="s">
        <v>1126</v>
      </c>
      <c r="J449" s="51" t="s">
        <v>1184</v>
      </c>
      <c r="K449" s="50">
        <v>45364</v>
      </c>
      <c r="L449" s="50" t="s">
        <v>617</v>
      </c>
      <c r="M449" s="51" t="s">
        <v>13</v>
      </c>
      <c r="N449" s="52" t="s">
        <v>275</v>
      </c>
      <c r="O449" s="51" t="s">
        <v>628</v>
      </c>
      <c r="P449" s="51" t="s">
        <v>53</v>
      </c>
      <c r="Q449" s="52" t="s">
        <v>627</v>
      </c>
      <c r="R449" s="51" t="s">
        <v>1181</v>
      </c>
      <c r="S449" s="51" t="s">
        <v>1182</v>
      </c>
      <c r="T449" s="51" t="s">
        <v>1160</v>
      </c>
      <c r="U449" s="51"/>
      <c r="V449" s="51"/>
      <c r="W449" s="51">
        <v>1</v>
      </c>
      <c r="X449" s="51">
        <v>0</v>
      </c>
      <c r="Y449" s="51">
        <v>0</v>
      </c>
      <c r="Z449" s="51">
        <v>0</v>
      </c>
      <c r="AA449" s="51">
        <v>0</v>
      </c>
      <c r="AB449" s="51">
        <v>0</v>
      </c>
      <c r="AC449" s="51">
        <v>0</v>
      </c>
      <c r="AD449" s="51">
        <v>1</v>
      </c>
      <c r="AE449" s="51">
        <v>0</v>
      </c>
      <c r="AF449" s="51">
        <v>0</v>
      </c>
      <c r="AG449" s="51">
        <v>0</v>
      </c>
      <c r="AH449" s="51" t="str">
        <f>IF(OR(COUNTIF(WestCoast[],IDPs[[#This Row],[Dis_Pcode]])&gt;=1,COUNTIF(WestCoast[],#REF!)&gt;=1),"Yes","No")</f>
        <v>No</v>
      </c>
      <c r="AI449" s="51" t="str">
        <f>IF(IDPs[[#This Row],[Gov_Pcode]]=IDPs[[#This Row],[Gov_Coming_Pcode]],"Yes","No")</f>
        <v>No</v>
      </c>
      <c r="AJ449" s="51" t="str">
        <f>IF(IDPs[[#This Row],[Dis_Pcode]]=IDPs[[#This Row],[Dis_Coming_Pcode]],"Yes","No")</f>
        <v>No</v>
      </c>
    </row>
    <row r="450" spans="1:36" x14ac:dyDescent="0.35">
      <c r="A450" s="50">
        <v>45367</v>
      </c>
      <c r="B450" s="50">
        <v>45367</v>
      </c>
      <c r="C450" s="50" t="s">
        <v>874</v>
      </c>
      <c r="D450" s="51" t="s">
        <v>6</v>
      </c>
      <c r="E450" s="52" t="s">
        <v>873</v>
      </c>
      <c r="F450" s="51" t="s">
        <v>894</v>
      </c>
      <c r="G450" s="51" t="s">
        <v>87</v>
      </c>
      <c r="H450" s="52" t="s">
        <v>893</v>
      </c>
      <c r="I450" s="51" t="s">
        <v>1126</v>
      </c>
      <c r="J450" s="51" t="s">
        <v>1184</v>
      </c>
      <c r="K450" s="50">
        <v>45364</v>
      </c>
      <c r="L450" s="50" t="s">
        <v>959</v>
      </c>
      <c r="M450" s="51" t="s">
        <v>1206</v>
      </c>
      <c r="N450" s="52" t="s">
        <v>270</v>
      </c>
      <c r="O450" s="51" t="s">
        <v>988</v>
      </c>
      <c r="P450" s="51" t="s">
        <v>1212</v>
      </c>
      <c r="Q450" s="52" t="s">
        <v>987</v>
      </c>
      <c r="R450" s="51" t="s">
        <v>1180</v>
      </c>
      <c r="S450" s="51" t="s">
        <v>1185</v>
      </c>
      <c r="T450" s="51" t="s">
        <v>1160</v>
      </c>
      <c r="U450" s="51"/>
      <c r="V450" s="51"/>
      <c r="W450" s="51">
        <v>1</v>
      </c>
      <c r="X450" s="51">
        <v>0</v>
      </c>
      <c r="Y450" s="51">
        <v>0</v>
      </c>
      <c r="Z450" s="51">
        <v>0</v>
      </c>
      <c r="AA450" s="51">
        <v>1</v>
      </c>
      <c r="AB450" s="51">
        <v>0</v>
      </c>
      <c r="AC450" s="51">
        <v>0</v>
      </c>
      <c r="AD450" s="51">
        <v>0</v>
      </c>
      <c r="AE450" s="51">
        <v>0</v>
      </c>
      <c r="AF450" s="51">
        <v>0</v>
      </c>
      <c r="AG450" s="51">
        <v>0</v>
      </c>
      <c r="AH450" s="51" t="str">
        <f>IF(OR(COUNTIF(WestCoast[],IDPs[[#This Row],[Dis_Pcode]])&gt;=1,COUNTIF(WestCoast[],#REF!)&gt;=1),"Yes","No")</f>
        <v>No</v>
      </c>
      <c r="AI450" s="51" t="str">
        <f>IF(IDPs[[#This Row],[Gov_Pcode]]=IDPs[[#This Row],[Gov_Coming_Pcode]],"Yes","No")</f>
        <v>No</v>
      </c>
      <c r="AJ450" s="51" t="str">
        <f>IF(IDPs[[#This Row],[Dis_Pcode]]=IDPs[[#This Row],[Dis_Coming_Pcode]],"Yes","No")</f>
        <v>No</v>
      </c>
    </row>
    <row r="451" spans="1:36" x14ac:dyDescent="0.35">
      <c r="A451" s="50">
        <v>45374</v>
      </c>
      <c r="B451" s="50">
        <v>45373</v>
      </c>
      <c r="C451" s="50" t="s">
        <v>401</v>
      </c>
      <c r="D451" s="51" t="s">
        <v>1203</v>
      </c>
      <c r="E451" s="52" t="s">
        <v>266</v>
      </c>
      <c r="F451" s="51" t="s">
        <v>417</v>
      </c>
      <c r="G451" s="51" t="s">
        <v>1303</v>
      </c>
      <c r="H451" s="52" t="s">
        <v>1304</v>
      </c>
      <c r="I451" s="51" t="s">
        <v>1126</v>
      </c>
      <c r="J451" s="51" t="s">
        <v>1184</v>
      </c>
      <c r="K451" s="50">
        <v>45365</v>
      </c>
      <c r="L451" s="50" t="s">
        <v>401</v>
      </c>
      <c r="M451" s="51" t="s">
        <v>1203</v>
      </c>
      <c r="N451" s="52" t="s">
        <v>266</v>
      </c>
      <c r="O451" s="51" t="s">
        <v>408</v>
      </c>
      <c r="P451" s="51" t="s">
        <v>1204</v>
      </c>
      <c r="Q451" s="52" t="s">
        <v>407</v>
      </c>
      <c r="R451" s="51" t="s">
        <v>1180</v>
      </c>
      <c r="S451" s="51" t="s">
        <v>1186</v>
      </c>
      <c r="T451" s="51" t="s">
        <v>1160</v>
      </c>
      <c r="U451" s="51"/>
      <c r="V451" s="51"/>
      <c r="W451" s="51">
        <v>3</v>
      </c>
      <c r="X451" s="51">
        <v>0</v>
      </c>
      <c r="Y451" s="51">
        <v>1</v>
      </c>
      <c r="Z451" s="51">
        <v>0</v>
      </c>
      <c r="AA451" s="51">
        <v>0</v>
      </c>
      <c r="AB451" s="51">
        <v>0</v>
      </c>
      <c r="AC451" s="51">
        <v>0</v>
      </c>
      <c r="AD451" s="51">
        <v>2</v>
      </c>
      <c r="AE451" s="51">
        <v>0</v>
      </c>
      <c r="AF451" s="51">
        <v>0</v>
      </c>
      <c r="AG451" s="51">
        <v>0</v>
      </c>
      <c r="AH451" s="51" t="str">
        <f>IF(OR(COUNTIF(WestCoast[],IDPs[[#This Row],[Dis_Pcode]])&gt;=1,COUNTIF(WestCoast[],#REF!)&gt;=1),"Yes","No")</f>
        <v>Yes</v>
      </c>
      <c r="AI451" s="51" t="str">
        <f>IF(IDPs[[#This Row],[Gov_Pcode]]=IDPs[[#This Row],[Gov_Coming_Pcode]],"Yes","No")</f>
        <v>Yes</v>
      </c>
      <c r="AJ451" s="51" t="str">
        <f>IF(IDPs[[#This Row],[Dis_Pcode]]=IDPs[[#This Row],[Dis_Coming_Pcode]],"Yes","No")</f>
        <v>No</v>
      </c>
    </row>
    <row r="452" spans="1:36" x14ac:dyDescent="0.35">
      <c r="A452" s="50">
        <v>45374</v>
      </c>
      <c r="B452" s="50">
        <v>45368</v>
      </c>
      <c r="C452" s="50" t="s">
        <v>874</v>
      </c>
      <c r="D452" s="51" t="s">
        <v>6</v>
      </c>
      <c r="E452" s="52" t="s">
        <v>873</v>
      </c>
      <c r="F452" s="51" t="s">
        <v>894</v>
      </c>
      <c r="G452" s="51" t="s">
        <v>87</v>
      </c>
      <c r="H452" s="52" t="s">
        <v>893</v>
      </c>
      <c r="I452" s="51" t="s">
        <v>1126</v>
      </c>
      <c r="J452" s="51" t="s">
        <v>1184</v>
      </c>
      <c r="K452" s="50">
        <v>45366</v>
      </c>
      <c r="L452" s="50" t="s">
        <v>617</v>
      </c>
      <c r="M452" s="51" t="s">
        <v>13</v>
      </c>
      <c r="N452" s="52" t="s">
        <v>275</v>
      </c>
      <c r="O452" s="51" t="s">
        <v>642</v>
      </c>
      <c r="P452" s="51" t="s">
        <v>1210</v>
      </c>
      <c r="Q452" s="52" t="s">
        <v>641</v>
      </c>
      <c r="R452" s="51" t="s">
        <v>1181</v>
      </c>
      <c r="S452" s="51" t="s">
        <v>1182</v>
      </c>
      <c r="T452" s="51" t="s">
        <v>1160</v>
      </c>
      <c r="U452" s="51"/>
      <c r="V452" s="51"/>
      <c r="W452" s="51">
        <v>1</v>
      </c>
      <c r="X452" s="51">
        <v>0</v>
      </c>
      <c r="Y452" s="51">
        <v>0</v>
      </c>
      <c r="Z452" s="51">
        <v>0</v>
      </c>
      <c r="AA452" s="51">
        <v>0</v>
      </c>
      <c r="AB452" s="51">
        <v>0</v>
      </c>
      <c r="AC452" s="51">
        <v>0</v>
      </c>
      <c r="AD452" s="51">
        <v>1</v>
      </c>
      <c r="AE452" s="51">
        <v>0</v>
      </c>
      <c r="AF452" s="51">
        <v>0</v>
      </c>
      <c r="AG452" s="51">
        <v>0</v>
      </c>
      <c r="AH452" s="51" t="str">
        <f>IF(OR(COUNTIF(WestCoast[],IDPs[[#This Row],[Dis_Pcode]])&gt;=1,COUNTIF(WestCoast[],#REF!)&gt;=1),"Yes","No")</f>
        <v>No</v>
      </c>
      <c r="AI452" s="51" t="str">
        <f>IF(IDPs[[#This Row],[Gov_Pcode]]=IDPs[[#This Row],[Gov_Coming_Pcode]],"Yes","No")</f>
        <v>No</v>
      </c>
      <c r="AJ452" s="51" t="str">
        <f>IF(IDPs[[#This Row],[Dis_Pcode]]=IDPs[[#This Row],[Dis_Coming_Pcode]],"Yes","No")</f>
        <v>No</v>
      </c>
    </row>
    <row r="453" spans="1:36" x14ac:dyDescent="0.35">
      <c r="A453" s="50">
        <v>45374</v>
      </c>
      <c r="B453" s="50">
        <v>45368</v>
      </c>
      <c r="C453" s="50" t="s">
        <v>874</v>
      </c>
      <c r="D453" s="51" t="s">
        <v>6</v>
      </c>
      <c r="E453" s="52" t="s">
        <v>873</v>
      </c>
      <c r="F453" s="51" t="s">
        <v>894</v>
      </c>
      <c r="G453" s="51" t="s">
        <v>87</v>
      </c>
      <c r="H453" s="52" t="s">
        <v>893</v>
      </c>
      <c r="I453" s="51" t="s">
        <v>1126</v>
      </c>
      <c r="J453" s="51" t="s">
        <v>1184</v>
      </c>
      <c r="K453" s="50">
        <v>45366</v>
      </c>
      <c r="L453" s="50" t="s">
        <v>617</v>
      </c>
      <c r="M453" s="51" t="s">
        <v>13</v>
      </c>
      <c r="N453" s="52" t="s">
        <v>275</v>
      </c>
      <c r="O453" s="51" t="s">
        <v>626</v>
      </c>
      <c r="P453" s="51" t="s">
        <v>1221</v>
      </c>
      <c r="Q453" s="52" t="s">
        <v>1331</v>
      </c>
      <c r="R453" s="51" t="s">
        <v>1181</v>
      </c>
      <c r="S453" s="51" t="s">
        <v>1182</v>
      </c>
      <c r="T453" s="51" t="s">
        <v>1160</v>
      </c>
      <c r="U453" s="51"/>
      <c r="V453" s="51"/>
      <c r="W453" s="51">
        <v>1</v>
      </c>
      <c r="X453" s="51">
        <v>0</v>
      </c>
      <c r="Y453" s="51">
        <v>0</v>
      </c>
      <c r="Z453" s="51">
        <v>0</v>
      </c>
      <c r="AA453" s="51">
        <v>0</v>
      </c>
      <c r="AB453" s="51">
        <v>0</v>
      </c>
      <c r="AC453" s="51">
        <v>0</v>
      </c>
      <c r="AD453" s="51">
        <v>0</v>
      </c>
      <c r="AE453" s="51">
        <v>0</v>
      </c>
      <c r="AF453" s="51">
        <v>1</v>
      </c>
      <c r="AG453" s="51">
        <v>0</v>
      </c>
      <c r="AH453" s="51" t="str">
        <f>IF(OR(COUNTIF(WestCoast[],IDPs[[#This Row],[Dis_Pcode]])&gt;=1,COUNTIF(WestCoast[],#REF!)&gt;=1),"Yes","No")</f>
        <v>No</v>
      </c>
      <c r="AI453" s="51" t="str">
        <f>IF(IDPs[[#This Row],[Gov_Pcode]]=IDPs[[#This Row],[Gov_Coming_Pcode]],"Yes","No")</f>
        <v>No</v>
      </c>
      <c r="AJ453" s="51" t="str">
        <f>IF(IDPs[[#This Row],[Dis_Pcode]]=IDPs[[#This Row],[Dis_Coming_Pcode]],"Yes","No")</f>
        <v>No</v>
      </c>
    </row>
    <row r="454" spans="1:36" x14ac:dyDescent="0.35">
      <c r="A454" s="50">
        <v>45374</v>
      </c>
      <c r="B454" s="50">
        <v>45369</v>
      </c>
      <c r="C454" s="50" t="s">
        <v>874</v>
      </c>
      <c r="D454" s="51" t="s">
        <v>6</v>
      </c>
      <c r="E454" s="52" t="s">
        <v>873</v>
      </c>
      <c r="F454" s="51" t="s">
        <v>882</v>
      </c>
      <c r="G454" s="51" t="s">
        <v>121</v>
      </c>
      <c r="H454" s="52" t="s">
        <v>881</v>
      </c>
      <c r="I454" s="51" t="s">
        <v>1126</v>
      </c>
      <c r="J454" s="51" t="s">
        <v>1184</v>
      </c>
      <c r="K454" s="50">
        <v>45366</v>
      </c>
      <c r="L454" s="50" t="s">
        <v>617</v>
      </c>
      <c r="M454" s="51" t="s">
        <v>13</v>
      </c>
      <c r="N454" s="52" t="s">
        <v>275</v>
      </c>
      <c r="O454" s="51" t="s">
        <v>640</v>
      </c>
      <c r="P454" s="51" t="s">
        <v>1327</v>
      </c>
      <c r="Q454" s="52" t="s">
        <v>639</v>
      </c>
      <c r="R454" s="51" t="s">
        <v>1181</v>
      </c>
      <c r="S454" s="51" t="s">
        <v>1183</v>
      </c>
      <c r="T454" s="51" t="s">
        <v>1160</v>
      </c>
      <c r="U454" s="51"/>
      <c r="V454" s="51"/>
      <c r="W454" s="51">
        <v>1</v>
      </c>
      <c r="X454" s="51">
        <v>0</v>
      </c>
      <c r="Y454" s="51">
        <v>0</v>
      </c>
      <c r="Z454" s="51">
        <v>0</v>
      </c>
      <c r="AA454" s="51">
        <v>0</v>
      </c>
      <c r="AB454" s="51">
        <v>0</v>
      </c>
      <c r="AC454" s="51">
        <v>0</v>
      </c>
      <c r="AD454" s="51">
        <v>1</v>
      </c>
      <c r="AE454" s="51">
        <v>0</v>
      </c>
      <c r="AF454" s="51">
        <v>0</v>
      </c>
      <c r="AG454" s="51">
        <v>0</v>
      </c>
      <c r="AH454" s="51" t="str">
        <f>IF(OR(COUNTIF(WestCoast[],IDPs[[#This Row],[Dis_Pcode]])&gt;=1,COUNTIF(WestCoast[],#REF!)&gt;=1),"Yes","No")</f>
        <v>No</v>
      </c>
      <c r="AI454" s="51" t="str">
        <f>IF(IDPs[[#This Row],[Gov_Pcode]]=IDPs[[#This Row],[Gov_Coming_Pcode]],"Yes","No")</f>
        <v>No</v>
      </c>
      <c r="AJ454" s="51" t="str">
        <f>IF(IDPs[[#This Row],[Dis_Pcode]]=IDPs[[#This Row],[Dis_Coming_Pcode]],"Yes","No")</f>
        <v>No</v>
      </c>
    </row>
    <row r="455" spans="1:36" x14ac:dyDescent="0.35">
      <c r="A455" s="50">
        <v>45374</v>
      </c>
      <c r="B455" s="50">
        <v>45373</v>
      </c>
      <c r="C455" s="50" t="s">
        <v>401</v>
      </c>
      <c r="D455" s="51" t="s">
        <v>1203</v>
      </c>
      <c r="E455" s="52" t="s">
        <v>266</v>
      </c>
      <c r="F455" s="51" t="s">
        <v>417</v>
      </c>
      <c r="G455" s="51" t="s">
        <v>1303</v>
      </c>
      <c r="H455" s="52" t="s">
        <v>1304</v>
      </c>
      <c r="I455" s="51" t="s">
        <v>1126</v>
      </c>
      <c r="J455" s="51" t="s">
        <v>1184</v>
      </c>
      <c r="K455" s="50">
        <v>45366</v>
      </c>
      <c r="L455" s="50" t="s">
        <v>401</v>
      </c>
      <c r="M455" s="51" t="s">
        <v>1203</v>
      </c>
      <c r="N455" s="52" t="s">
        <v>266</v>
      </c>
      <c r="O455" s="51" t="s">
        <v>408</v>
      </c>
      <c r="P455" s="51" t="s">
        <v>1204</v>
      </c>
      <c r="Q455" s="52" t="s">
        <v>407</v>
      </c>
      <c r="R455" s="51" t="s">
        <v>1180</v>
      </c>
      <c r="S455" s="51" t="s">
        <v>1186</v>
      </c>
      <c r="T455" s="51" t="s">
        <v>1160</v>
      </c>
      <c r="U455" s="51"/>
      <c r="V455" s="51"/>
      <c r="W455" s="51">
        <v>2</v>
      </c>
      <c r="X455" s="51">
        <v>0</v>
      </c>
      <c r="Y455" s="51">
        <v>0</v>
      </c>
      <c r="Z455" s="51">
        <v>0</v>
      </c>
      <c r="AA455" s="51">
        <v>0</v>
      </c>
      <c r="AB455" s="51">
        <v>0</v>
      </c>
      <c r="AC455" s="51">
        <v>0</v>
      </c>
      <c r="AD455" s="51">
        <v>2</v>
      </c>
      <c r="AE455" s="51">
        <v>0</v>
      </c>
      <c r="AF455" s="51">
        <v>0</v>
      </c>
      <c r="AG455" s="51">
        <v>0</v>
      </c>
      <c r="AH455" s="51" t="str">
        <f>IF(OR(COUNTIF(WestCoast[],IDPs[[#This Row],[Dis_Pcode]])&gt;=1,COUNTIF(WestCoast[],#REF!)&gt;=1),"Yes","No")</f>
        <v>Yes</v>
      </c>
      <c r="AI455" s="51" t="str">
        <f>IF(IDPs[[#This Row],[Gov_Pcode]]=IDPs[[#This Row],[Gov_Coming_Pcode]],"Yes","No")</f>
        <v>Yes</v>
      </c>
      <c r="AJ455" s="51" t="str">
        <f>IF(IDPs[[#This Row],[Dis_Pcode]]=IDPs[[#This Row],[Dis_Coming_Pcode]],"Yes","No")</f>
        <v>No</v>
      </c>
    </row>
    <row r="456" spans="1:36" x14ac:dyDescent="0.35">
      <c r="A456" s="50">
        <v>45374</v>
      </c>
      <c r="B456" s="50">
        <v>45374</v>
      </c>
      <c r="C456" s="50" t="s">
        <v>1046</v>
      </c>
      <c r="D456" s="51" t="s">
        <v>1207</v>
      </c>
      <c r="E456" s="52" t="s">
        <v>267</v>
      </c>
      <c r="F456" s="51" t="s">
        <v>1081</v>
      </c>
      <c r="G456" s="51" t="s">
        <v>1208</v>
      </c>
      <c r="H456" s="52" t="s">
        <v>1080</v>
      </c>
      <c r="I456" s="51" t="s">
        <v>1126</v>
      </c>
      <c r="J456" s="51" t="s">
        <v>1184</v>
      </c>
      <c r="K456" s="50">
        <v>45366</v>
      </c>
      <c r="L456" s="50" t="s">
        <v>1046</v>
      </c>
      <c r="M456" s="51" t="s">
        <v>1207</v>
      </c>
      <c r="N456" s="52" t="s">
        <v>267</v>
      </c>
      <c r="O456" s="51" t="s">
        <v>1084</v>
      </c>
      <c r="P456" s="51" t="s">
        <v>35</v>
      </c>
      <c r="Q456" s="52" t="s">
        <v>1083</v>
      </c>
      <c r="R456" s="51" t="s">
        <v>1180</v>
      </c>
      <c r="S456" s="51" t="s">
        <v>1186</v>
      </c>
      <c r="T456" s="51" t="s">
        <v>1160</v>
      </c>
      <c r="U456" s="51"/>
      <c r="V456" s="51"/>
      <c r="W456" s="51">
        <v>2</v>
      </c>
      <c r="X456" s="51">
        <v>0</v>
      </c>
      <c r="Y456" s="51">
        <v>0</v>
      </c>
      <c r="Z456" s="51">
        <v>0</v>
      </c>
      <c r="AA456" s="51">
        <v>2</v>
      </c>
      <c r="AB456" s="51">
        <v>0</v>
      </c>
      <c r="AC456" s="51">
        <v>0</v>
      </c>
      <c r="AD456" s="51">
        <v>0</v>
      </c>
      <c r="AE456" s="51">
        <v>0</v>
      </c>
      <c r="AF456" s="51">
        <v>0</v>
      </c>
      <c r="AG456" s="51">
        <v>0</v>
      </c>
      <c r="AH456" s="51" t="str">
        <f>IF(OR(COUNTIF(WestCoast[],IDPs[[#This Row],[Dis_Pcode]])&gt;=1,COUNTIF(WestCoast[],#REF!)&gt;=1),"Yes","No")</f>
        <v>No</v>
      </c>
      <c r="AI456" s="51" t="str">
        <f>IF(IDPs[[#This Row],[Gov_Pcode]]=IDPs[[#This Row],[Gov_Coming_Pcode]],"Yes","No")</f>
        <v>Yes</v>
      </c>
      <c r="AJ456" s="51" t="str">
        <f>IF(IDPs[[#This Row],[Dis_Pcode]]=IDPs[[#This Row],[Dis_Coming_Pcode]],"Yes","No")</f>
        <v>No</v>
      </c>
    </row>
    <row r="457" spans="1:36" x14ac:dyDescent="0.35">
      <c r="A457" s="50">
        <v>45375</v>
      </c>
      <c r="B457" s="50">
        <v>45375</v>
      </c>
      <c r="C457" s="50" t="s">
        <v>1046</v>
      </c>
      <c r="D457" s="51" t="s">
        <v>1207</v>
      </c>
      <c r="E457" s="52" t="s">
        <v>267</v>
      </c>
      <c r="F457" s="51" t="s">
        <v>1069</v>
      </c>
      <c r="G457" s="51" t="s">
        <v>85</v>
      </c>
      <c r="H457" s="52" t="s">
        <v>1068</v>
      </c>
      <c r="I457" s="51" t="s">
        <v>1126</v>
      </c>
      <c r="J457" s="51" t="s">
        <v>1184</v>
      </c>
      <c r="K457" s="50">
        <v>45366</v>
      </c>
      <c r="L457" s="50" t="s">
        <v>1046</v>
      </c>
      <c r="M457" s="51" t="s">
        <v>1207</v>
      </c>
      <c r="N457" s="52" t="s">
        <v>267</v>
      </c>
      <c r="O457" s="51" t="s">
        <v>1069</v>
      </c>
      <c r="P457" s="51" t="s">
        <v>85</v>
      </c>
      <c r="Q457" s="52" t="s">
        <v>1068</v>
      </c>
      <c r="R457" s="51" t="s">
        <v>1181</v>
      </c>
      <c r="S457" s="51" t="s">
        <v>1413</v>
      </c>
      <c r="T457" s="51" t="s">
        <v>1160</v>
      </c>
      <c r="U457" s="51"/>
      <c r="V457" s="51"/>
      <c r="W457" s="51">
        <v>1</v>
      </c>
      <c r="X457" s="51">
        <v>0</v>
      </c>
      <c r="Y457" s="51">
        <v>0</v>
      </c>
      <c r="Z457" s="51">
        <v>0</v>
      </c>
      <c r="AA457" s="51">
        <v>1</v>
      </c>
      <c r="AB457" s="51">
        <v>0</v>
      </c>
      <c r="AC457" s="51">
        <v>0</v>
      </c>
      <c r="AD457" s="51">
        <v>0</v>
      </c>
      <c r="AE457" s="51">
        <v>0</v>
      </c>
      <c r="AF457" s="51">
        <v>0</v>
      </c>
      <c r="AG457" s="51">
        <v>0</v>
      </c>
      <c r="AH457" s="51" t="str">
        <f>IF(OR(COUNTIF(WestCoast[],IDPs[[#This Row],[Dis_Pcode]])&gt;=1,COUNTIF(WestCoast[],#REF!)&gt;=1),"Yes","No")</f>
        <v>No</v>
      </c>
      <c r="AI457" s="51" t="str">
        <f>IF(IDPs[[#This Row],[Gov_Pcode]]=IDPs[[#This Row],[Gov_Coming_Pcode]],"Yes","No")</f>
        <v>Yes</v>
      </c>
      <c r="AJ457" s="51" t="str">
        <f>IF(IDPs[[#This Row],[Dis_Pcode]]=IDPs[[#This Row],[Dis_Coming_Pcode]],"Yes","No")</f>
        <v>Yes</v>
      </c>
    </row>
    <row r="458" spans="1:36" x14ac:dyDescent="0.35">
      <c r="A458" s="50">
        <v>45369</v>
      </c>
      <c r="B458" s="50">
        <v>45369</v>
      </c>
      <c r="C458" s="50" t="s">
        <v>380</v>
      </c>
      <c r="D458" s="51" t="s">
        <v>1218</v>
      </c>
      <c r="E458" s="52" t="s">
        <v>265</v>
      </c>
      <c r="F458" s="51" t="s">
        <v>382</v>
      </c>
      <c r="G458" s="51" t="s">
        <v>1218</v>
      </c>
      <c r="H458" s="52" t="s">
        <v>265</v>
      </c>
      <c r="I458" s="51" t="s">
        <v>1126</v>
      </c>
      <c r="J458" s="51" t="s">
        <v>1184</v>
      </c>
      <c r="K458" s="50">
        <v>45367</v>
      </c>
      <c r="L458" s="50" t="s">
        <v>380</v>
      </c>
      <c r="M458" s="51" t="s">
        <v>1218</v>
      </c>
      <c r="N458" s="52" t="s">
        <v>265</v>
      </c>
      <c r="O458" s="51" t="s">
        <v>382</v>
      </c>
      <c r="P458" s="51" t="s">
        <v>1218</v>
      </c>
      <c r="Q458" s="52" t="s">
        <v>265</v>
      </c>
      <c r="R458" s="51" t="s">
        <v>1180</v>
      </c>
      <c r="S458" s="51" t="s">
        <v>1186</v>
      </c>
      <c r="T458" s="51" t="s">
        <v>1160</v>
      </c>
      <c r="U458" s="51"/>
      <c r="V458" s="51"/>
      <c r="W458" s="51">
        <v>1</v>
      </c>
      <c r="X458" s="51">
        <v>0</v>
      </c>
      <c r="Y458" s="51">
        <v>0</v>
      </c>
      <c r="Z458" s="51">
        <v>0</v>
      </c>
      <c r="AA458" s="51">
        <v>0</v>
      </c>
      <c r="AB458" s="51">
        <v>0</v>
      </c>
      <c r="AC458" s="51">
        <v>0</v>
      </c>
      <c r="AD458" s="51">
        <v>1</v>
      </c>
      <c r="AE458" s="51">
        <v>0</v>
      </c>
      <c r="AF458" s="51">
        <v>0</v>
      </c>
      <c r="AG458" s="51">
        <v>0</v>
      </c>
      <c r="AH458" s="51" t="str">
        <f>IF(OR(COUNTIF(WestCoast[],IDPs[[#This Row],[Dis_Pcode]])&gt;=1,COUNTIF(WestCoast[],#REF!)&gt;=1),"Yes","No")</f>
        <v>No</v>
      </c>
      <c r="AI458" s="51" t="str">
        <f>IF(IDPs[[#This Row],[Gov_Pcode]]=IDPs[[#This Row],[Gov_Coming_Pcode]],"Yes","No")</f>
        <v>Yes</v>
      </c>
      <c r="AJ458" s="51" t="str">
        <f>IF(IDPs[[#This Row],[Dis_Pcode]]=IDPs[[#This Row],[Dis_Coming_Pcode]],"Yes","No")</f>
        <v>Yes</v>
      </c>
    </row>
    <row r="459" spans="1:36" x14ac:dyDescent="0.35">
      <c r="A459" s="50">
        <v>45369</v>
      </c>
      <c r="B459" s="50">
        <v>45369</v>
      </c>
      <c r="C459" s="50" t="s">
        <v>380</v>
      </c>
      <c r="D459" s="51" t="s">
        <v>1218</v>
      </c>
      <c r="E459" s="52" t="s">
        <v>265</v>
      </c>
      <c r="F459" s="51" t="s">
        <v>382</v>
      </c>
      <c r="G459" s="51" t="s">
        <v>1218</v>
      </c>
      <c r="H459" s="52" t="s">
        <v>265</v>
      </c>
      <c r="I459" s="51" t="s">
        <v>1126</v>
      </c>
      <c r="J459" s="51" t="s">
        <v>1184</v>
      </c>
      <c r="K459" s="50">
        <v>45367</v>
      </c>
      <c r="L459" s="50" t="s">
        <v>380</v>
      </c>
      <c r="M459" s="51" t="s">
        <v>1218</v>
      </c>
      <c r="N459" s="52" t="s">
        <v>265</v>
      </c>
      <c r="O459" s="51" t="s">
        <v>400</v>
      </c>
      <c r="P459" s="51" t="s">
        <v>1154</v>
      </c>
      <c r="Q459" s="52" t="s">
        <v>398</v>
      </c>
      <c r="R459" s="51" t="s">
        <v>1180</v>
      </c>
      <c r="S459" s="51" t="s">
        <v>1186</v>
      </c>
      <c r="T459" s="51" t="s">
        <v>1160</v>
      </c>
      <c r="U459" s="51"/>
      <c r="V459" s="51"/>
      <c r="W459" s="51">
        <v>1</v>
      </c>
      <c r="X459" s="51">
        <v>0</v>
      </c>
      <c r="Y459" s="51">
        <v>0</v>
      </c>
      <c r="Z459" s="51">
        <v>0</v>
      </c>
      <c r="AA459" s="51">
        <v>0</v>
      </c>
      <c r="AB459" s="51">
        <v>0</v>
      </c>
      <c r="AC459" s="51">
        <v>0</v>
      </c>
      <c r="AD459" s="51">
        <v>1</v>
      </c>
      <c r="AE459" s="51">
        <v>0</v>
      </c>
      <c r="AF459" s="51">
        <v>0</v>
      </c>
      <c r="AG459" s="51">
        <v>0</v>
      </c>
      <c r="AH459" s="51" t="str">
        <f>IF(OR(COUNTIF(WestCoast[],IDPs[[#This Row],[Dis_Pcode]])&gt;=1,COUNTIF(WestCoast[],#REF!)&gt;=1),"Yes","No")</f>
        <v>No</v>
      </c>
      <c r="AI459" s="51" t="str">
        <f>IF(IDPs[[#This Row],[Gov_Pcode]]=IDPs[[#This Row],[Gov_Coming_Pcode]],"Yes","No")</f>
        <v>Yes</v>
      </c>
      <c r="AJ459" s="51" t="str">
        <f>IF(IDPs[[#This Row],[Dis_Pcode]]=IDPs[[#This Row],[Dis_Coming_Pcode]],"Yes","No")</f>
        <v>No</v>
      </c>
    </row>
    <row r="460" spans="1:36" x14ac:dyDescent="0.35">
      <c r="A460" s="50">
        <v>45374</v>
      </c>
      <c r="B460" s="50">
        <v>45368</v>
      </c>
      <c r="C460" s="50" t="s">
        <v>874</v>
      </c>
      <c r="D460" s="51" t="s">
        <v>6</v>
      </c>
      <c r="E460" s="52" t="s">
        <v>873</v>
      </c>
      <c r="F460" s="51" t="s">
        <v>894</v>
      </c>
      <c r="G460" s="51" t="s">
        <v>87</v>
      </c>
      <c r="H460" s="52" t="s">
        <v>893</v>
      </c>
      <c r="I460" s="51" t="s">
        <v>1126</v>
      </c>
      <c r="J460" s="51" t="s">
        <v>1184</v>
      </c>
      <c r="K460" s="50">
        <v>45367</v>
      </c>
      <c r="L460" s="50" t="s">
        <v>401</v>
      </c>
      <c r="M460" s="51" t="s">
        <v>1203</v>
      </c>
      <c r="N460" s="52" t="s">
        <v>266</v>
      </c>
      <c r="O460" s="51" t="s">
        <v>411</v>
      </c>
      <c r="P460" s="51" t="s">
        <v>1299</v>
      </c>
      <c r="Q460" s="52" t="s">
        <v>410</v>
      </c>
      <c r="R460" s="51" t="s">
        <v>1181</v>
      </c>
      <c r="S460" s="51" t="s">
        <v>1183</v>
      </c>
      <c r="T460" s="51" t="s">
        <v>1160</v>
      </c>
      <c r="U460" s="51"/>
      <c r="V460" s="51"/>
      <c r="W460" s="51">
        <v>1</v>
      </c>
      <c r="X460" s="51">
        <v>0</v>
      </c>
      <c r="Y460" s="51">
        <v>0</v>
      </c>
      <c r="Z460" s="51">
        <v>0</v>
      </c>
      <c r="AA460" s="51">
        <v>0</v>
      </c>
      <c r="AB460" s="51">
        <v>0</v>
      </c>
      <c r="AC460" s="51">
        <v>0</v>
      </c>
      <c r="AD460" s="51">
        <v>0</v>
      </c>
      <c r="AE460" s="51">
        <v>0</v>
      </c>
      <c r="AF460" s="51">
        <v>1</v>
      </c>
      <c r="AG460" s="51">
        <v>0</v>
      </c>
      <c r="AH460" s="51" t="str">
        <f>IF(OR(COUNTIF(WestCoast[],IDPs[[#This Row],[Dis_Pcode]])&gt;=1,COUNTIF(WestCoast[],#REF!)&gt;=1),"Yes","No")</f>
        <v>No</v>
      </c>
      <c r="AI460" s="51" t="str">
        <f>IF(IDPs[[#This Row],[Gov_Pcode]]=IDPs[[#This Row],[Gov_Coming_Pcode]],"Yes","No")</f>
        <v>No</v>
      </c>
      <c r="AJ460" s="51" t="str">
        <f>IF(IDPs[[#This Row],[Dis_Pcode]]=IDPs[[#This Row],[Dis_Coming_Pcode]],"Yes","No")</f>
        <v>No</v>
      </c>
    </row>
    <row r="461" spans="1:36" x14ac:dyDescent="0.35">
      <c r="A461" s="50">
        <v>45374</v>
      </c>
      <c r="B461" s="50">
        <v>45368</v>
      </c>
      <c r="C461" s="50" t="s">
        <v>874</v>
      </c>
      <c r="D461" s="51" t="s">
        <v>6</v>
      </c>
      <c r="E461" s="52" t="s">
        <v>873</v>
      </c>
      <c r="F461" s="51" t="s">
        <v>894</v>
      </c>
      <c r="G461" s="51" t="s">
        <v>87</v>
      </c>
      <c r="H461" s="52" t="s">
        <v>893</v>
      </c>
      <c r="I461" s="51" t="s">
        <v>1126</v>
      </c>
      <c r="J461" s="51" t="s">
        <v>1184</v>
      </c>
      <c r="K461" s="50">
        <v>45367</v>
      </c>
      <c r="L461" s="50" t="s">
        <v>462</v>
      </c>
      <c r="M461" s="51" t="s">
        <v>19</v>
      </c>
      <c r="N461" s="52" t="s">
        <v>278</v>
      </c>
      <c r="O461" s="51" t="s">
        <v>469</v>
      </c>
      <c r="P461" s="51" t="s">
        <v>467</v>
      </c>
      <c r="Q461" s="52" t="s">
        <v>468</v>
      </c>
      <c r="R461" s="51" t="s">
        <v>1181</v>
      </c>
      <c r="S461" s="51" t="s">
        <v>1183</v>
      </c>
      <c r="T461" s="51" t="s">
        <v>1160</v>
      </c>
      <c r="U461" s="51"/>
      <c r="V461" s="51"/>
      <c r="W461" s="51">
        <v>1</v>
      </c>
      <c r="X461" s="51">
        <v>0</v>
      </c>
      <c r="Y461" s="51">
        <v>0</v>
      </c>
      <c r="Z461" s="51">
        <v>0</v>
      </c>
      <c r="AA461" s="51">
        <v>0</v>
      </c>
      <c r="AB461" s="51">
        <v>1</v>
      </c>
      <c r="AC461" s="51">
        <v>0</v>
      </c>
      <c r="AD461" s="51">
        <v>0</v>
      </c>
      <c r="AE461" s="51">
        <v>0</v>
      </c>
      <c r="AF461" s="51">
        <v>0</v>
      </c>
      <c r="AG461" s="51">
        <v>0</v>
      </c>
      <c r="AH461" s="51" t="str">
        <f>IF(OR(COUNTIF(WestCoast[],IDPs[[#This Row],[Dis_Pcode]])&gt;=1,COUNTIF(WestCoast[],#REF!)&gt;=1),"Yes","No")</f>
        <v>No</v>
      </c>
      <c r="AI461" s="51" t="str">
        <f>IF(IDPs[[#This Row],[Gov_Pcode]]=IDPs[[#This Row],[Gov_Coming_Pcode]],"Yes","No")</f>
        <v>No</v>
      </c>
      <c r="AJ461" s="51" t="str">
        <f>IF(IDPs[[#This Row],[Dis_Pcode]]=IDPs[[#This Row],[Dis_Coming_Pcode]],"Yes","No")</f>
        <v>No</v>
      </c>
    </row>
    <row r="462" spans="1:36" x14ac:dyDescent="0.35">
      <c r="A462" s="50">
        <v>45374</v>
      </c>
      <c r="B462" s="50">
        <v>45369</v>
      </c>
      <c r="C462" s="50" t="s">
        <v>874</v>
      </c>
      <c r="D462" s="51" t="s">
        <v>6</v>
      </c>
      <c r="E462" s="52" t="s">
        <v>873</v>
      </c>
      <c r="F462" s="51" t="s">
        <v>882</v>
      </c>
      <c r="G462" s="51" t="s">
        <v>121</v>
      </c>
      <c r="H462" s="52" t="s">
        <v>881</v>
      </c>
      <c r="I462" s="51" t="s">
        <v>1126</v>
      </c>
      <c r="J462" s="51" t="s">
        <v>1184</v>
      </c>
      <c r="K462" s="50">
        <v>45368</v>
      </c>
      <c r="L462" s="50" t="s">
        <v>401</v>
      </c>
      <c r="M462" s="51" t="s">
        <v>1203</v>
      </c>
      <c r="N462" s="52" t="s">
        <v>266</v>
      </c>
      <c r="O462" s="51" t="s">
        <v>447</v>
      </c>
      <c r="P462" s="51" t="s">
        <v>43</v>
      </c>
      <c r="Q462" s="52" t="s">
        <v>446</v>
      </c>
      <c r="R462" s="51" t="s">
        <v>1181</v>
      </c>
      <c r="S462" s="51" t="s">
        <v>1182</v>
      </c>
      <c r="T462" s="51" t="s">
        <v>1160</v>
      </c>
      <c r="U462" s="51"/>
      <c r="V462" s="51"/>
      <c r="W462" s="51">
        <v>1</v>
      </c>
      <c r="X462" s="51">
        <v>0</v>
      </c>
      <c r="Y462" s="51">
        <v>0</v>
      </c>
      <c r="Z462" s="51">
        <v>0</v>
      </c>
      <c r="AA462" s="51">
        <v>1</v>
      </c>
      <c r="AB462" s="51">
        <v>0</v>
      </c>
      <c r="AC462" s="51">
        <v>0</v>
      </c>
      <c r="AD462" s="51">
        <v>0</v>
      </c>
      <c r="AE462" s="51">
        <v>0</v>
      </c>
      <c r="AF462" s="51">
        <v>0</v>
      </c>
      <c r="AG462" s="51">
        <v>0</v>
      </c>
      <c r="AH462" s="51" t="str">
        <f>IF(OR(COUNTIF(WestCoast[],IDPs[[#This Row],[Dis_Pcode]])&gt;=1,COUNTIF(WestCoast[],#REF!)&gt;=1),"Yes","No")</f>
        <v>No</v>
      </c>
      <c r="AI462" s="51" t="str">
        <f>IF(IDPs[[#This Row],[Gov_Pcode]]=IDPs[[#This Row],[Gov_Coming_Pcode]],"Yes","No")</f>
        <v>No</v>
      </c>
      <c r="AJ462" s="51" t="str">
        <f>IF(IDPs[[#This Row],[Dis_Pcode]]=IDPs[[#This Row],[Dis_Coming_Pcode]],"Yes","No")</f>
        <v>No</v>
      </c>
    </row>
    <row r="463" spans="1:36" x14ac:dyDescent="0.35">
      <c r="A463" s="50">
        <v>45374</v>
      </c>
      <c r="B463" s="50">
        <v>45370</v>
      </c>
      <c r="C463" s="50" t="s">
        <v>874</v>
      </c>
      <c r="D463" s="51" t="s">
        <v>6</v>
      </c>
      <c r="E463" s="52" t="s">
        <v>873</v>
      </c>
      <c r="F463" s="51" t="s">
        <v>894</v>
      </c>
      <c r="G463" s="51" t="s">
        <v>87</v>
      </c>
      <c r="H463" s="52" t="s">
        <v>893</v>
      </c>
      <c r="I463" s="51" t="s">
        <v>1126</v>
      </c>
      <c r="J463" s="51" t="s">
        <v>1184</v>
      </c>
      <c r="K463" s="50">
        <v>45368</v>
      </c>
      <c r="L463" s="50" t="s">
        <v>1046</v>
      </c>
      <c r="M463" s="51" t="s">
        <v>1207</v>
      </c>
      <c r="N463" s="52" t="s">
        <v>267</v>
      </c>
      <c r="O463" s="51" t="s">
        <v>1049</v>
      </c>
      <c r="P463" s="51" t="s">
        <v>1263</v>
      </c>
      <c r="Q463" s="52" t="s">
        <v>1264</v>
      </c>
      <c r="R463" s="51" t="s">
        <v>1181</v>
      </c>
      <c r="S463" s="51" t="s">
        <v>1182</v>
      </c>
      <c r="T463" s="51" t="s">
        <v>1160</v>
      </c>
      <c r="U463" s="51"/>
      <c r="V463" s="51"/>
      <c r="W463" s="51">
        <v>1</v>
      </c>
      <c r="X463" s="51">
        <v>0</v>
      </c>
      <c r="Y463" s="51">
        <v>0</v>
      </c>
      <c r="Z463" s="51">
        <v>0</v>
      </c>
      <c r="AA463" s="51">
        <v>1</v>
      </c>
      <c r="AB463" s="51">
        <v>0</v>
      </c>
      <c r="AC463" s="51">
        <v>0</v>
      </c>
      <c r="AD463" s="51">
        <v>0</v>
      </c>
      <c r="AE463" s="51">
        <v>0</v>
      </c>
      <c r="AF463" s="51">
        <v>0</v>
      </c>
      <c r="AG463" s="51">
        <v>0</v>
      </c>
      <c r="AH463" s="51" t="str">
        <f>IF(OR(COUNTIF(WestCoast[],IDPs[[#This Row],[Dis_Pcode]])&gt;=1,COUNTIF(WestCoast[],#REF!)&gt;=1),"Yes","No")</f>
        <v>No</v>
      </c>
      <c r="AI463" s="51" t="str">
        <f>IF(IDPs[[#This Row],[Gov_Pcode]]=IDPs[[#This Row],[Gov_Coming_Pcode]],"Yes","No")</f>
        <v>No</v>
      </c>
      <c r="AJ463" s="51" t="str">
        <f>IF(IDPs[[#This Row],[Dis_Pcode]]=IDPs[[#This Row],[Dis_Coming_Pcode]],"Yes","No")</f>
        <v>No</v>
      </c>
    </row>
    <row r="464" spans="1:36" x14ac:dyDescent="0.35">
      <c r="A464" s="50">
        <v>45374</v>
      </c>
      <c r="B464" s="50">
        <v>45370</v>
      </c>
      <c r="C464" s="50" t="s">
        <v>874</v>
      </c>
      <c r="D464" s="51" t="s">
        <v>6</v>
      </c>
      <c r="E464" s="52" t="s">
        <v>873</v>
      </c>
      <c r="F464" s="51" t="s">
        <v>892</v>
      </c>
      <c r="G464" s="51" t="s">
        <v>6</v>
      </c>
      <c r="H464" s="52" t="s">
        <v>873</v>
      </c>
      <c r="I464" s="51" t="s">
        <v>1126</v>
      </c>
      <c r="J464" s="51" t="s">
        <v>1184</v>
      </c>
      <c r="K464" s="50">
        <v>45368</v>
      </c>
      <c r="L464" s="50" t="s">
        <v>462</v>
      </c>
      <c r="M464" s="51" t="s">
        <v>19</v>
      </c>
      <c r="N464" s="52" t="s">
        <v>278</v>
      </c>
      <c r="O464" s="51" t="s">
        <v>483</v>
      </c>
      <c r="P464" s="51" t="s">
        <v>1281</v>
      </c>
      <c r="Q464" s="52" t="s">
        <v>482</v>
      </c>
      <c r="R464" s="51" t="s">
        <v>1180</v>
      </c>
      <c r="S464" s="51" t="s">
        <v>1185</v>
      </c>
      <c r="T464" s="51" t="s">
        <v>1160</v>
      </c>
      <c r="U464" s="51"/>
      <c r="V464" s="51"/>
      <c r="W464" s="51">
        <v>1</v>
      </c>
      <c r="X464" s="51">
        <v>0</v>
      </c>
      <c r="Y464" s="51">
        <v>0</v>
      </c>
      <c r="Z464" s="51">
        <v>0</v>
      </c>
      <c r="AA464" s="51">
        <v>0</v>
      </c>
      <c r="AB464" s="51">
        <v>0</v>
      </c>
      <c r="AC464" s="51">
        <v>0</v>
      </c>
      <c r="AD464" s="51">
        <v>1</v>
      </c>
      <c r="AE464" s="51">
        <v>0</v>
      </c>
      <c r="AF464" s="51">
        <v>0</v>
      </c>
      <c r="AG464" s="51">
        <v>0</v>
      </c>
      <c r="AH464" s="51" t="str">
        <f>IF(OR(COUNTIF(WestCoast[],IDPs[[#This Row],[Dis_Pcode]])&gt;=1,COUNTIF(WestCoast[],#REF!)&gt;=1),"Yes","No")</f>
        <v>No</v>
      </c>
      <c r="AI464" s="51" t="str">
        <f>IF(IDPs[[#This Row],[Gov_Pcode]]=IDPs[[#This Row],[Gov_Coming_Pcode]],"Yes","No")</f>
        <v>No</v>
      </c>
      <c r="AJ464" s="51" t="str">
        <f>IF(IDPs[[#This Row],[Dis_Pcode]]=IDPs[[#This Row],[Dis_Coming_Pcode]],"Yes","No")</f>
        <v>No</v>
      </c>
    </row>
    <row r="465" spans="1:36" x14ac:dyDescent="0.35">
      <c r="A465" s="50">
        <v>45374</v>
      </c>
      <c r="B465" s="50">
        <v>45370</v>
      </c>
      <c r="C465" s="50" t="s">
        <v>874</v>
      </c>
      <c r="D465" s="51" t="s">
        <v>6</v>
      </c>
      <c r="E465" s="52" t="s">
        <v>873</v>
      </c>
      <c r="F465" s="51" t="s">
        <v>892</v>
      </c>
      <c r="G465" s="51" t="s">
        <v>6</v>
      </c>
      <c r="H465" s="52" t="s">
        <v>873</v>
      </c>
      <c r="I465" s="51" t="s">
        <v>1126</v>
      </c>
      <c r="J465" s="51" t="s">
        <v>1184</v>
      </c>
      <c r="K465" s="50">
        <v>45368</v>
      </c>
      <c r="L465" s="50" t="s">
        <v>717</v>
      </c>
      <c r="M465" s="51" t="s">
        <v>1</v>
      </c>
      <c r="N465" s="52" t="s">
        <v>264</v>
      </c>
      <c r="O465" s="51" t="s">
        <v>746</v>
      </c>
      <c r="P465" s="51" t="s">
        <v>744</v>
      </c>
      <c r="Q465" s="52" t="s">
        <v>745</v>
      </c>
      <c r="R465" s="51" t="s">
        <v>1181</v>
      </c>
      <c r="S465" s="51" t="s">
        <v>1182</v>
      </c>
      <c r="T465" s="51" t="s">
        <v>1160</v>
      </c>
      <c r="U465" s="51"/>
      <c r="V465" s="51"/>
      <c r="W465" s="51">
        <v>1</v>
      </c>
      <c r="X465" s="51">
        <v>0</v>
      </c>
      <c r="Y465" s="51">
        <v>0</v>
      </c>
      <c r="Z465" s="51">
        <v>0</v>
      </c>
      <c r="AA465" s="51">
        <v>0</v>
      </c>
      <c r="AB465" s="51">
        <v>0</v>
      </c>
      <c r="AC465" s="51">
        <v>0</v>
      </c>
      <c r="AD465" s="51">
        <v>0</v>
      </c>
      <c r="AE465" s="51">
        <v>0</v>
      </c>
      <c r="AF465" s="51">
        <v>1</v>
      </c>
      <c r="AG465" s="51">
        <v>0</v>
      </c>
      <c r="AH465" s="51" t="str">
        <f>IF(OR(COUNTIF(WestCoast[],IDPs[[#This Row],[Dis_Pcode]])&gt;=1,COUNTIF(WestCoast[],#REF!)&gt;=1),"Yes","No")</f>
        <v>No</v>
      </c>
      <c r="AI465" s="51" t="str">
        <f>IF(IDPs[[#This Row],[Gov_Pcode]]=IDPs[[#This Row],[Gov_Coming_Pcode]],"Yes","No")</f>
        <v>No</v>
      </c>
      <c r="AJ465" s="51" t="str">
        <f>IF(IDPs[[#This Row],[Dis_Pcode]]=IDPs[[#This Row],[Dis_Coming_Pcode]],"Yes","No")</f>
        <v>No</v>
      </c>
    </row>
    <row r="466" spans="1:36" x14ac:dyDescent="0.35">
      <c r="A466" s="50">
        <v>45374</v>
      </c>
      <c r="B466" s="50">
        <v>45370</v>
      </c>
      <c r="C466" s="50" t="s">
        <v>874</v>
      </c>
      <c r="D466" s="51" t="s">
        <v>6</v>
      </c>
      <c r="E466" s="52" t="s">
        <v>873</v>
      </c>
      <c r="F466" s="51" t="s">
        <v>892</v>
      </c>
      <c r="G466" s="51" t="s">
        <v>6</v>
      </c>
      <c r="H466" s="52" t="s">
        <v>873</v>
      </c>
      <c r="I466" s="51" t="s">
        <v>1126</v>
      </c>
      <c r="J466" s="51" t="s">
        <v>1184</v>
      </c>
      <c r="K466" s="50">
        <v>45369</v>
      </c>
      <c r="L466" s="50" t="s">
        <v>401</v>
      </c>
      <c r="M466" s="51" t="s">
        <v>1203</v>
      </c>
      <c r="N466" s="52" t="s">
        <v>266</v>
      </c>
      <c r="O466" s="51" t="s">
        <v>451</v>
      </c>
      <c r="P466" s="51" t="s">
        <v>211</v>
      </c>
      <c r="Q466" s="52" t="s">
        <v>1301</v>
      </c>
      <c r="R466" s="51" t="s">
        <v>1181</v>
      </c>
      <c r="S466" s="51" t="s">
        <v>1183</v>
      </c>
      <c r="T466" s="51" t="s">
        <v>1160</v>
      </c>
      <c r="U466" s="51"/>
      <c r="V466" s="51"/>
      <c r="W466" s="51">
        <v>1</v>
      </c>
      <c r="X466" s="51">
        <v>0</v>
      </c>
      <c r="Y466" s="51">
        <v>0</v>
      </c>
      <c r="Z466" s="51">
        <v>0</v>
      </c>
      <c r="AA466" s="51">
        <v>0</v>
      </c>
      <c r="AB466" s="51">
        <v>1</v>
      </c>
      <c r="AC466" s="51">
        <v>0</v>
      </c>
      <c r="AD466" s="51">
        <v>0</v>
      </c>
      <c r="AE466" s="51">
        <v>0</v>
      </c>
      <c r="AF466" s="51">
        <v>0</v>
      </c>
      <c r="AG466" s="51">
        <v>0</v>
      </c>
      <c r="AH466" s="51" t="str">
        <f>IF(OR(COUNTIF(WestCoast[],IDPs[[#This Row],[Dis_Pcode]])&gt;=1,COUNTIF(WestCoast[],#REF!)&gt;=1),"Yes","No")</f>
        <v>No</v>
      </c>
      <c r="AI466" s="51" t="str">
        <f>IF(IDPs[[#This Row],[Gov_Pcode]]=IDPs[[#This Row],[Gov_Coming_Pcode]],"Yes","No")</f>
        <v>No</v>
      </c>
      <c r="AJ466" s="51" t="str">
        <f>IF(IDPs[[#This Row],[Dis_Pcode]]=IDPs[[#This Row],[Dis_Coming_Pcode]],"Yes","No")</f>
        <v>No</v>
      </c>
    </row>
    <row r="467" spans="1:36" x14ac:dyDescent="0.35">
      <c r="A467" s="50">
        <v>45374</v>
      </c>
      <c r="B467" s="50">
        <v>45371</v>
      </c>
      <c r="C467" s="50" t="s">
        <v>874</v>
      </c>
      <c r="D467" s="51" t="s">
        <v>6</v>
      </c>
      <c r="E467" s="52" t="s">
        <v>873</v>
      </c>
      <c r="F467" s="51" t="s">
        <v>894</v>
      </c>
      <c r="G467" s="51" t="s">
        <v>87</v>
      </c>
      <c r="H467" s="52" t="s">
        <v>893</v>
      </c>
      <c r="I467" s="51" t="s">
        <v>1126</v>
      </c>
      <c r="J467" s="51" t="s">
        <v>1184</v>
      </c>
      <c r="K467" s="50">
        <v>45369</v>
      </c>
      <c r="L467" s="50" t="s">
        <v>563</v>
      </c>
      <c r="M467" s="51" t="s">
        <v>8</v>
      </c>
      <c r="N467" s="52" t="s">
        <v>269</v>
      </c>
      <c r="O467" s="51" t="s">
        <v>568</v>
      </c>
      <c r="P467" s="51" t="s">
        <v>566</v>
      </c>
      <c r="Q467" s="52" t="s">
        <v>1389</v>
      </c>
      <c r="R467" s="51" t="s">
        <v>1181</v>
      </c>
      <c r="S467" s="51" t="s">
        <v>1413</v>
      </c>
      <c r="T467" s="51" t="s">
        <v>1160</v>
      </c>
      <c r="U467" s="51"/>
      <c r="V467" s="51"/>
      <c r="W467" s="51">
        <v>1</v>
      </c>
      <c r="X467" s="51">
        <v>0</v>
      </c>
      <c r="Y467" s="51">
        <v>1</v>
      </c>
      <c r="Z467" s="51">
        <v>0</v>
      </c>
      <c r="AA467" s="51">
        <v>0</v>
      </c>
      <c r="AB467" s="51">
        <v>0</v>
      </c>
      <c r="AC467" s="51">
        <v>0</v>
      </c>
      <c r="AD467" s="51">
        <v>0</v>
      </c>
      <c r="AE467" s="51">
        <v>0</v>
      </c>
      <c r="AF467" s="51">
        <v>0</v>
      </c>
      <c r="AG467" s="51">
        <v>0</v>
      </c>
      <c r="AH467" s="51" t="str">
        <f>IF(OR(COUNTIF(WestCoast[],IDPs[[#This Row],[Dis_Pcode]])&gt;=1,COUNTIF(WestCoast[],#REF!)&gt;=1),"Yes","No")</f>
        <v>No</v>
      </c>
      <c r="AI467" s="51" t="str">
        <f>IF(IDPs[[#This Row],[Gov_Pcode]]=IDPs[[#This Row],[Gov_Coming_Pcode]],"Yes","No")</f>
        <v>No</v>
      </c>
      <c r="AJ467" s="51" t="str">
        <f>IF(IDPs[[#This Row],[Dis_Pcode]]=IDPs[[#This Row],[Dis_Coming_Pcode]],"Yes","No")</f>
        <v>No</v>
      </c>
    </row>
    <row r="468" spans="1:36" x14ac:dyDescent="0.35">
      <c r="A468" s="50">
        <v>45374</v>
      </c>
      <c r="B468" s="50">
        <v>45371</v>
      </c>
      <c r="C468" s="50" t="s">
        <v>874</v>
      </c>
      <c r="D468" s="51" t="s">
        <v>6</v>
      </c>
      <c r="E468" s="52" t="s">
        <v>873</v>
      </c>
      <c r="F468" s="51" t="s">
        <v>892</v>
      </c>
      <c r="G468" s="51" t="s">
        <v>6</v>
      </c>
      <c r="H468" s="52" t="s">
        <v>873</v>
      </c>
      <c r="I468" s="51" t="s">
        <v>1126</v>
      </c>
      <c r="J468" s="51" t="s">
        <v>1184</v>
      </c>
      <c r="K468" s="50">
        <v>45369</v>
      </c>
      <c r="L468" s="50" t="s">
        <v>617</v>
      </c>
      <c r="M468" s="51" t="s">
        <v>13</v>
      </c>
      <c r="N468" s="52" t="s">
        <v>275</v>
      </c>
      <c r="O468" s="51" t="s">
        <v>626</v>
      </c>
      <c r="P468" s="51" t="s">
        <v>1221</v>
      </c>
      <c r="Q468" s="52" t="s">
        <v>1331</v>
      </c>
      <c r="R468" s="51" t="s">
        <v>1181</v>
      </c>
      <c r="S468" s="51" t="s">
        <v>1413</v>
      </c>
      <c r="T468" s="51" t="s">
        <v>1435</v>
      </c>
      <c r="U468" s="51" t="s">
        <v>1160</v>
      </c>
      <c r="V468" s="51"/>
      <c r="W468" s="51">
        <v>1</v>
      </c>
      <c r="X468" s="51">
        <v>0</v>
      </c>
      <c r="Y468" s="51">
        <v>0</v>
      </c>
      <c r="Z468" s="51">
        <v>0</v>
      </c>
      <c r="AA468" s="51">
        <v>0</v>
      </c>
      <c r="AB468" s="51">
        <v>0</v>
      </c>
      <c r="AC468" s="51">
        <v>0</v>
      </c>
      <c r="AD468" s="51">
        <v>1</v>
      </c>
      <c r="AE468" s="51">
        <v>0</v>
      </c>
      <c r="AF468" s="51">
        <v>0</v>
      </c>
      <c r="AG468" s="51">
        <v>0</v>
      </c>
      <c r="AH468" s="51" t="str">
        <f>IF(OR(COUNTIF(WestCoast[],IDPs[[#This Row],[Dis_Pcode]])&gt;=1,COUNTIF(WestCoast[],#REF!)&gt;=1),"Yes","No")</f>
        <v>No</v>
      </c>
      <c r="AI468" s="51" t="str">
        <f>IF(IDPs[[#This Row],[Gov_Pcode]]=IDPs[[#This Row],[Gov_Coming_Pcode]],"Yes","No")</f>
        <v>No</v>
      </c>
      <c r="AJ468" s="51" t="str">
        <f>IF(IDPs[[#This Row],[Dis_Pcode]]=IDPs[[#This Row],[Dis_Coming_Pcode]],"Yes","No")</f>
        <v>No</v>
      </c>
    </row>
    <row r="469" spans="1:36" x14ac:dyDescent="0.35">
      <c r="A469" s="50">
        <v>45374</v>
      </c>
      <c r="B469" s="50">
        <v>45371</v>
      </c>
      <c r="C469" s="50" t="s">
        <v>874</v>
      </c>
      <c r="D469" s="51" t="s">
        <v>6</v>
      </c>
      <c r="E469" s="52" t="s">
        <v>873</v>
      </c>
      <c r="F469" s="51" t="s">
        <v>892</v>
      </c>
      <c r="G469" s="51" t="s">
        <v>6</v>
      </c>
      <c r="H469" s="52" t="s">
        <v>873</v>
      </c>
      <c r="I469" s="51" t="s">
        <v>1126</v>
      </c>
      <c r="J469" s="51" t="s">
        <v>1184</v>
      </c>
      <c r="K469" s="50">
        <v>45369</v>
      </c>
      <c r="L469" s="50" t="s">
        <v>874</v>
      </c>
      <c r="M469" s="51" t="s">
        <v>6</v>
      </c>
      <c r="N469" s="52" t="s">
        <v>873</v>
      </c>
      <c r="O469" s="51" t="s">
        <v>882</v>
      </c>
      <c r="P469" s="51" t="s">
        <v>121</v>
      </c>
      <c r="Q469" s="52" t="s">
        <v>881</v>
      </c>
      <c r="R469" s="51" t="s">
        <v>1180</v>
      </c>
      <c r="S469" s="51" t="s">
        <v>1185</v>
      </c>
      <c r="T469" s="51" t="s">
        <v>1435</v>
      </c>
      <c r="U469" s="51" t="s">
        <v>1160</v>
      </c>
      <c r="V469" s="51"/>
      <c r="W469" s="51">
        <v>1</v>
      </c>
      <c r="X469" s="51">
        <v>0</v>
      </c>
      <c r="Y469" s="51">
        <v>0</v>
      </c>
      <c r="Z469" s="51">
        <v>0</v>
      </c>
      <c r="AA469" s="51">
        <v>0</v>
      </c>
      <c r="AB469" s="51">
        <v>0</v>
      </c>
      <c r="AC469" s="51">
        <v>0</v>
      </c>
      <c r="AD469" s="51">
        <v>1</v>
      </c>
      <c r="AE469" s="51">
        <v>0</v>
      </c>
      <c r="AF469" s="51">
        <v>0</v>
      </c>
      <c r="AG469" s="51">
        <v>0</v>
      </c>
      <c r="AH469" s="51" t="str">
        <f>IF(OR(COUNTIF(WestCoast[],IDPs[[#This Row],[Dis_Pcode]])&gt;=1,COUNTIF(WestCoast[],#REF!)&gt;=1),"Yes","No")</f>
        <v>No</v>
      </c>
      <c r="AI469" s="51" t="str">
        <f>IF(IDPs[[#This Row],[Gov_Pcode]]=IDPs[[#This Row],[Gov_Coming_Pcode]],"Yes","No")</f>
        <v>Yes</v>
      </c>
      <c r="AJ469" s="51" t="str">
        <f>IF(IDPs[[#This Row],[Dis_Pcode]]=IDPs[[#This Row],[Dis_Coming_Pcode]],"Yes","No")</f>
        <v>No</v>
      </c>
    </row>
    <row r="470" spans="1:36" x14ac:dyDescent="0.35">
      <c r="A470" s="50">
        <v>45374</v>
      </c>
      <c r="B470" s="50">
        <v>45371</v>
      </c>
      <c r="C470" s="50" t="s">
        <v>874</v>
      </c>
      <c r="D470" s="51" t="s">
        <v>6</v>
      </c>
      <c r="E470" s="52" t="s">
        <v>873</v>
      </c>
      <c r="F470" s="51" t="s">
        <v>892</v>
      </c>
      <c r="G470" s="51" t="s">
        <v>6</v>
      </c>
      <c r="H470" s="52" t="s">
        <v>873</v>
      </c>
      <c r="I470" s="51" t="s">
        <v>1126</v>
      </c>
      <c r="J470" s="51" t="s">
        <v>1184</v>
      </c>
      <c r="K470" s="50">
        <v>45369</v>
      </c>
      <c r="L470" s="50" t="s">
        <v>1046</v>
      </c>
      <c r="M470" s="51" t="s">
        <v>1207</v>
      </c>
      <c r="N470" s="52" t="s">
        <v>267</v>
      </c>
      <c r="O470" s="51" t="s">
        <v>1058</v>
      </c>
      <c r="P470" s="51" t="s">
        <v>48</v>
      </c>
      <c r="Q470" s="52" t="s">
        <v>1269</v>
      </c>
      <c r="R470" s="51" t="s">
        <v>1181</v>
      </c>
      <c r="S470" s="51" t="s">
        <v>1182</v>
      </c>
      <c r="T470" s="51" t="s">
        <v>1160</v>
      </c>
      <c r="U470" s="51"/>
      <c r="V470" s="51"/>
      <c r="W470" s="51">
        <v>1</v>
      </c>
      <c r="X470" s="51">
        <v>0</v>
      </c>
      <c r="Y470" s="51">
        <v>0</v>
      </c>
      <c r="Z470" s="51">
        <v>0</v>
      </c>
      <c r="AA470" s="51">
        <v>0</v>
      </c>
      <c r="AB470" s="51">
        <v>0</v>
      </c>
      <c r="AC470" s="51">
        <v>0</v>
      </c>
      <c r="AD470" s="51">
        <v>0</v>
      </c>
      <c r="AE470" s="51">
        <v>0</v>
      </c>
      <c r="AF470" s="51">
        <v>1</v>
      </c>
      <c r="AG470" s="51">
        <v>0</v>
      </c>
      <c r="AH470" s="51" t="str">
        <f>IF(OR(COUNTIF(WestCoast[],IDPs[[#This Row],[Dis_Pcode]])&gt;=1,COUNTIF(WestCoast[],#REF!)&gt;=1),"Yes","No")</f>
        <v>No</v>
      </c>
      <c r="AI470" s="51" t="str">
        <f>IF(IDPs[[#This Row],[Gov_Pcode]]=IDPs[[#This Row],[Gov_Coming_Pcode]],"Yes","No")</f>
        <v>No</v>
      </c>
      <c r="AJ470" s="51" t="str">
        <f>IF(IDPs[[#This Row],[Dis_Pcode]]=IDPs[[#This Row],[Dis_Coming_Pcode]],"Yes","No")</f>
        <v>No</v>
      </c>
    </row>
    <row r="471" spans="1:36" x14ac:dyDescent="0.35">
      <c r="A471" s="50">
        <v>45374</v>
      </c>
      <c r="B471" s="50">
        <v>45372</v>
      </c>
      <c r="C471" s="50" t="s">
        <v>874</v>
      </c>
      <c r="D471" s="51" t="s">
        <v>6</v>
      </c>
      <c r="E471" s="52" t="s">
        <v>873</v>
      </c>
      <c r="F471" s="51" t="s">
        <v>892</v>
      </c>
      <c r="G471" s="51" t="s">
        <v>6</v>
      </c>
      <c r="H471" s="52" t="s">
        <v>873</v>
      </c>
      <c r="I471" s="51" t="s">
        <v>1126</v>
      </c>
      <c r="J471" s="51" t="s">
        <v>1184</v>
      </c>
      <c r="K471" s="50">
        <v>45369</v>
      </c>
      <c r="L471" s="50" t="s">
        <v>874</v>
      </c>
      <c r="M471" s="51" t="s">
        <v>6</v>
      </c>
      <c r="N471" s="52" t="s">
        <v>873</v>
      </c>
      <c r="O471" s="51" t="s">
        <v>882</v>
      </c>
      <c r="P471" s="51" t="s">
        <v>121</v>
      </c>
      <c r="Q471" s="52" t="s">
        <v>881</v>
      </c>
      <c r="R471" s="51" t="s">
        <v>1181</v>
      </c>
      <c r="S471" s="51" t="s">
        <v>1413</v>
      </c>
      <c r="T471" s="51" t="s">
        <v>1435</v>
      </c>
      <c r="U471" s="51" t="s">
        <v>1160</v>
      </c>
      <c r="V471" s="51"/>
      <c r="W471" s="51">
        <v>1</v>
      </c>
      <c r="X471" s="51">
        <v>0</v>
      </c>
      <c r="Y471" s="51">
        <v>0</v>
      </c>
      <c r="Z471" s="51">
        <v>0</v>
      </c>
      <c r="AA471" s="51">
        <v>1</v>
      </c>
      <c r="AB471" s="51">
        <v>0</v>
      </c>
      <c r="AC471" s="51">
        <v>0</v>
      </c>
      <c r="AD471" s="51">
        <v>0</v>
      </c>
      <c r="AE471" s="51">
        <v>0</v>
      </c>
      <c r="AF471" s="51">
        <v>0</v>
      </c>
      <c r="AG471" s="51">
        <v>0</v>
      </c>
      <c r="AH471" s="51" t="str">
        <f>IF(OR(COUNTIF(WestCoast[],IDPs[[#This Row],[Dis_Pcode]])&gt;=1,COUNTIF(WestCoast[],#REF!)&gt;=1),"Yes","No")</f>
        <v>No</v>
      </c>
      <c r="AI471" s="51" t="str">
        <f>IF(IDPs[[#This Row],[Gov_Pcode]]=IDPs[[#This Row],[Gov_Coming_Pcode]],"Yes","No")</f>
        <v>Yes</v>
      </c>
      <c r="AJ471" s="51" t="str">
        <f>IF(IDPs[[#This Row],[Dis_Pcode]]=IDPs[[#This Row],[Dis_Coming_Pcode]],"Yes","No")</f>
        <v>No</v>
      </c>
    </row>
    <row r="472" spans="1:36" x14ac:dyDescent="0.35">
      <c r="A472" s="50">
        <v>45374</v>
      </c>
      <c r="B472" s="50">
        <v>45373</v>
      </c>
      <c r="C472" s="50" t="s">
        <v>874</v>
      </c>
      <c r="D472" s="51" t="s">
        <v>6</v>
      </c>
      <c r="E472" s="52" t="s">
        <v>873</v>
      </c>
      <c r="F472" s="51" t="s">
        <v>894</v>
      </c>
      <c r="G472" s="51" t="s">
        <v>87</v>
      </c>
      <c r="H472" s="52" t="s">
        <v>893</v>
      </c>
      <c r="I472" s="51" t="s">
        <v>1126</v>
      </c>
      <c r="J472" s="51" t="s">
        <v>1184</v>
      </c>
      <c r="K472" s="50">
        <v>45369</v>
      </c>
      <c r="L472" s="50" t="s">
        <v>797</v>
      </c>
      <c r="M472" s="51" t="s">
        <v>7</v>
      </c>
      <c r="N472" s="52" t="s">
        <v>796</v>
      </c>
      <c r="O472" s="51" t="s">
        <v>832</v>
      </c>
      <c r="P472" s="51" t="s">
        <v>1213</v>
      </c>
      <c r="Q472" s="52" t="s">
        <v>831</v>
      </c>
      <c r="R472" s="51" t="s">
        <v>1181</v>
      </c>
      <c r="S472" s="51" t="s">
        <v>1183</v>
      </c>
      <c r="T472" s="51" t="s">
        <v>1160</v>
      </c>
      <c r="U472" s="51"/>
      <c r="V472" s="51"/>
      <c r="W472" s="51">
        <v>1</v>
      </c>
      <c r="X472" s="51">
        <v>0</v>
      </c>
      <c r="Y472" s="51">
        <v>0</v>
      </c>
      <c r="Z472" s="51">
        <v>0</v>
      </c>
      <c r="AA472" s="51">
        <v>1</v>
      </c>
      <c r="AB472" s="51">
        <v>0</v>
      </c>
      <c r="AC472" s="51">
        <v>0</v>
      </c>
      <c r="AD472" s="51">
        <v>0</v>
      </c>
      <c r="AE472" s="51">
        <v>0</v>
      </c>
      <c r="AF472" s="51">
        <v>0</v>
      </c>
      <c r="AG472" s="51">
        <v>0</v>
      </c>
      <c r="AH472" s="51" t="str">
        <f>IF(OR(COUNTIF(WestCoast[],IDPs[[#This Row],[Dis_Pcode]])&gt;=1,COUNTIF(WestCoast[],#REF!)&gt;=1),"Yes","No")</f>
        <v>No</v>
      </c>
      <c r="AI472" s="51" t="str">
        <f>IF(IDPs[[#This Row],[Gov_Pcode]]=IDPs[[#This Row],[Gov_Coming_Pcode]],"Yes","No")</f>
        <v>No</v>
      </c>
      <c r="AJ472" s="51" t="str">
        <f>IF(IDPs[[#This Row],[Dis_Pcode]]=IDPs[[#This Row],[Dis_Coming_Pcode]],"Yes","No")</f>
        <v>No</v>
      </c>
    </row>
    <row r="473" spans="1:36" x14ac:dyDescent="0.35">
      <c r="A473" s="50">
        <v>45374</v>
      </c>
      <c r="B473" s="50">
        <v>45370</v>
      </c>
      <c r="C473" s="50" t="s">
        <v>874</v>
      </c>
      <c r="D473" s="51" t="s">
        <v>6</v>
      </c>
      <c r="E473" s="52" t="s">
        <v>873</v>
      </c>
      <c r="F473" s="51" t="s">
        <v>894</v>
      </c>
      <c r="G473" s="51" t="s">
        <v>87</v>
      </c>
      <c r="H473" s="52" t="s">
        <v>893</v>
      </c>
      <c r="I473" s="51" t="s">
        <v>1126</v>
      </c>
      <c r="J473" s="51" t="s">
        <v>1184</v>
      </c>
      <c r="K473" s="50">
        <v>45370</v>
      </c>
      <c r="L473" s="50" t="s">
        <v>401</v>
      </c>
      <c r="M473" s="51" t="s">
        <v>1203</v>
      </c>
      <c r="N473" s="52" t="s">
        <v>266</v>
      </c>
      <c r="O473" s="51" t="s">
        <v>447</v>
      </c>
      <c r="P473" s="51" t="s">
        <v>43</v>
      </c>
      <c r="Q473" s="52" t="s">
        <v>446</v>
      </c>
      <c r="R473" s="51" t="s">
        <v>1180</v>
      </c>
      <c r="S473" s="51" t="s">
        <v>1185</v>
      </c>
      <c r="T473" s="51" t="s">
        <v>1160</v>
      </c>
      <c r="U473" s="51"/>
      <c r="V473" s="51"/>
      <c r="W473" s="51">
        <v>2</v>
      </c>
      <c r="X473" s="51">
        <v>0</v>
      </c>
      <c r="Y473" s="51">
        <v>1</v>
      </c>
      <c r="Z473" s="51">
        <v>0</v>
      </c>
      <c r="AA473" s="51">
        <v>0</v>
      </c>
      <c r="AB473" s="51">
        <v>0</v>
      </c>
      <c r="AC473" s="51">
        <v>0</v>
      </c>
      <c r="AD473" s="51">
        <v>1</v>
      </c>
      <c r="AE473" s="51">
        <v>0</v>
      </c>
      <c r="AF473" s="51">
        <v>0</v>
      </c>
      <c r="AG473" s="51">
        <v>0</v>
      </c>
      <c r="AH473" s="51" t="str">
        <f>IF(OR(COUNTIF(WestCoast[],IDPs[[#This Row],[Dis_Pcode]])&gt;=1,COUNTIF(WestCoast[],#REF!)&gt;=1),"Yes","No")</f>
        <v>No</v>
      </c>
      <c r="AI473" s="51" t="str">
        <f>IF(IDPs[[#This Row],[Gov_Pcode]]=IDPs[[#This Row],[Gov_Coming_Pcode]],"Yes","No")</f>
        <v>No</v>
      </c>
      <c r="AJ473" s="51" t="str">
        <f>IF(IDPs[[#This Row],[Dis_Pcode]]=IDPs[[#This Row],[Dis_Coming_Pcode]],"Yes","No")</f>
        <v>No</v>
      </c>
    </row>
    <row r="474" spans="1:36" x14ac:dyDescent="0.35">
      <c r="A474" s="50">
        <v>45374</v>
      </c>
      <c r="B474" s="50">
        <v>45371</v>
      </c>
      <c r="C474" s="50" t="s">
        <v>874</v>
      </c>
      <c r="D474" s="51" t="s">
        <v>6</v>
      </c>
      <c r="E474" s="52" t="s">
        <v>873</v>
      </c>
      <c r="F474" s="51" t="s">
        <v>892</v>
      </c>
      <c r="G474" s="51" t="s">
        <v>6</v>
      </c>
      <c r="H474" s="52" t="s">
        <v>873</v>
      </c>
      <c r="I474" s="51" t="s">
        <v>1126</v>
      </c>
      <c r="J474" s="51" t="s">
        <v>1184</v>
      </c>
      <c r="K474" s="50">
        <v>45370</v>
      </c>
      <c r="L474" s="50" t="s">
        <v>999</v>
      </c>
      <c r="M474" s="51" t="s">
        <v>15</v>
      </c>
      <c r="N474" s="52" t="s">
        <v>271</v>
      </c>
      <c r="O474" s="51" t="s">
        <v>1015</v>
      </c>
      <c r="P474" s="51" t="s">
        <v>259</v>
      </c>
      <c r="Q474" s="52" t="s">
        <v>1014</v>
      </c>
      <c r="R474" s="51" t="s">
        <v>1181</v>
      </c>
      <c r="S474" s="51" t="s">
        <v>1183</v>
      </c>
      <c r="T474" s="51" t="s">
        <v>1439</v>
      </c>
      <c r="U474" s="51"/>
      <c r="V474" s="51"/>
      <c r="W474" s="51">
        <v>1</v>
      </c>
      <c r="X474" s="51">
        <v>0</v>
      </c>
      <c r="Y474" s="51">
        <v>0</v>
      </c>
      <c r="Z474" s="51">
        <v>0</v>
      </c>
      <c r="AA474" s="51">
        <v>0</v>
      </c>
      <c r="AB474" s="51">
        <v>1</v>
      </c>
      <c r="AC474" s="51">
        <v>0</v>
      </c>
      <c r="AD474" s="51">
        <v>0</v>
      </c>
      <c r="AE474" s="51">
        <v>0</v>
      </c>
      <c r="AF474" s="51">
        <v>0</v>
      </c>
      <c r="AG474" s="51">
        <v>0</v>
      </c>
      <c r="AH474" s="51" t="str">
        <f>IF(OR(COUNTIF(WestCoast[],IDPs[[#This Row],[Dis_Pcode]])&gt;=1,COUNTIF(WestCoast[],#REF!)&gt;=1),"Yes","No")</f>
        <v>No</v>
      </c>
      <c r="AI474" s="51" t="str">
        <f>IF(IDPs[[#This Row],[Gov_Pcode]]=IDPs[[#This Row],[Gov_Coming_Pcode]],"Yes","No")</f>
        <v>No</v>
      </c>
      <c r="AJ474" s="51" t="str">
        <f>IF(IDPs[[#This Row],[Dis_Pcode]]=IDPs[[#This Row],[Dis_Coming_Pcode]],"Yes","No")</f>
        <v>No</v>
      </c>
    </row>
    <row r="475" spans="1:36" x14ac:dyDescent="0.35">
      <c r="A475" s="50">
        <v>45374</v>
      </c>
      <c r="B475" s="50">
        <v>45372</v>
      </c>
      <c r="C475" s="50" t="s">
        <v>874</v>
      </c>
      <c r="D475" s="51" t="s">
        <v>6</v>
      </c>
      <c r="E475" s="52" t="s">
        <v>873</v>
      </c>
      <c r="F475" s="51" t="s">
        <v>892</v>
      </c>
      <c r="G475" s="51" t="s">
        <v>6</v>
      </c>
      <c r="H475" s="52" t="s">
        <v>873</v>
      </c>
      <c r="I475" s="51" t="s">
        <v>1126</v>
      </c>
      <c r="J475" s="51" t="s">
        <v>1184</v>
      </c>
      <c r="K475" s="50">
        <v>45370</v>
      </c>
      <c r="L475" s="50" t="s">
        <v>959</v>
      </c>
      <c r="M475" s="51" t="s">
        <v>1206</v>
      </c>
      <c r="N475" s="52" t="s">
        <v>270</v>
      </c>
      <c r="O475" s="51" t="s">
        <v>977</v>
      </c>
      <c r="P475" s="51" t="s">
        <v>99</v>
      </c>
      <c r="Q475" s="52" t="s">
        <v>976</v>
      </c>
      <c r="R475" s="51" t="s">
        <v>1181</v>
      </c>
      <c r="S475" s="51" t="s">
        <v>1413</v>
      </c>
      <c r="T475" s="51" t="s">
        <v>1160</v>
      </c>
      <c r="U475" s="51"/>
      <c r="V475" s="51"/>
      <c r="W475" s="51">
        <v>1</v>
      </c>
      <c r="X475" s="51">
        <v>0</v>
      </c>
      <c r="Y475" s="51">
        <v>0</v>
      </c>
      <c r="Z475" s="51">
        <v>0</v>
      </c>
      <c r="AA475" s="51">
        <v>0</v>
      </c>
      <c r="AB475" s="51">
        <v>0</v>
      </c>
      <c r="AC475" s="51">
        <v>0</v>
      </c>
      <c r="AD475" s="51">
        <v>1</v>
      </c>
      <c r="AE475" s="51">
        <v>0</v>
      </c>
      <c r="AF475" s="51">
        <v>0</v>
      </c>
      <c r="AG475" s="51">
        <v>0</v>
      </c>
      <c r="AH475" s="51" t="str">
        <f>IF(OR(COUNTIF(WestCoast[],IDPs[[#This Row],[Dis_Pcode]])&gt;=1,COUNTIF(WestCoast[],#REF!)&gt;=1),"Yes","No")</f>
        <v>No</v>
      </c>
      <c r="AI475" s="51" t="str">
        <f>IF(IDPs[[#This Row],[Gov_Pcode]]=IDPs[[#This Row],[Gov_Coming_Pcode]],"Yes","No")</f>
        <v>No</v>
      </c>
      <c r="AJ475" s="51" t="str">
        <f>IF(IDPs[[#This Row],[Dis_Pcode]]=IDPs[[#This Row],[Dis_Coming_Pcode]],"Yes","No")</f>
        <v>No</v>
      </c>
    </row>
    <row r="476" spans="1:36" x14ac:dyDescent="0.35">
      <c r="A476" s="50">
        <v>45374</v>
      </c>
      <c r="B476" s="50">
        <v>45372</v>
      </c>
      <c r="C476" s="50" t="s">
        <v>874</v>
      </c>
      <c r="D476" s="51" t="s">
        <v>6</v>
      </c>
      <c r="E476" s="52" t="s">
        <v>873</v>
      </c>
      <c r="F476" s="51" t="s">
        <v>892</v>
      </c>
      <c r="G476" s="51" t="s">
        <v>6</v>
      </c>
      <c r="H476" s="52" t="s">
        <v>873</v>
      </c>
      <c r="I476" s="51" t="s">
        <v>1126</v>
      </c>
      <c r="J476" s="51" t="s">
        <v>1184</v>
      </c>
      <c r="K476" s="50">
        <v>45370</v>
      </c>
      <c r="L476" s="50" t="s">
        <v>401</v>
      </c>
      <c r="M476" s="51" t="s">
        <v>1203</v>
      </c>
      <c r="N476" s="52" t="s">
        <v>266</v>
      </c>
      <c r="O476" s="51" t="s">
        <v>441</v>
      </c>
      <c r="P476" s="51" t="s">
        <v>1209</v>
      </c>
      <c r="Q476" s="52" t="s">
        <v>440</v>
      </c>
      <c r="R476" s="51" t="s">
        <v>1181</v>
      </c>
      <c r="S476" s="51" t="s">
        <v>1182</v>
      </c>
      <c r="T476" s="51" t="s">
        <v>1160</v>
      </c>
      <c r="U476" s="51"/>
      <c r="V476" s="51"/>
      <c r="W476" s="51">
        <v>1</v>
      </c>
      <c r="X476" s="51">
        <v>0</v>
      </c>
      <c r="Y476" s="51">
        <v>0</v>
      </c>
      <c r="Z476" s="51">
        <v>0</v>
      </c>
      <c r="AA476" s="51">
        <v>0</v>
      </c>
      <c r="AB476" s="51">
        <v>0</v>
      </c>
      <c r="AC476" s="51">
        <v>0</v>
      </c>
      <c r="AD476" s="51">
        <v>1</v>
      </c>
      <c r="AE476" s="51">
        <v>0</v>
      </c>
      <c r="AF476" s="51">
        <v>0</v>
      </c>
      <c r="AG476" s="51">
        <v>0</v>
      </c>
      <c r="AH476" s="51" t="str">
        <f>IF(OR(COUNTIF(WestCoast[],IDPs[[#This Row],[Dis_Pcode]])&gt;=1,COUNTIF(WestCoast[],#REF!)&gt;=1),"Yes","No")</f>
        <v>No</v>
      </c>
      <c r="AI476" s="51" t="str">
        <f>IF(IDPs[[#This Row],[Gov_Pcode]]=IDPs[[#This Row],[Gov_Coming_Pcode]],"Yes","No")</f>
        <v>No</v>
      </c>
      <c r="AJ476" s="51" t="str">
        <f>IF(IDPs[[#This Row],[Dis_Pcode]]=IDPs[[#This Row],[Dis_Coming_Pcode]],"Yes","No")</f>
        <v>No</v>
      </c>
    </row>
    <row r="477" spans="1:36" x14ac:dyDescent="0.35">
      <c r="A477" s="50">
        <v>45374</v>
      </c>
      <c r="B477" s="50">
        <v>45373</v>
      </c>
      <c r="C477" s="50" t="s">
        <v>401</v>
      </c>
      <c r="D477" s="51" t="s">
        <v>1203</v>
      </c>
      <c r="E477" s="52" t="s">
        <v>266</v>
      </c>
      <c r="F477" s="51" t="s">
        <v>417</v>
      </c>
      <c r="G477" s="51" t="s">
        <v>1303</v>
      </c>
      <c r="H477" s="52" t="s">
        <v>1304</v>
      </c>
      <c r="I477" s="51" t="s">
        <v>1126</v>
      </c>
      <c r="J477" s="51" t="s">
        <v>1184</v>
      </c>
      <c r="K477" s="50">
        <v>45370</v>
      </c>
      <c r="L477" s="50" t="s">
        <v>1046</v>
      </c>
      <c r="M477" s="51" t="s">
        <v>1207</v>
      </c>
      <c r="N477" s="52" t="s">
        <v>267</v>
      </c>
      <c r="O477" s="51" t="s">
        <v>1081</v>
      </c>
      <c r="P477" s="51" t="s">
        <v>1208</v>
      </c>
      <c r="Q477" s="52" t="s">
        <v>1080</v>
      </c>
      <c r="R477" s="51" t="s">
        <v>1181</v>
      </c>
      <c r="S477" s="51" t="s">
        <v>1182</v>
      </c>
      <c r="T477" s="51" t="s">
        <v>1160</v>
      </c>
      <c r="U477" s="51"/>
      <c r="V477" s="51"/>
      <c r="W477" s="51">
        <v>3</v>
      </c>
      <c r="X477" s="51">
        <v>0</v>
      </c>
      <c r="Y477" s="51">
        <v>3</v>
      </c>
      <c r="Z477" s="51">
        <v>0</v>
      </c>
      <c r="AA477" s="51">
        <v>0</v>
      </c>
      <c r="AB477" s="51">
        <v>0</v>
      </c>
      <c r="AC477" s="51">
        <v>0</v>
      </c>
      <c r="AD477" s="51">
        <v>0</v>
      </c>
      <c r="AE477" s="51">
        <v>0</v>
      </c>
      <c r="AF477" s="51">
        <v>0</v>
      </c>
      <c r="AG477" s="51">
        <v>0</v>
      </c>
      <c r="AH477" s="51" t="str">
        <f>IF(OR(COUNTIF(WestCoast[],IDPs[[#This Row],[Dis_Pcode]])&gt;=1,COUNTIF(WestCoast[],#REF!)&gt;=1),"Yes","No")</f>
        <v>Yes</v>
      </c>
      <c r="AI477" s="51" t="str">
        <f>IF(IDPs[[#This Row],[Gov_Pcode]]=IDPs[[#This Row],[Gov_Coming_Pcode]],"Yes","No")</f>
        <v>No</v>
      </c>
      <c r="AJ477" s="51" t="str">
        <f>IF(IDPs[[#This Row],[Dis_Pcode]]=IDPs[[#This Row],[Dis_Coming_Pcode]],"Yes","No")</f>
        <v>No</v>
      </c>
    </row>
    <row r="478" spans="1:36" x14ac:dyDescent="0.35">
      <c r="A478" s="50">
        <v>45374</v>
      </c>
      <c r="B478" s="50">
        <v>45373</v>
      </c>
      <c r="C478" s="50" t="s">
        <v>401</v>
      </c>
      <c r="D478" s="51" t="s">
        <v>1203</v>
      </c>
      <c r="E478" s="52" t="s">
        <v>266</v>
      </c>
      <c r="F478" s="51" t="s">
        <v>417</v>
      </c>
      <c r="G478" s="51" t="s">
        <v>1303</v>
      </c>
      <c r="H478" s="52" t="s">
        <v>1304</v>
      </c>
      <c r="I478" s="51" t="s">
        <v>1126</v>
      </c>
      <c r="J478" s="51" t="s">
        <v>1184</v>
      </c>
      <c r="K478" s="50">
        <v>45370</v>
      </c>
      <c r="L478" s="50" t="s">
        <v>401</v>
      </c>
      <c r="M478" s="51" t="s">
        <v>1203</v>
      </c>
      <c r="N478" s="52" t="s">
        <v>266</v>
      </c>
      <c r="O478" s="51" t="s">
        <v>449</v>
      </c>
      <c r="P478" s="51" t="s">
        <v>1302</v>
      </c>
      <c r="Q478" s="52" t="s">
        <v>448</v>
      </c>
      <c r="R478" s="51" t="s">
        <v>1181</v>
      </c>
      <c r="S478" s="51" t="s">
        <v>1183</v>
      </c>
      <c r="T478" s="51" t="s">
        <v>1160</v>
      </c>
      <c r="U478" s="51"/>
      <c r="V478" s="51"/>
      <c r="W478" s="51">
        <v>1</v>
      </c>
      <c r="X478" s="51">
        <v>0</v>
      </c>
      <c r="Y478" s="51">
        <v>1</v>
      </c>
      <c r="Z478" s="51">
        <v>0</v>
      </c>
      <c r="AA478" s="51">
        <v>0</v>
      </c>
      <c r="AB478" s="51">
        <v>0</v>
      </c>
      <c r="AC478" s="51">
        <v>0</v>
      </c>
      <c r="AD478" s="51">
        <v>0</v>
      </c>
      <c r="AE478" s="51">
        <v>0</v>
      </c>
      <c r="AF478" s="51">
        <v>0</v>
      </c>
      <c r="AG478" s="51">
        <v>0</v>
      </c>
      <c r="AH478" s="51" t="str">
        <f>IF(OR(COUNTIF(WestCoast[],IDPs[[#This Row],[Dis_Pcode]])&gt;=1,COUNTIF(WestCoast[],#REF!)&gt;=1),"Yes","No")</f>
        <v>Yes</v>
      </c>
      <c r="AI478" s="51" t="str">
        <f>IF(IDPs[[#This Row],[Gov_Pcode]]=IDPs[[#This Row],[Gov_Coming_Pcode]],"Yes","No")</f>
        <v>Yes</v>
      </c>
      <c r="AJ478" s="51" t="str">
        <f>IF(IDPs[[#This Row],[Dis_Pcode]]=IDPs[[#This Row],[Dis_Coming_Pcode]],"Yes","No")</f>
        <v>No</v>
      </c>
    </row>
    <row r="479" spans="1:36" x14ac:dyDescent="0.35">
      <c r="A479" s="50">
        <v>45374</v>
      </c>
      <c r="B479" s="50">
        <v>45373</v>
      </c>
      <c r="C479" s="50" t="s">
        <v>401</v>
      </c>
      <c r="D479" s="51" t="s">
        <v>1203</v>
      </c>
      <c r="E479" s="52" t="s">
        <v>266</v>
      </c>
      <c r="F479" s="51" t="s">
        <v>417</v>
      </c>
      <c r="G479" s="51" t="s">
        <v>1303</v>
      </c>
      <c r="H479" s="52" t="s">
        <v>1304</v>
      </c>
      <c r="I479" s="51" t="s">
        <v>1126</v>
      </c>
      <c r="J479" s="51" t="s">
        <v>1184</v>
      </c>
      <c r="K479" s="50">
        <v>45370</v>
      </c>
      <c r="L479" s="50" t="s">
        <v>401</v>
      </c>
      <c r="M479" s="51" t="s">
        <v>1203</v>
      </c>
      <c r="N479" s="52" t="s">
        <v>266</v>
      </c>
      <c r="O479" s="51" t="s">
        <v>441</v>
      </c>
      <c r="P479" s="51" t="s">
        <v>1209</v>
      </c>
      <c r="Q479" s="52" t="s">
        <v>440</v>
      </c>
      <c r="R479" s="51" t="s">
        <v>1180</v>
      </c>
      <c r="S479" s="51" t="s">
        <v>1186</v>
      </c>
      <c r="T479" s="51" t="s">
        <v>1160</v>
      </c>
      <c r="U479" s="51"/>
      <c r="V479" s="51"/>
      <c r="W479" s="51">
        <v>1</v>
      </c>
      <c r="X479" s="51">
        <v>0</v>
      </c>
      <c r="Y479" s="51">
        <v>1</v>
      </c>
      <c r="Z479" s="51">
        <v>0</v>
      </c>
      <c r="AA479" s="51">
        <v>0</v>
      </c>
      <c r="AB479" s="51">
        <v>0</v>
      </c>
      <c r="AC479" s="51">
        <v>0</v>
      </c>
      <c r="AD479" s="51">
        <v>0</v>
      </c>
      <c r="AE479" s="51">
        <v>0</v>
      </c>
      <c r="AF479" s="51">
        <v>0</v>
      </c>
      <c r="AG479" s="51">
        <v>0</v>
      </c>
      <c r="AH479" s="51" t="str">
        <f>IF(OR(COUNTIF(WestCoast[],IDPs[[#This Row],[Dis_Pcode]])&gt;=1,COUNTIF(WestCoast[],#REF!)&gt;=1),"Yes","No")</f>
        <v>Yes</v>
      </c>
      <c r="AI479" s="51" t="str">
        <f>IF(IDPs[[#This Row],[Gov_Pcode]]=IDPs[[#This Row],[Gov_Coming_Pcode]],"Yes","No")</f>
        <v>Yes</v>
      </c>
      <c r="AJ479" s="51" t="str">
        <f>IF(IDPs[[#This Row],[Dis_Pcode]]=IDPs[[#This Row],[Dis_Coming_Pcode]],"Yes","No")</f>
        <v>No</v>
      </c>
    </row>
    <row r="480" spans="1:36" x14ac:dyDescent="0.35">
      <c r="A480" s="50">
        <v>45374</v>
      </c>
      <c r="B480" s="50">
        <v>45374</v>
      </c>
      <c r="C480" s="50" t="s">
        <v>1046</v>
      </c>
      <c r="D480" s="51" t="s">
        <v>1207</v>
      </c>
      <c r="E480" s="52" t="s">
        <v>267</v>
      </c>
      <c r="F480" s="51" t="s">
        <v>1057</v>
      </c>
      <c r="G480" s="51" t="s">
        <v>86</v>
      </c>
      <c r="H480" s="52" t="s">
        <v>1056</v>
      </c>
      <c r="I480" s="51" t="s">
        <v>1126</v>
      </c>
      <c r="J480" s="51" t="s">
        <v>1184</v>
      </c>
      <c r="K480" s="50">
        <v>45370</v>
      </c>
      <c r="L480" s="50" t="s">
        <v>1046</v>
      </c>
      <c r="M480" s="51" t="s">
        <v>1207</v>
      </c>
      <c r="N480" s="52" t="s">
        <v>267</v>
      </c>
      <c r="O480" s="51" t="s">
        <v>1069</v>
      </c>
      <c r="P480" s="51" t="s">
        <v>85</v>
      </c>
      <c r="Q480" s="52" t="s">
        <v>1068</v>
      </c>
      <c r="R480" s="51" t="s">
        <v>1180</v>
      </c>
      <c r="S480" s="51" t="s">
        <v>1186</v>
      </c>
      <c r="T480" s="51" t="s">
        <v>1160</v>
      </c>
      <c r="U480" s="51"/>
      <c r="V480" s="51"/>
      <c r="W480" s="51">
        <v>1</v>
      </c>
      <c r="X480" s="51">
        <v>0</v>
      </c>
      <c r="Y480" s="51">
        <v>0</v>
      </c>
      <c r="Z480" s="51">
        <v>0</v>
      </c>
      <c r="AA480" s="51">
        <v>1</v>
      </c>
      <c r="AB480" s="51">
        <v>0</v>
      </c>
      <c r="AC480" s="51">
        <v>0</v>
      </c>
      <c r="AD480" s="51">
        <v>0</v>
      </c>
      <c r="AE480" s="51">
        <v>0</v>
      </c>
      <c r="AF480" s="51">
        <v>0</v>
      </c>
      <c r="AG480" s="51">
        <v>0</v>
      </c>
      <c r="AH480" s="51" t="str">
        <f>IF(OR(COUNTIF(WestCoast[],IDPs[[#This Row],[Dis_Pcode]])&gt;=1,COUNTIF(WestCoast[],#REF!)&gt;=1),"Yes","No")</f>
        <v>No</v>
      </c>
      <c r="AI480" s="51" t="str">
        <f>IF(IDPs[[#This Row],[Gov_Pcode]]=IDPs[[#This Row],[Gov_Coming_Pcode]],"Yes","No")</f>
        <v>Yes</v>
      </c>
      <c r="AJ480" s="51" t="str">
        <f>IF(IDPs[[#This Row],[Dis_Pcode]]=IDPs[[#This Row],[Dis_Coming_Pcode]],"Yes","No")</f>
        <v>No</v>
      </c>
    </row>
    <row r="481" spans="1:36" x14ac:dyDescent="0.35">
      <c r="A481" s="50">
        <v>45374</v>
      </c>
      <c r="B481" s="50">
        <v>45371</v>
      </c>
      <c r="C481" s="50" t="s">
        <v>874</v>
      </c>
      <c r="D481" s="51" t="s">
        <v>6</v>
      </c>
      <c r="E481" s="52" t="s">
        <v>873</v>
      </c>
      <c r="F481" s="51" t="s">
        <v>894</v>
      </c>
      <c r="G481" s="51" t="s">
        <v>87</v>
      </c>
      <c r="H481" s="52" t="s">
        <v>893</v>
      </c>
      <c r="I481" s="51" t="s">
        <v>1126</v>
      </c>
      <c r="J481" s="51" t="s">
        <v>1184</v>
      </c>
      <c r="K481" s="50">
        <v>45371</v>
      </c>
      <c r="L481" s="50" t="s">
        <v>874</v>
      </c>
      <c r="M481" s="51" t="s">
        <v>6</v>
      </c>
      <c r="N481" s="52" t="s">
        <v>873</v>
      </c>
      <c r="O481" s="51" t="s">
        <v>898</v>
      </c>
      <c r="P481" s="51" t="s">
        <v>149</v>
      </c>
      <c r="Q481" s="52" t="s">
        <v>897</v>
      </c>
      <c r="R481" s="51" t="s">
        <v>1180</v>
      </c>
      <c r="S481" s="51" t="s">
        <v>1185</v>
      </c>
      <c r="T481" s="51" t="s">
        <v>1160</v>
      </c>
      <c r="U481" s="51"/>
      <c r="V481" s="51"/>
      <c r="W481" s="51">
        <v>1</v>
      </c>
      <c r="X481" s="51">
        <v>0</v>
      </c>
      <c r="Y481" s="51">
        <v>0</v>
      </c>
      <c r="Z481" s="51">
        <v>0</v>
      </c>
      <c r="AA481" s="51">
        <v>1</v>
      </c>
      <c r="AB481" s="51">
        <v>0</v>
      </c>
      <c r="AC481" s="51">
        <v>0</v>
      </c>
      <c r="AD481" s="51">
        <v>0</v>
      </c>
      <c r="AE481" s="51">
        <v>0</v>
      </c>
      <c r="AF481" s="51">
        <v>0</v>
      </c>
      <c r="AG481" s="51">
        <v>0</v>
      </c>
      <c r="AH481" s="51" t="str">
        <f>IF(OR(COUNTIF(WestCoast[],IDPs[[#This Row],[Dis_Pcode]])&gt;=1,COUNTIF(WestCoast[],#REF!)&gt;=1),"Yes","No")</f>
        <v>No</v>
      </c>
      <c r="AI481" s="51" t="str">
        <f>IF(IDPs[[#This Row],[Gov_Pcode]]=IDPs[[#This Row],[Gov_Coming_Pcode]],"Yes","No")</f>
        <v>Yes</v>
      </c>
      <c r="AJ481" s="51" t="str">
        <f>IF(IDPs[[#This Row],[Dis_Pcode]]=IDPs[[#This Row],[Dis_Coming_Pcode]],"Yes","No")</f>
        <v>No</v>
      </c>
    </row>
    <row r="482" spans="1:36" x14ac:dyDescent="0.35">
      <c r="A482" s="50">
        <v>45374</v>
      </c>
      <c r="B482" s="50">
        <v>45372</v>
      </c>
      <c r="C482" s="50" t="s">
        <v>874</v>
      </c>
      <c r="D482" s="51" t="s">
        <v>6</v>
      </c>
      <c r="E482" s="52" t="s">
        <v>873</v>
      </c>
      <c r="F482" s="51" t="s">
        <v>892</v>
      </c>
      <c r="G482" s="51" t="s">
        <v>6</v>
      </c>
      <c r="H482" s="52" t="s">
        <v>873</v>
      </c>
      <c r="I482" s="51" t="s">
        <v>1126</v>
      </c>
      <c r="J482" s="51" t="s">
        <v>1184</v>
      </c>
      <c r="K482" s="50">
        <v>45371</v>
      </c>
      <c r="L482" s="50" t="s">
        <v>918</v>
      </c>
      <c r="M482" s="51" t="s">
        <v>1155</v>
      </c>
      <c r="N482" s="52" t="s">
        <v>917</v>
      </c>
      <c r="O482" s="51" t="s">
        <v>955</v>
      </c>
      <c r="P482" s="51" t="s">
        <v>1347</v>
      </c>
      <c r="Q482" s="52" t="s">
        <v>954</v>
      </c>
      <c r="R482" s="51" t="s">
        <v>1181</v>
      </c>
      <c r="S482" s="51" t="s">
        <v>1182</v>
      </c>
      <c r="T482" s="51" t="s">
        <v>1160</v>
      </c>
      <c r="U482" s="51"/>
      <c r="V482" s="51"/>
      <c r="W482" s="51">
        <v>1</v>
      </c>
      <c r="X482" s="51">
        <v>0</v>
      </c>
      <c r="Y482" s="51">
        <v>0</v>
      </c>
      <c r="Z482" s="51">
        <v>0</v>
      </c>
      <c r="AA482" s="51">
        <v>0</v>
      </c>
      <c r="AB482" s="51">
        <v>0</v>
      </c>
      <c r="AC482" s="51">
        <v>0</v>
      </c>
      <c r="AD482" s="51">
        <v>1</v>
      </c>
      <c r="AE482" s="51">
        <v>0</v>
      </c>
      <c r="AF482" s="51">
        <v>0</v>
      </c>
      <c r="AG482" s="51">
        <v>0</v>
      </c>
      <c r="AH482" s="51" t="str">
        <f>IF(OR(COUNTIF(WestCoast[],IDPs[[#This Row],[Dis_Pcode]])&gt;=1,COUNTIF(WestCoast[],#REF!)&gt;=1),"Yes","No")</f>
        <v>No</v>
      </c>
      <c r="AI482" s="51" t="str">
        <f>IF(IDPs[[#This Row],[Gov_Pcode]]=IDPs[[#This Row],[Gov_Coming_Pcode]],"Yes","No")</f>
        <v>No</v>
      </c>
      <c r="AJ482" s="51" t="str">
        <f>IF(IDPs[[#This Row],[Dis_Pcode]]=IDPs[[#This Row],[Dis_Coming_Pcode]],"Yes","No")</f>
        <v>No</v>
      </c>
    </row>
    <row r="483" spans="1:36" s="14" customFormat="1" x14ac:dyDescent="0.35">
      <c r="A483" s="50">
        <v>45374</v>
      </c>
      <c r="B483" s="50">
        <v>45373</v>
      </c>
      <c r="C483" s="50" t="s">
        <v>874</v>
      </c>
      <c r="D483" s="51" t="s">
        <v>6</v>
      </c>
      <c r="E483" s="52" t="s">
        <v>873</v>
      </c>
      <c r="F483" s="51" t="s">
        <v>894</v>
      </c>
      <c r="G483" s="51" t="s">
        <v>87</v>
      </c>
      <c r="H483" s="52" t="s">
        <v>893</v>
      </c>
      <c r="I483" s="51" t="s">
        <v>1126</v>
      </c>
      <c r="J483" s="51" t="s">
        <v>1184</v>
      </c>
      <c r="K483" s="50">
        <v>45371</v>
      </c>
      <c r="L483" s="50" t="s">
        <v>874</v>
      </c>
      <c r="M483" s="51" t="s">
        <v>6</v>
      </c>
      <c r="N483" s="52" t="s">
        <v>873</v>
      </c>
      <c r="O483" s="51" t="s">
        <v>878</v>
      </c>
      <c r="P483" s="51" t="s">
        <v>136</v>
      </c>
      <c r="Q483" s="52" t="s">
        <v>877</v>
      </c>
      <c r="R483" s="51" t="s">
        <v>1181</v>
      </c>
      <c r="S483" s="51" t="s">
        <v>1183</v>
      </c>
      <c r="T483" s="51" t="s">
        <v>1160</v>
      </c>
      <c r="U483" s="51"/>
      <c r="V483" s="51"/>
      <c r="W483" s="51">
        <v>3</v>
      </c>
      <c r="X483" s="51">
        <v>0</v>
      </c>
      <c r="Y483" s="51">
        <v>0</v>
      </c>
      <c r="Z483" s="51">
        <v>0</v>
      </c>
      <c r="AA483" s="51">
        <v>1</v>
      </c>
      <c r="AB483" s="51">
        <v>0</v>
      </c>
      <c r="AC483" s="51">
        <v>0</v>
      </c>
      <c r="AD483" s="51">
        <v>2</v>
      </c>
      <c r="AE483" s="51">
        <v>0</v>
      </c>
      <c r="AF483" s="51">
        <v>0</v>
      </c>
      <c r="AG483" s="51">
        <v>0</v>
      </c>
      <c r="AH483" s="51" t="str">
        <f>IF(OR(COUNTIF(WestCoast[],IDPs[[#This Row],[Dis_Pcode]])&gt;=1,COUNTIF(WestCoast[],#REF!)&gt;=1),"Yes","No")</f>
        <v>No</v>
      </c>
      <c r="AI483" s="51" t="str">
        <f>IF(IDPs[[#This Row],[Gov_Pcode]]=IDPs[[#This Row],[Gov_Coming_Pcode]],"Yes","No")</f>
        <v>Yes</v>
      </c>
      <c r="AJ483" s="51" t="str">
        <f>IF(IDPs[[#This Row],[Dis_Pcode]]=IDPs[[#This Row],[Dis_Coming_Pcode]],"Yes","No")</f>
        <v>No</v>
      </c>
    </row>
    <row r="484" spans="1:36" s="14" customFormat="1" x14ac:dyDescent="0.35">
      <c r="A484" s="50">
        <v>45374</v>
      </c>
      <c r="B484" s="50">
        <v>45374</v>
      </c>
      <c r="C484" s="50" t="s">
        <v>1046</v>
      </c>
      <c r="D484" s="51" t="s">
        <v>1207</v>
      </c>
      <c r="E484" s="52" t="s">
        <v>267</v>
      </c>
      <c r="F484" s="51" t="s">
        <v>1060</v>
      </c>
      <c r="G484" s="51" t="s">
        <v>49</v>
      </c>
      <c r="H484" s="52" t="s">
        <v>1059</v>
      </c>
      <c r="I484" s="51" t="s">
        <v>1126</v>
      </c>
      <c r="J484" s="51" t="s">
        <v>1184</v>
      </c>
      <c r="K484" s="50">
        <v>45371</v>
      </c>
      <c r="L484" s="50" t="s">
        <v>1046</v>
      </c>
      <c r="M484" s="51" t="s">
        <v>1207</v>
      </c>
      <c r="N484" s="52" t="s">
        <v>267</v>
      </c>
      <c r="O484" s="51" t="s">
        <v>1049</v>
      </c>
      <c r="P484" s="51" t="s">
        <v>1263</v>
      </c>
      <c r="Q484" s="52" t="s">
        <v>1264</v>
      </c>
      <c r="R484" s="51" t="s">
        <v>1180</v>
      </c>
      <c r="S484" s="51" t="s">
        <v>1185</v>
      </c>
      <c r="T484" s="51" t="s">
        <v>1160</v>
      </c>
      <c r="U484" s="51"/>
      <c r="V484" s="51"/>
      <c r="W484" s="51">
        <v>1</v>
      </c>
      <c r="X484" s="51">
        <v>0</v>
      </c>
      <c r="Y484" s="51">
        <v>0</v>
      </c>
      <c r="Z484" s="51">
        <v>0</v>
      </c>
      <c r="AA484" s="51">
        <v>1</v>
      </c>
      <c r="AB484" s="51">
        <v>0</v>
      </c>
      <c r="AC484" s="51">
        <v>0</v>
      </c>
      <c r="AD484" s="51">
        <v>0</v>
      </c>
      <c r="AE484" s="51">
        <v>0</v>
      </c>
      <c r="AF484" s="51">
        <v>0</v>
      </c>
      <c r="AG484" s="51">
        <v>0</v>
      </c>
      <c r="AH484" s="51" t="str">
        <f>IF(OR(COUNTIF(WestCoast[],IDPs[[#This Row],[Dis_Pcode]])&gt;=1,COUNTIF(WestCoast[],#REF!)&gt;=1),"Yes","No")</f>
        <v>No</v>
      </c>
      <c r="AI484" s="51" t="str">
        <f>IF(IDPs[[#This Row],[Gov_Pcode]]=IDPs[[#This Row],[Gov_Coming_Pcode]],"Yes","No")</f>
        <v>Yes</v>
      </c>
      <c r="AJ484" s="51" t="str">
        <f>IF(IDPs[[#This Row],[Dis_Pcode]]=IDPs[[#This Row],[Dis_Coming_Pcode]],"Yes","No")</f>
        <v>No</v>
      </c>
    </row>
    <row r="485" spans="1:36" s="14" customFormat="1" x14ac:dyDescent="0.35">
      <c r="A485" s="50">
        <v>45374</v>
      </c>
      <c r="B485" s="50">
        <v>45374</v>
      </c>
      <c r="C485" s="50" t="s">
        <v>380</v>
      </c>
      <c r="D485" s="51" t="s">
        <v>1218</v>
      </c>
      <c r="E485" s="52" t="s">
        <v>265</v>
      </c>
      <c r="F485" s="51" t="s">
        <v>382</v>
      </c>
      <c r="G485" s="51" t="s">
        <v>1218</v>
      </c>
      <c r="H485" s="52" t="s">
        <v>265</v>
      </c>
      <c r="I485" s="51" t="s">
        <v>1126</v>
      </c>
      <c r="J485" s="51" t="s">
        <v>1184</v>
      </c>
      <c r="K485" s="50">
        <v>45371</v>
      </c>
      <c r="L485" s="50" t="s">
        <v>380</v>
      </c>
      <c r="M485" s="51" t="s">
        <v>1218</v>
      </c>
      <c r="N485" s="52" t="s">
        <v>265</v>
      </c>
      <c r="O485" s="51" t="s">
        <v>400</v>
      </c>
      <c r="P485" s="51" t="s">
        <v>1154</v>
      </c>
      <c r="Q485" s="52" t="s">
        <v>398</v>
      </c>
      <c r="R485" s="51" t="s">
        <v>1180</v>
      </c>
      <c r="S485" s="51" t="s">
        <v>1186</v>
      </c>
      <c r="T485" s="51" t="s">
        <v>1160</v>
      </c>
      <c r="U485" s="51"/>
      <c r="V485" s="51"/>
      <c r="W485" s="51">
        <v>1</v>
      </c>
      <c r="X485" s="51">
        <v>0</v>
      </c>
      <c r="Y485" s="51">
        <v>0</v>
      </c>
      <c r="Z485" s="51">
        <v>0</v>
      </c>
      <c r="AA485" s="51">
        <v>0</v>
      </c>
      <c r="AB485" s="51">
        <v>0</v>
      </c>
      <c r="AC485" s="51">
        <v>0</v>
      </c>
      <c r="AD485" s="51">
        <v>1</v>
      </c>
      <c r="AE485" s="51">
        <v>0</v>
      </c>
      <c r="AF485" s="51">
        <v>0</v>
      </c>
      <c r="AG485" s="51">
        <v>0</v>
      </c>
      <c r="AH485" s="51" t="str">
        <f>IF(OR(COUNTIF(WestCoast[],IDPs[[#This Row],[Dis_Pcode]])&gt;=1,COUNTIF(WestCoast[],#REF!)&gt;=1),"Yes","No")</f>
        <v>No</v>
      </c>
      <c r="AI485" s="51" t="str">
        <f>IF(IDPs[[#This Row],[Gov_Pcode]]=IDPs[[#This Row],[Gov_Coming_Pcode]],"Yes","No")</f>
        <v>Yes</v>
      </c>
      <c r="AJ485" s="51" t="str">
        <f>IF(IDPs[[#This Row],[Dis_Pcode]]=IDPs[[#This Row],[Dis_Coming_Pcode]],"Yes","No")</f>
        <v>No</v>
      </c>
    </row>
    <row r="486" spans="1:36" s="14" customFormat="1" x14ac:dyDescent="0.35">
      <c r="A486" s="50">
        <v>45375</v>
      </c>
      <c r="B486" s="50">
        <v>45375</v>
      </c>
      <c r="C486" s="50" t="s">
        <v>1046</v>
      </c>
      <c r="D486" s="51" t="s">
        <v>1207</v>
      </c>
      <c r="E486" s="52" t="s">
        <v>267</v>
      </c>
      <c r="F486" s="51" t="s">
        <v>1069</v>
      </c>
      <c r="G486" s="51" t="s">
        <v>85</v>
      </c>
      <c r="H486" s="52" t="s">
        <v>1068</v>
      </c>
      <c r="I486" s="51" t="s">
        <v>1126</v>
      </c>
      <c r="J486" s="51" t="s">
        <v>1184</v>
      </c>
      <c r="K486" s="50">
        <v>45371</v>
      </c>
      <c r="L486" s="50" t="s">
        <v>1046</v>
      </c>
      <c r="M486" s="51" t="s">
        <v>1207</v>
      </c>
      <c r="N486" s="52" t="s">
        <v>267</v>
      </c>
      <c r="O486" s="51" t="s">
        <v>1069</v>
      </c>
      <c r="P486" s="51" t="s">
        <v>85</v>
      </c>
      <c r="Q486" s="52" t="s">
        <v>1068</v>
      </c>
      <c r="R486" s="51" t="s">
        <v>1181</v>
      </c>
      <c r="S486" s="51" t="s">
        <v>1413</v>
      </c>
      <c r="T486" s="51" t="s">
        <v>1160</v>
      </c>
      <c r="U486" s="51"/>
      <c r="V486" s="51"/>
      <c r="W486" s="51">
        <v>1</v>
      </c>
      <c r="X486" s="51">
        <v>0</v>
      </c>
      <c r="Y486" s="51">
        <v>0</v>
      </c>
      <c r="Z486" s="51">
        <v>0</v>
      </c>
      <c r="AA486" s="51">
        <v>1</v>
      </c>
      <c r="AB486" s="51">
        <v>0</v>
      </c>
      <c r="AC486" s="51">
        <v>0</v>
      </c>
      <c r="AD486" s="51">
        <v>0</v>
      </c>
      <c r="AE486" s="51">
        <v>0</v>
      </c>
      <c r="AF486" s="51">
        <v>0</v>
      </c>
      <c r="AG486" s="51">
        <v>0</v>
      </c>
      <c r="AH486" s="51" t="str">
        <f>IF(OR(COUNTIF(WestCoast[],IDPs[[#This Row],[Dis_Pcode]])&gt;=1,COUNTIF(WestCoast[],#REF!)&gt;=1),"Yes","No")</f>
        <v>No</v>
      </c>
      <c r="AI486" s="51" t="str">
        <f>IF(IDPs[[#This Row],[Gov_Pcode]]=IDPs[[#This Row],[Gov_Coming_Pcode]],"Yes","No")</f>
        <v>Yes</v>
      </c>
      <c r="AJ486" s="51" t="str">
        <f>IF(IDPs[[#This Row],[Dis_Pcode]]=IDPs[[#This Row],[Dis_Coming_Pcode]],"Yes","No")</f>
        <v>Yes</v>
      </c>
    </row>
    <row r="487" spans="1:36" s="14" customFormat="1" x14ac:dyDescent="0.35">
      <c r="A487" s="50">
        <v>45374</v>
      </c>
      <c r="B487" s="50">
        <v>45373</v>
      </c>
      <c r="C487" s="50" t="s">
        <v>874</v>
      </c>
      <c r="D487" s="51" t="s">
        <v>6</v>
      </c>
      <c r="E487" s="52" t="s">
        <v>873</v>
      </c>
      <c r="F487" s="51" t="s">
        <v>894</v>
      </c>
      <c r="G487" s="51" t="s">
        <v>87</v>
      </c>
      <c r="H487" s="52" t="s">
        <v>893</v>
      </c>
      <c r="I487" s="51" t="s">
        <v>1126</v>
      </c>
      <c r="J487" s="51" t="s">
        <v>1184</v>
      </c>
      <c r="K487" s="50">
        <v>45372</v>
      </c>
      <c r="L487" s="50" t="s">
        <v>462</v>
      </c>
      <c r="M487" s="51" t="s">
        <v>19</v>
      </c>
      <c r="N487" s="52" t="s">
        <v>278</v>
      </c>
      <c r="O487" s="51" t="s">
        <v>473</v>
      </c>
      <c r="P487" s="51" t="s">
        <v>170</v>
      </c>
      <c r="Q487" s="52" t="s">
        <v>472</v>
      </c>
      <c r="R487" s="51" t="s">
        <v>1180</v>
      </c>
      <c r="S487" s="51" t="s">
        <v>1185</v>
      </c>
      <c r="T487" s="51" t="s">
        <v>1160</v>
      </c>
      <c r="U487" s="51"/>
      <c r="V487" s="51"/>
      <c r="W487" s="51">
        <v>1</v>
      </c>
      <c r="X487" s="51">
        <v>0</v>
      </c>
      <c r="Y487" s="51">
        <v>1</v>
      </c>
      <c r="Z487" s="51">
        <v>0</v>
      </c>
      <c r="AA487" s="51">
        <v>0</v>
      </c>
      <c r="AB487" s="51">
        <v>0</v>
      </c>
      <c r="AC487" s="51">
        <v>0</v>
      </c>
      <c r="AD487" s="51">
        <v>0</v>
      </c>
      <c r="AE487" s="51">
        <v>0</v>
      </c>
      <c r="AF487" s="51">
        <v>0</v>
      </c>
      <c r="AG487" s="51">
        <v>0</v>
      </c>
      <c r="AH487" s="51" t="str">
        <f>IF(OR(COUNTIF(WestCoast[],IDPs[[#This Row],[Dis_Pcode]])&gt;=1,COUNTIF(WestCoast[],#REF!)&gt;=1),"Yes","No")</f>
        <v>No</v>
      </c>
      <c r="AI487" s="51" t="str">
        <f>IF(IDPs[[#This Row],[Gov_Pcode]]=IDPs[[#This Row],[Gov_Coming_Pcode]],"Yes","No")</f>
        <v>No</v>
      </c>
      <c r="AJ487" s="51" t="str">
        <f>IF(IDPs[[#This Row],[Dis_Pcode]]=IDPs[[#This Row],[Dis_Coming_Pcode]],"Yes","No")</f>
        <v>No</v>
      </c>
    </row>
    <row r="488" spans="1:36" s="14" customFormat="1" x14ac:dyDescent="0.35">
      <c r="A488" s="50">
        <v>45374</v>
      </c>
      <c r="B488" s="50">
        <v>45374</v>
      </c>
      <c r="C488" s="50" t="s">
        <v>380</v>
      </c>
      <c r="D488" s="51" t="s">
        <v>1218</v>
      </c>
      <c r="E488" s="52" t="s">
        <v>265</v>
      </c>
      <c r="F488" s="51" t="s">
        <v>382</v>
      </c>
      <c r="G488" s="51" t="s">
        <v>1218</v>
      </c>
      <c r="H488" s="52" t="s">
        <v>265</v>
      </c>
      <c r="I488" s="51" t="s">
        <v>1126</v>
      </c>
      <c r="J488" s="51" t="s">
        <v>1184</v>
      </c>
      <c r="K488" s="50">
        <v>45372</v>
      </c>
      <c r="L488" s="50" t="s">
        <v>380</v>
      </c>
      <c r="M488" s="51" t="s">
        <v>1218</v>
      </c>
      <c r="N488" s="52" t="s">
        <v>265</v>
      </c>
      <c r="O488" s="51" t="s">
        <v>382</v>
      </c>
      <c r="P488" s="51" t="s">
        <v>1218</v>
      </c>
      <c r="Q488" s="52" t="s">
        <v>265</v>
      </c>
      <c r="R488" s="51" t="s">
        <v>1180</v>
      </c>
      <c r="S488" s="51" t="s">
        <v>1186</v>
      </c>
      <c r="T488" s="51" t="s">
        <v>1160</v>
      </c>
      <c r="U488" s="51"/>
      <c r="V488" s="51"/>
      <c r="W488" s="51">
        <v>1</v>
      </c>
      <c r="X488" s="51">
        <v>0</v>
      </c>
      <c r="Y488" s="51">
        <v>0</v>
      </c>
      <c r="Z488" s="51">
        <v>0</v>
      </c>
      <c r="AA488" s="51">
        <v>0</v>
      </c>
      <c r="AB488" s="51">
        <v>0</v>
      </c>
      <c r="AC488" s="51">
        <v>0</v>
      </c>
      <c r="AD488" s="51">
        <v>1</v>
      </c>
      <c r="AE488" s="51">
        <v>0</v>
      </c>
      <c r="AF488" s="51">
        <v>0</v>
      </c>
      <c r="AG488" s="51">
        <v>0</v>
      </c>
      <c r="AH488" s="51" t="str">
        <f>IF(OR(COUNTIF(WestCoast[],IDPs[[#This Row],[Dis_Pcode]])&gt;=1,COUNTIF(WestCoast[],#REF!)&gt;=1),"Yes","No")</f>
        <v>No</v>
      </c>
      <c r="AI488" s="51" t="str">
        <f>IF(IDPs[[#This Row],[Gov_Pcode]]=IDPs[[#This Row],[Gov_Coming_Pcode]],"Yes","No")</f>
        <v>Yes</v>
      </c>
      <c r="AJ488" s="51" t="str">
        <f>IF(IDPs[[#This Row],[Dis_Pcode]]=IDPs[[#This Row],[Dis_Coming_Pcode]],"Yes","No")</f>
        <v>Yes</v>
      </c>
    </row>
    <row r="489" spans="1:36" s="14" customFormat="1" x14ac:dyDescent="0.35">
      <c r="A489" s="50">
        <v>45375</v>
      </c>
      <c r="B489" s="50">
        <v>45375</v>
      </c>
      <c r="C489" s="50" t="s">
        <v>1046</v>
      </c>
      <c r="D489" s="51" t="s">
        <v>1207</v>
      </c>
      <c r="E489" s="52" t="s">
        <v>267</v>
      </c>
      <c r="F489" s="51" t="s">
        <v>1069</v>
      </c>
      <c r="G489" s="51" t="s">
        <v>85</v>
      </c>
      <c r="H489" s="52" t="s">
        <v>1068</v>
      </c>
      <c r="I489" s="51" t="s">
        <v>1126</v>
      </c>
      <c r="J489" s="51" t="s">
        <v>1184</v>
      </c>
      <c r="K489" s="50">
        <v>45373</v>
      </c>
      <c r="L489" s="50" t="s">
        <v>308</v>
      </c>
      <c r="M489" s="51" t="s">
        <v>11</v>
      </c>
      <c r="N489" s="52" t="s">
        <v>273</v>
      </c>
      <c r="O489" s="51" t="s">
        <v>312</v>
      </c>
      <c r="P489" s="51" t="s">
        <v>1359</v>
      </c>
      <c r="Q489" s="52" t="s">
        <v>311</v>
      </c>
      <c r="R489" s="51" t="s">
        <v>1181</v>
      </c>
      <c r="S489" s="51" t="s">
        <v>1182</v>
      </c>
      <c r="T489" s="51" t="s">
        <v>1160</v>
      </c>
      <c r="U489" s="51"/>
      <c r="V489" s="51"/>
      <c r="W489" s="51">
        <v>1</v>
      </c>
      <c r="X489" s="51">
        <v>0</v>
      </c>
      <c r="Y489" s="51">
        <v>0</v>
      </c>
      <c r="Z489" s="51">
        <v>0</v>
      </c>
      <c r="AA489" s="51">
        <v>1</v>
      </c>
      <c r="AB489" s="51">
        <v>0</v>
      </c>
      <c r="AC489" s="51">
        <v>0</v>
      </c>
      <c r="AD489" s="51">
        <v>0</v>
      </c>
      <c r="AE489" s="51">
        <v>0</v>
      </c>
      <c r="AF489" s="51">
        <v>0</v>
      </c>
      <c r="AG489" s="51">
        <v>0</v>
      </c>
      <c r="AH489" s="51" t="str">
        <f>IF(OR(COUNTIF(WestCoast[],IDPs[[#This Row],[Dis_Pcode]])&gt;=1,COUNTIF(WestCoast[],#REF!)&gt;=1),"Yes","No")</f>
        <v>No</v>
      </c>
      <c r="AI489" s="51" t="str">
        <f>IF(IDPs[[#This Row],[Gov_Pcode]]=IDPs[[#This Row],[Gov_Coming_Pcode]],"Yes","No")</f>
        <v>No</v>
      </c>
      <c r="AJ489" s="51" t="str">
        <f>IF(IDPs[[#This Row],[Dis_Pcode]]=IDPs[[#This Row],[Dis_Coming_Pcode]],"Yes","No")</f>
        <v>No</v>
      </c>
    </row>
    <row r="490" spans="1:36" s="14" customFormat="1" x14ac:dyDescent="0.35">
      <c r="A490" s="50">
        <v>45375</v>
      </c>
      <c r="B490" s="50">
        <v>45375</v>
      </c>
      <c r="C490" s="50" t="s">
        <v>1046</v>
      </c>
      <c r="D490" s="51" t="s">
        <v>1207</v>
      </c>
      <c r="E490" s="52" t="s">
        <v>267</v>
      </c>
      <c r="F490" s="51" t="s">
        <v>1053</v>
      </c>
      <c r="G490" s="51" t="s">
        <v>1052</v>
      </c>
      <c r="H490" s="52" t="s">
        <v>1051</v>
      </c>
      <c r="I490" s="51" t="s">
        <v>1126</v>
      </c>
      <c r="J490" s="51" t="s">
        <v>1184</v>
      </c>
      <c r="K490" s="50">
        <v>45373</v>
      </c>
      <c r="L490" s="50" t="s">
        <v>401</v>
      </c>
      <c r="M490" s="51" t="s">
        <v>1203</v>
      </c>
      <c r="N490" s="52" t="s">
        <v>266</v>
      </c>
      <c r="O490" s="51" t="s">
        <v>406</v>
      </c>
      <c r="P490" s="51" t="s">
        <v>38</v>
      </c>
      <c r="Q490" s="52" t="s">
        <v>405</v>
      </c>
      <c r="R490" s="51" t="s">
        <v>1180</v>
      </c>
      <c r="S490" s="51" t="s">
        <v>1185</v>
      </c>
      <c r="T490" s="51" t="s">
        <v>1160</v>
      </c>
      <c r="U490" s="51"/>
      <c r="V490" s="51"/>
      <c r="W490" s="51">
        <v>1</v>
      </c>
      <c r="X490" s="51">
        <v>0</v>
      </c>
      <c r="Y490" s="51">
        <v>0</v>
      </c>
      <c r="Z490" s="51">
        <v>0</v>
      </c>
      <c r="AA490" s="51">
        <v>1</v>
      </c>
      <c r="AB490" s="51">
        <v>0</v>
      </c>
      <c r="AC490" s="51">
        <v>0</v>
      </c>
      <c r="AD490" s="51">
        <v>0</v>
      </c>
      <c r="AE490" s="51">
        <v>0</v>
      </c>
      <c r="AF490" s="51">
        <v>0</v>
      </c>
      <c r="AG490" s="51">
        <v>0</v>
      </c>
      <c r="AH490" s="51" t="str">
        <f>IF(OR(COUNTIF(WestCoast[],IDPs[[#This Row],[Dis_Pcode]])&gt;=1,COUNTIF(WestCoast[],#REF!)&gt;=1),"Yes","No")</f>
        <v>No</v>
      </c>
      <c r="AI490" s="51" t="str">
        <f>IF(IDPs[[#This Row],[Gov_Pcode]]=IDPs[[#This Row],[Gov_Coming_Pcode]],"Yes","No")</f>
        <v>No</v>
      </c>
      <c r="AJ490" s="51" t="str">
        <f>IF(IDPs[[#This Row],[Dis_Pcode]]=IDPs[[#This Row],[Dis_Coming_Pcode]],"Yes","No")</f>
        <v>No</v>
      </c>
    </row>
    <row r="491" spans="1:36" s="14" customFormat="1" x14ac:dyDescent="0.35">
      <c r="A491" s="50">
        <v>45377</v>
      </c>
      <c r="B491" s="50">
        <v>45377</v>
      </c>
      <c r="C491" s="50" t="s">
        <v>1046</v>
      </c>
      <c r="D491" s="51" t="s">
        <v>1207</v>
      </c>
      <c r="E491" s="52" t="s">
        <v>267</v>
      </c>
      <c r="F491" s="51" t="s">
        <v>1061</v>
      </c>
      <c r="G491" s="51" t="s">
        <v>88</v>
      </c>
      <c r="H491" s="52" t="s">
        <v>1062</v>
      </c>
      <c r="I491" s="51" t="s">
        <v>1126</v>
      </c>
      <c r="J491" s="51" t="s">
        <v>1184</v>
      </c>
      <c r="K491" s="50">
        <v>45371</v>
      </c>
      <c r="L491" s="50" t="s">
        <v>1046</v>
      </c>
      <c r="M491" s="51" t="s">
        <v>1207</v>
      </c>
      <c r="N491" s="52" t="s">
        <v>267</v>
      </c>
      <c r="O491" s="51" t="s">
        <v>1084</v>
      </c>
      <c r="P491" s="51" t="s">
        <v>35</v>
      </c>
      <c r="Q491" s="52" t="s">
        <v>1083</v>
      </c>
      <c r="R491" s="51" t="s">
        <v>1180</v>
      </c>
      <c r="S491" s="51" t="s">
        <v>1185</v>
      </c>
      <c r="T491" s="51" t="s">
        <v>1160</v>
      </c>
      <c r="U491" s="51"/>
      <c r="V491" s="51"/>
      <c r="W491" s="51">
        <v>1</v>
      </c>
      <c r="X491" s="51">
        <v>0</v>
      </c>
      <c r="Y491" s="51">
        <v>0</v>
      </c>
      <c r="Z491" s="51">
        <v>0</v>
      </c>
      <c r="AA491" s="51">
        <v>1</v>
      </c>
      <c r="AB491" s="51">
        <v>0</v>
      </c>
      <c r="AC491" s="51">
        <v>0</v>
      </c>
      <c r="AD491" s="51">
        <v>0</v>
      </c>
      <c r="AE491" s="51">
        <v>0</v>
      </c>
      <c r="AF491" s="51">
        <v>0</v>
      </c>
      <c r="AG491" s="51">
        <v>0</v>
      </c>
      <c r="AH491" s="51" t="str">
        <f>IF(OR(COUNTIF(WestCoast[],IDPs[[#This Row],[Dis_Pcode]])&gt;=1,COUNTIF(WestCoast[],#REF!)&gt;=1),"Yes","No")</f>
        <v>No</v>
      </c>
      <c r="AI491" s="51" t="str">
        <f>IF(IDPs[[#This Row],[Gov_Pcode]]=IDPs[[#This Row],[Gov_Coming_Pcode]],"Yes","No")</f>
        <v>Yes</v>
      </c>
      <c r="AJ491" s="51" t="str">
        <f>IF(IDPs[[#This Row],[Dis_Pcode]]=IDPs[[#This Row],[Dis_Coming_Pcode]],"Yes","No")</f>
        <v>No</v>
      </c>
    </row>
    <row r="492" spans="1:36" s="14" customFormat="1" x14ac:dyDescent="0.35">
      <c r="A492" s="50">
        <v>45377</v>
      </c>
      <c r="B492" s="50">
        <v>45377</v>
      </c>
      <c r="C492" s="50" t="s">
        <v>1046</v>
      </c>
      <c r="D492" s="51" t="s">
        <v>1207</v>
      </c>
      <c r="E492" s="52" t="s">
        <v>267</v>
      </c>
      <c r="F492" s="51" t="s">
        <v>1049</v>
      </c>
      <c r="G492" s="51" t="s">
        <v>1263</v>
      </c>
      <c r="H492" s="52" t="s">
        <v>1264</v>
      </c>
      <c r="I492" s="51" t="s">
        <v>1126</v>
      </c>
      <c r="J492" s="51" t="s">
        <v>1184</v>
      </c>
      <c r="K492" s="50">
        <v>45374</v>
      </c>
      <c r="L492" s="50" t="s">
        <v>1046</v>
      </c>
      <c r="M492" s="51" t="s">
        <v>1207</v>
      </c>
      <c r="N492" s="52" t="s">
        <v>267</v>
      </c>
      <c r="O492" s="51" t="s">
        <v>1074</v>
      </c>
      <c r="P492" s="51" t="s">
        <v>1073</v>
      </c>
      <c r="Q492" s="52" t="s">
        <v>1072</v>
      </c>
      <c r="R492" s="51" t="s">
        <v>1180</v>
      </c>
      <c r="S492" s="51" t="s">
        <v>1185</v>
      </c>
      <c r="T492" s="51" t="s">
        <v>1160</v>
      </c>
      <c r="U492" s="51"/>
      <c r="V492" s="51"/>
      <c r="W492" s="51">
        <v>2</v>
      </c>
      <c r="X492" s="51">
        <v>0</v>
      </c>
      <c r="Y492" s="51">
        <v>0</v>
      </c>
      <c r="Z492" s="51">
        <v>0</v>
      </c>
      <c r="AA492" s="51">
        <v>2</v>
      </c>
      <c r="AB492" s="51">
        <v>0</v>
      </c>
      <c r="AC492" s="51">
        <v>0</v>
      </c>
      <c r="AD492" s="51">
        <v>0</v>
      </c>
      <c r="AE492" s="51">
        <v>0</v>
      </c>
      <c r="AF492" s="51">
        <v>0</v>
      </c>
      <c r="AG492" s="51">
        <v>0</v>
      </c>
      <c r="AH492" s="51" t="str">
        <f>IF(OR(COUNTIF(WestCoast[],IDPs[[#This Row],[Dis_Pcode]])&gt;=1,COUNTIF(WestCoast[],#REF!)&gt;=1),"Yes","No")</f>
        <v>Yes</v>
      </c>
      <c r="AI492" s="51" t="str">
        <f>IF(IDPs[[#This Row],[Gov_Pcode]]=IDPs[[#This Row],[Gov_Coming_Pcode]],"Yes","No")</f>
        <v>Yes</v>
      </c>
      <c r="AJ492" s="51" t="str">
        <f>IF(IDPs[[#This Row],[Dis_Pcode]]=IDPs[[#This Row],[Dis_Coming_Pcode]],"Yes","No")</f>
        <v>No</v>
      </c>
    </row>
    <row r="493" spans="1:36" s="14" customFormat="1" x14ac:dyDescent="0.35">
      <c r="A493" s="50">
        <v>45377</v>
      </c>
      <c r="B493" s="50">
        <v>45376</v>
      </c>
      <c r="C493" s="50" t="s">
        <v>401</v>
      </c>
      <c r="D493" s="51" t="s">
        <v>1203</v>
      </c>
      <c r="E493" s="52" t="s">
        <v>266</v>
      </c>
      <c r="F493" s="51" t="s">
        <v>453</v>
      </c>
      <c r="G493" s="51" t="s">
        <v>25</v>
      </c>
      <c r="H493" s="52" t="s">
        <v>452</v>
      </c>
      <c r="I493" s="51" t="s">
        <v>1126</v>
      </c>
      <c r="J493" s="51" t="s">
        <v>1184</v>
      </c>
      <c r="K493" s="50">
        <v>45375</v>
      </c>
      <c r="L493" s="50" t="s">
        <v>401</v>
      </c>
      <c r="M493" s="51" t="s">
        <v>1203</v>
      </c>
      <c r="N493" s="52" t="s">
        <v>266</v>
      </c>
      <c r="O493" s="51" t="s">
        <v>408</v>
      </c>
      <c r="P493" s="51" t="s">
        <v>1204</v>
      </c>
      <c r="Q493" s="52" t="s">
        <v>407</v>
      </c>
      <c r="R493" s="51" t="s">
        <v>1180</v>
      </c>
      <c r="S493" s="51" t="s">
        <v>1186</v>
      </c>
      <c r="T493" s="51" t="s">
        <v>1160</v>
      </c>
      <c r="U493" s="51"/>
      <c r="V493" s="51"/>
      <c r="W493" s="51">
        <v>2</v>
      </c>
      <c r="X493" s="51">
        <v>0</v>
      </c>
      <c r="Y493" s="51">
        <v>0</v>
      </c>
      <c r="Z493" s="51">
        <v>0</v>
      </c>
      <c r="AA493" s="51">
        <v>0</v>
      </c>
      <c r="AB493" s="51">
        <v>0</v>
      </c>
      <c r="AC493" s="51">
        <v>0</v>
      </c>
      <c r="AD493" s="51">
        <v>2</v>
      </c>
      <c r="AE493" s="51">
        <v>0</v>
      </c>
      <c r="AF493" s="51">
        <v>0</v>
      </c>
      <c r="AG493" s="51">
        <v>0</v>
      </c>
      <c r="AH493" s="51" t="str">
        <f>IF(OR(COUNTIF(WestCoast[],IDPs[[#This Row],[Dis_Pcode]])&gt;=1,COUNTIF(WestCoast[],#REF!)&gt;=1),"Yes","No")</f>
        <v>Yes</v>
      </c>
      <c r="AI493" s="51" t="str">
        <f>IF(IDPs[[#This Row],[Gov_Pcode]]=IDPs[[#This Row],[Gov_Coming_Pcode]],"Yes","No")</f>
        <v>Yes</v>
      </c>
      <c r="AJ493" s="51" t="str">
        <f>IF(IDPs[[#This Row],[Dis_Pcode]]=IDPs[[#This Row],[Dis_Coming_Pcode]],"Yes","No")</f>
        <v>No</v>
      </c>
    </row>
    <row r="494" spans="1:36" s="14" customFormat="1" x14ac:dyDescent="0.35">
      <c r="A494" s="50">
        <v>45377</v>
      </c>
      <c r="B494" s="50">
        <v>45377</v>
      </c>
      <c r="C494" s="50" t="s">
        <v>1046</v>
      </c>
      <c r="D494" s="51" t="s">
        <v>1207</v>
      </c>
      <c r="E494" s="52" t="s">
        <v>267</v>
      </c>
      <c r="F494" s="51" t="s">
        <v>1049</v>
      </c>
      <c r="G494" s="51" t="s">
        <v>1263</v>
      </c>
      <c r="H494" s="52" t="s">
        <v>1264</v>
      </c>
      <c r="I494" s="51" t="s">
        <v>1126</v>
      </c>
      <c r="J494" s="51" t="s">
        <v>1184</v>
      </c>
      <c r="K494" s="50">
        <v>45375</v>
      </c>
      <c r="L494" s="50" t="s">
        <v>1046</v>
      </c>
      <c r="M494" s="51" t="s">
        <v>1207</v>
      </c>
      <c r="N494" s="52" t="s">
        <v>267</v>
      </c>
      <c r="O494" s="51" t="s">
        <v>1077</v>
      </c>
      <c r="P494" s="51" t="s">
        <v>39</v>
      </c>
      <c r="Q494" s="52" t="s">
        <v>1090</v>
      </c>
      <c r="R494" s="51" t="s">
        <v>1180</v>
      </c>
      <c r="S494" s="51" t="s">
        <v>1185</v>
      </c>
      <c r="T494" s="51" t="s">
        <v>1160</v>
      </c>
      <c r="U494" s="51"/>
      <c r="V494" s="51"/>
      <c r="W494" s="51">
        <v>3</v>
      </c>
      <c r="X494" s="51">
        <v>0</v>
      </c>
      <c r="Y494" s="51">
        <v>0</v>
      </c>
      <c r="Z494" s="51">
        <v>0</v>
      </c>
      <c r="AA494" s="51">
        <v>3</v>
      </c>
      <c r="AB494" s="51">
        <v>0</v>
      </c>
      <c r="AC494" s="51">
        <v>0</v>
      </c>
      <c r="AD494" s="51">
        <v>0</v>
      </c>
      <c r="AE494" s="51">
        <v>0</v>
      </c>
      <c r="AF494" s="51">
        <v>0</v>
      </c>
      <c r="AG494" s="51">
        <v>0</v>
      </c>
      <c r="AH494" s="51" t="str">
        <f>IF(OR(COUNTIF(WestCoast[],IDPs[[#This Row],[Dis_Pcode]])&gt;=1,COUNTIF(WestCoast[],#REF!)&gt;=1),"Yes","No")</f>
        <v>Yes</v>
      </c>
      <c r="AI494" s="51" t="str">
        <f>IF(IDPs[[#This Row],[Gov_Pcode]]=IDPs[[#This Row],[Gov_Coming_Pcode]],"Yes","No")</f>
        <v>Yes</v>
      </c>
      <c r="AJ494" s="51" t="str">
        <f>IF(IDPs[[#This Row],[Dis_Pcode]]=IDPs[[#This Row],[Dis_Coming_Pcode]],"Yes","No")</f>
        <v>No</v>
      </c>
    </row>
    <row r="495" spans="1:36" s="14" customFormat="1" x14ac:dyDescent="0.35">
      <c r="A495" s="50">
        <v>45378</v>
      </c>
      <c r="B495" s="50">
        <v>45378</v>
      </c>
      <c r="C495" s="50" t="s">
        <v>1046</v>
      </c>
      <c r="D495" s="51" t="s">
        <v>1207</v>
      </c>
      <c r="E495" s="52" t="s">
        <v>267</v>
      </c>
      <c r="F495" s="51" t="s">
        <v>1063</v>
      </c>
      <c r="G495" s="51" t="s">
        <v>1272</v>
      </c>
      <c r="H495" s="52" t="s">
        <v>1092</v>
      </c>
      <c r="I495" s="51" t="s">
        <v>1126</v>
      </c>
      <c r="J495" s="51" t="s">
        <v>1184</v>
      </c>
      <c r="K495" s="50">
        <v>45370</v>
      </c>
      <c r="L495" s="50" t="s">
        <v>1046</v>
      </c>
      <c r="M495" s="51" t="s">
        <v>1207</v>
      </c>
      <c r="N495" s="52" t="s">
        <v>267</v>
      </c>
      <c r="O495" s="51" t="s">
        <v>1084</v>
      </c>
      <c r="P495" s="51" t="s">
        <v>35</v>
      </c>
      <c r="Q495" s="52" t="s">
        <v>1083</v>
      </c>
      <c r="R495" s="51" t="s">
        <v>1180</v>
      </c>
      <c r="S495" s="51" t="s">
        <v>1185</v>
      </c>
      <c r="T495" s="51" t="s">
        <v>1160</v>
      </c>
      <c r="U495" s="51"/>
      <c r="V495" s="51"/>
      <c r="W495" s="51">
        <v>1</v>
      </c>
      <c r="X495" s="51">
        <v>0</v>
      </c>
      <c r="Y495" s="51">
        <v>0</v>
      </c>
      <c r="Z495" s="51">
        <v>0</v>
      </c>
      <c r="AA495" s="51">
        <v>1</v>
      </c>
      <c r="AB495" s="51">
        <v>0</v>
      </c>
      <c r="AC495" s="51">
        <v>0</v>
      </c>
      <c r="AD495" s="51">
        <v>0</v>
      </c>
      <c r="AE495" s="51">
        <v>0</v>
      </c>
      <c r="AF495" s="51">
        <v>0</v>
      </c>
      <c r="AG495" s="51">
        <v>0</v>
      </c>
      <c r="AH495" s="51" t="str">
        <f>IF(OR(COUNTIF(WestCoast[],IDPs[[#This Row],[Dis_Pcode]])&gt;=1,COUNTIF(WestCoast[],#REF!)&gt;=1),"Yes","No")</f>
        <v>No</v>
      </c>
      <c r="AI495" s="51" t="str">
        <f>IF(IDPs[[#This Row],[Gov_Pcode]]=IDPs[[#This Row],[Gov_Coming_Pcode]],"Yes","No")</f>
        <v>Yes</v>
      </c>
      <c r="AJ495" s="51" t="str">
        <f>IF(IDPs[[#This Row],[Dis_Pcode]]=IDPs[[#This Row],[Dis_Coming_Pcode]],"Yes","No")</f>
        <v>No</v>
      </c>
    </row>
    <row r="496" spans="1:36" s="14" customFormat="1" x14ac:dyDescent="0.35">
      <c r="A496" s="50">
        <v>45381</v>
      </c>
      <c r="B496" s="50">
        <v>45375</v>
      </c>
      <c r="C496" s="50" t="s">
        <v>874</v>
      </c>
      <c r="D496" s="51" t="s">
        <v>6</v>
      </c>
      <c r="E496" s="52" t="s">
        <v>873</v>
      </c>
      <c r="F496" s="51" t="s">
        <v>894</v>
      </c>
      <c r="G496" s="51" t="s">
        <v>87</v>
      </c>
      <c r="H496" s="52" t="s">
        <v>893</v>
      </c>
      <c r="I496" s="51" t="s">
        <v>1126</v>
      </c>
      <c r="J496" s="51" t="s">
        <v>1184</v>
      </c>
      <c r="K496" s="50">
        <v>45373</v>
      </c>
      <c r="L496" s="50" t="s">
        <v>617</v>
      </c>
      <c r="M496" s="51" t="s">
        <v>13</v>
      </c>
      <c r="N496" s="52" t="s">
        <v>275</v>
      </c>
      <c r="O496" s="51" t="s">
        <v>628</v>
      </c>
      <c r="P496" s="51" t="s">
        <v>53</v>
      </c>
      <c r="Q496" s="52" t="s">
        <v>627</v>
      </c>
      <c r="R496" s="51" t="s">
        <v>1181</v>
      </c>
      <c r="S496" s="51" t="s">
        <v>1413</v>
      </c>
      <c r="T496" s="51" t="s">
        <v>1160</v>
      </c>
      <c r="U496" s="51"/>
      <c r="V496" s="51"/>
      <c r="W496" s="51">
        <v>1</v>
      </c>
      <c r="X496" s="51">
        <v>0</v>
      </c>
      <c r="Y496" s="51">
        <v>1</v>
      </c>
      <c r="Z496" s="51">
        <v>0</v>
      </c>
      <c r="AA496" s="51">
        <v>0</v>
      </c>
      <c r="AB496" s="51">
        <v>0</v>
      </c>
      <c r="AC496" s="51">
        <v>0</v>
      </c>
      <c r="AD496" s="51">
        <v>0</v>
      </c>
      <c r="AE496" s="51">
        <v>0</v>
      </c>
      <c r="AF496" s="51">
        <v>0</v>
      </c>
      <c r="AG496" s="51">
        <v>0</v>
      </c>
      <c r="AH496" s="51" t="str">
        <f>IF(OR(COUNTIF(WestCoast[],IDPs[[#This Row],[Dis_Pcode]])&gt;=1,COUNTIF(WestCoast[],#REF!)&gt;=1),"Yes","No")</f>
        <v>No</v>
      </c>
      <c r="AI496" s="51" t="str">
        <f>IF(IDPs[[#This Row],[Gov_Pcode]]=IDPs[[#This Row],[Gov_Coming_Pcode]],"Yes","No")</f>
        <v>No</v>
      </c>
      <c r="AJ496" s="51" t="str">
        <f>IF(IDPs[[#This Row],[Dis_Pcode]]=IDPs[[#This Row],[Dis_Coming_Pcode]],"Yes","No")</f>
        <v>No</v>
      </c>
    </row>
    <row r="497" spans="1:36" s="14" customFormat="1" x14ac:dyDescent="0.35">
      <c r="A497" s="50">
        <v>45381</v>
      </c>
      <c r="B497" s="50">
        <v>45376</v>
      </c>
      <c r="C497" s="50" t="s">
        <v>874</v>
      </c>
      <c r="D497" s="51" t="s">
        <v>6</v>
      </c>
      <c r="E497" s="52" t="s">
        <v>873</v>
      </c>
      <c r="F497" s="51" t="s">
        <v>894</v>
      </c>
      <c r="G497" s="51" t="s">
        <v>87</v>
      </c>
      <c r="H497" s="52" t="s">
        <v>893</v>
      </c>
      <c r="I497" s="51" t="s">
        <v>1126</v>
      </c>
      <c r="J497" s="51" t="s">
        <v>1184</v>
      </c>
      <c r="K497" s="50">
        <v>45374</v>
      </c>
      <c r="L497" s="50" t="s">
        <v>874</v>
      </c>
      <c r="M497" s="51" t="s">
        <v>6</v>
      </c>
      <c r="N497" s="52" t="s">
        <v>873</v>
      </c>
      <c r="O497" s="51" t="s">
        <v>882</v>
      </c>
      <c r="P497" s="51" t="s">
        <v>121</v>
      </c>
      <c r="Q497" s="52" t="s">
        <v>881</v>
      </c>
      <c r="R497" s="51" t="s">
        <v>1181</v>
      </c>
      <c r="S497" s="51" t="s">
        <v>1413</v>
      </c>
      <c r="T497" s="51" t="s">
        <v>1160</v>
      </c>
      <c r="U497" s="51"/>
      <c r="V497" s="51"/>
      <c r="W497" s="51">
        <v>2</v>
      </c>
      <c r="X497" s="51">
        <v>0</v>
      </c>
      <c r="Y497" s="51">
        <v>0</v>
      </c>
      <c r="Z497" s="51">
        <v>0</v>
      </c>
      <c r="AA497" s="51">
        <v>1</v>
      </c>
      <c r="AB497" s="51">
        <v>0</v>
      </c>
      <c r="AC497" s="51">
        <v>0</v>
      </c>
      <c r="AD497" s="51">
        <v>1</v>
      </c>
      <c r="AE497" s="51">
        <v>0</v>
      </c>
      <c r="AF497" s="51">
        <v>0</v>
      </c>
      <c r="AG497" s="51">
        <v>0</v>
      </c>
      <c r="AH497" s="51" t="str">
        <f>IF(OR(COUNTIF(WestCoast[],IDPs[[#This Row],[Dis_Pcode]])&gt;=1,COUNTIF(WestCoast[],#REF!)&gt;=1),"Yes","No")</f>
        <v>No</v>
      </c>
      <c r="AI497" s="51" t="str">
        <f>IF(IDPs[[#This Row],[Gov_Pcode]]=IDPs[[#This Row],[Gov_Coming_Pcode]],"Yes","No")</f>
        <v>Yes</v>
      </c>
      <c r="AJ497" s="51" t="str">
        <f>IF(IDPs[[#This Row],[Dis_Pcode]]=IDPs[[#This Row],[Dis_Coming_Pcode]],"Yes","No")</f>
        <v>No</v>
      </c>
    </row>
    <row r="498" spans="1:36" s="14" customFormat="1" x14ac:dyDescent="0.35">
      <c r="A498" s="50">
        <v>45381</v>
      </c>
      <c r="B498" s="50">
        <v>45378</v>
      </c>
      <c r="C498" s="50" t="s">
        <v>874</v>
      </c>
      <c r="D498" s="51" t="s">
        <v>6</v>
      </c>
      <c r="E498" s="52" t="s">
        <v>873</v>
      </c>
      <c r="F498" s="51" t="s">
        <v>882</v>
      </c>
      <c r="G498" s="51" t="s">
        <v>121</v>
      </c>
      <c r="H498" s="52" t="s">
        <v>881</v>
      </c>
      <c r="I498" s="51" t="s">
        <v>1126</v>
      </c>
      <c r="J498" s="51" t="s">
        <v>1184</v>
      </c>
      <c r="K498" s="50">
        <v>45375</v>
      </c>
      <c r="L498" s="50" t="s">
        <v>874</v>
      </c>
      <c r="M498" s="51" t="s">
        <v>6</v>
      </c>
      <c r="N498" s="52" t="s">
        <v>873</v>
      </c>
      <c r="O498" s="51" t="s">
        <v>878</v>
      </c>
      <c r="P498" s="51" t="s">
        <v>136</v>
      </c>
      <c r="Q498" s="52" t="s">
        <v>877</v>
      </c>
      <c r="R498" s="51" t="s">
        <v>1181</v>
      </c>
      <c r="S498" s="51" t="s">
        <v>1413</v>
      </c>
      <c r="T498" s="51" t="s">
        <v>1435</v>
      </c>
      <c r="U498" s="51" t="s">
        <v>1435</v>
      </c>
      <c r="V498" s="51" t="s">
        <v>1160</v>
      </c>
      <c r="W498" s="51">
        <v>2</v>
      </c>
      <c r="X498" s="51">
        <v>0</v>
      </c>
      <c r="Y498" s="51">
        <v>0</v>
      </c>
      <c r="Z498" s="51">
        <v>0</v>
      </c>
      <c r="AA498" s="51">
        <v>1</v>
      </c>
      <c r="AB498" s="51">
        <v>0</v>
      </c>
      <c r="AC498" s="51">
        <v>0</v>
      </c>
      <c r="AD498" s="51">
        <v>1</v>
      </c>
      <c r="AE498" s="51">
        <v>0</v>
      </c>
      <c r="AF498" s="51">
        <v>0</v>
      </c>
      <c r="AG498" s="51">
        <v>0</v>
      </c>
      <c r="AH498" s="51" t="str">
        <f>IF(OR(COUNTIF(WestCoast[],IDPs[[#This Row],[Dis_Pcode]])&gt;=1,COUNTIF(WestCoast[],#REF!)&gt;=1),"Yes","No")</f>
        <v>No</v>
      </c>
      <c r="AI498" s="51" t="str">
        <f>IF(IDPs[[#This Row],[Gov_Pcode]]=IDPs[[#This Row],[Gov_Coming_Pcode]],"Yes","No")</f>
        <v>Yes</v>
      </c>
      <c r="AJ498" s="51" t="str">
        <f>IF(IDPs[[#This Row],[Dis_Pcode]]=IDPs[[#This Row],[Dis_Coming_Pcode]],"Yes","No")</f>
        <v>No</v>
      </c>
    </row>
    <row r="499" spans="1:36" s="14" customFormat="1" x14ac:dyDescent="0.35">
      <c r="A499" s="50">
        <v>45381</v>
      </c>
      <c r="B499" s="50">
        <v>45379</v>
      </c>
      <c r="C499" s="50" t="s">
        <v>874</v>
      </c>
      <c r="D499" s="51" t="s">
        <v>6</v>
      </c>
      <c r="E499" s="52" t="s">
        <v>873</v>
      </c>
      <c r="F499" s="51" t="s">
        <v>892</v>
      </c>
      <c r="G499" s="51" t="s">
        <v>6</v>
      </c>
      <c r="H499" s="52" t="s">
        <v>873</v>
      </c>
      <c r="I499" s="51" t="s">
        <v>1126</v>
      </c>
      <c r="J499" s="51" t="s">
        <v>1184</v>
      </c>
      <c r="K499" s="50">
        <v>45375</v>
      </c>
      <c r="L499" s="50" t="s">
        <v>959</v>
      </c>
      <c r="M499" s="51" t="s">
        <v>1206</v>
      </c>
      <c r="N499" s="52" t="s">
        <v>270</v>
      </c>
      <c r="O499" s="51" t="s">
        <v>964</v>
      </c>
      <c r="P499" s="51" t="s">
        <v>962</v>
      </c>
      <c r="Q499" s="52" t="s">
        <v>963</v>
      </c>
      <c r="R499" s="51" t="s">
        <v>1181</v>
      </c>
      <c r="S499" s="51" t="s">
        <v>1413</v>
      </c>
      <c r="T499" s="51" t="s">
        <v>1160</v>
      </c>
      <c r="U499" s="51"/>
      <c r="V499" s="51"/>
      <c r="W499" s="51">
        <v>1</v>
      </c>
      <c r="X499" s="51">
        <v>0</v>
      </c>
      <c r="Y499" s="51">
        <v>1</v>
      </c>
      <c r="Z499" s="51">
        <v>0</v>
      </c>
      <c r="AA499" s="51">
        <v>0</v>
      </c>
      <c r="AB499" s="51">
        <v>0</v>
      </c>
      <c r="AC499" s="51">
        <v>0</v>
      </c>
      <c r="AD499" s="51">
        <v>0</v>
      </c>
      <c r="AE499" s="51">
        <v>0</v>
      </c>
      <c r="AF499" s="51">
        <v>0</v>
      </c>
      <c r="AG499" s="51">
        <v>0</v>
      </c>
      <c r="AH499" s="51" t="str">
        <f>IF(OR(COUNTIF(WestCoast[],IDPs[[#This Row],[Dis_Pcode]])&gt;=1,COUNTIF(WestCoast[],#REF!)&gt;=1),"Yes","No")</f>
        <v>No</v>
      </c>
      <c r="AI499" s="51" t="str">
        <f>IF(IDPs[[#This Row],[Gov_Pcode]]=IDPs[[#This Row],[Gov_Coming_Pcode]],"Yes","No")</f>
        <v>No</v>
      </c>
      <c r="AJ499" s="51" t="str">
        <f>IF(IDPs[[#This Row],[Dis_Pcode]]=IDPs[[#This Row],[Dis_Coming_Pcode]],"Yes","No")</f>
        <v>No</v>
      </c>
    </row>
    <row r="500" spans="1:36" s="14" customFormat="1" x14ac:dyDescent="0.35">
      <c r="A500" s="50">
        <v>45381</v>
      </c>
      <c r="B500" s="50">
        <v>45380</v>
      </c>
      <c r="C500" s="50" t="s">
        <v>874</v>
      </c>
      <c r="D500" s="51" t="s">
        <v>6</v>
      </c>
      <c r="E500" s="52" t="s">
        <v>873</v>
      </c>
      <c r="F500" s="51" t="s">
        <v>894</v>
      </c>
      <c r="G500" s="51" t="s">
        <v>87</v>
      </c>
      <c r="H500" s="52" t="s">
        <v>893</v>
      </c>
      <c r="I500" s="51" t="s">
        <v>1126</v>
      </c>
      <c r="J500" s="51" t="s">
        <v>1184</v>
      </c>
      <c r="K500" s="50">
        <v>45375</v>
      </c>
      <c r="L500" s="50" t="s">
        <v>282</v>
      </c>
      <c r="M500" s="51" t="s">
        <v>14</v>
      </c>
      <c r="N500" s="52" t="s">
        <v>274</v>
      </c>
      <c r="O500" s="51" t="s">
        <v>307</v>
      </c>
      <c r="P500" s="51" t="s">
        <v>1242</v>
      </c>
      <c r="Q500" s="52" t="s">
        <v>306</v>
      </c>
      <c r="R500" s="51" t="s">
        <v>1181</v>
      </c>
      <c r="S500" s="51" t="s">
        <v>1183</v>
      </c>
      <c r="T500" s="51" t="s">
        <v>1160</v>
      </c>
      <c r="U500" s="51"/>
      <c r="V500" s="51"/>
      <c r="W500" s="51">
        <v>1</v>
      </c>
      <c r="X500" s="51">
        <v>0</v>
      </c>
      <c r="Y500" s="51">
        <v>0</v>
      </c>
      <c r="Z500" s="51">
        <v>0</v>
      </c>
      <c r="AA500" s="51">
        <v>0</v>
      </c>
      <c r="AB500" s="51">
        <v>0</v>
      </c>
      <c r="AC500" s="51">
        <v>0</v>
      </c>
      <c r="AD500" s="51">
        <v>1</v>
      </c>
      <c r="AE500" s="51">
        <v>0</v>
      </c>
      <c r="AF500" s="51">
        <v>0</v>
      </c>
      <c r="AG500" s="51">
        <v>0</v>
      </c>
      <c r="AH500" s="51" t="str">
        <f>IF(OR(COUNTIF(WestCoast[],IDPs[[#This Row],[Dis_Pcode]])&gt;=1,COUNTIF(WestCoast[],#REF!)&gt;=1),"Yes","No")</f>
        <v>No</v>
      </c>
      <c r="AI500" s="51" t="str">
        <f>IF(IDPs[[#This Row],[Gov_Pcode]]=IDPs[[#This Row],[Gov_Coming_Pcode]],"Yes","No")</f>
        <v>No</v>
      </c>
      <c r="AJ500" s="51" t="str">
        <f>IF(IDPs[[#This Row],[Dis_Pcode]]=IDPs[[#This Row],[Dis_Coming_Pcode]],"Yes","No")</f>
        <v>No</v>
      </c>
    </row>
    <row r="501" spans="1:36" s="14" customFormat="1" x14ac:dyDescent="0.35">
      <c r="A501" s="50">
        <v>45381</v>
      </c>
      <c r="B501" s="50">
        <v>45377</v>
      </c>
      <c r="C501" s="50" t="s">
        <v>874</v>
      </c>
      <c r="D501" s="51" t="s">
        <v>6</v>
      </c>
      <c r="E501" s="52" t="s">
        <v>873</v>
      </c>
      <c r="F501" s="51" t="s">
        <v>892</v>
      </c>
      <c r="G501" s="51" t="s">
        <v>6</v>
      </c>
      <c r="H501" s="52" t="s">
        <v>873</v>
      </c>
      <c r="I501" s="51" t="s">
        <v>1126</v>
      </c>
      <c r="J501" s="51" t="s">
        <v>1184</v>
      </c>
      <c r="K501" s="50">
        <v>45376</v>
      </c>
      <c r="L501" s="50" t="s">
        <v>797</v>
      </c>
      <c r="M501" s="51" t="s">
        <v>7</v>
      </c>
      <c r="N501" s="52" t="s">
        <v>796</v>
      </c>
      <c r="O501" s="51" t="s">
        <v>805</v>
      </c>
      <c r="P501" s="51" t="s">
        <v>134</v>
      </c>
      <c r="Q501" s="52" t="s">
        <v>804</v>
      </c>
      <c r="R501" s="51" t="s">
        <v>1181</v>
      </c>
      <c r="S501" s="51" t="s">
        <v>1413</v>
      </c>
      <c r="T501" s="51" t="s">
        <v>1160</v>
      </c>
      <c r="U501" s="51"/>
      <c r="V501" s="51"/>
      <c r="W501" s="51">
        <v>1</v>
      </c>
      <c r="X501" s="51">
        <v>0</v>
      </c>
      <c r="Y501" s="51">
        <v>0</v>
      </c>
      <c r="Z501" s="51">
        <v>0</v>
      </c>
      <c r="AA501" s="51">
        <v>0</v>
      </c>
      <c r="AB501" s="51">
        <v>0</v>
      </c>
      <c r="AC501" s="51">
        <v>0</v>
      </c>
      <c r="AD501" s="51">
        <v>1</v>
      </c>
      <c r="AE501" s="51">
        <v>0</v>
      </c>
      <c r="AF501" s="51">
        <v>0</v>
      </c>
      <c r="AG501" s="51">
        <v>0</v>
      </c>
      <c r="AH501" s="51" t="str">
        <f>IF(OR(COUNTIF(WestCoast[],IDPs[[#This Row],[Dis_Pcode]])&gt;=1,COUNTIF(WestCoast[],#REF!)&gt;=1),"Yes","No")</f>
        <v>No</v>
      </c>
      <c r="AI501" s="51" t="str">
        <f>IF(IDPs[[#This Row],[Gov_Pcode]]=IDPs[[#This Row],[Gov_Coming_Pcode]],"Yes","No")</f>
        <v>No</v>
      </c>
      <c r="AJ501" s="51" t="str">
        <f>IF(IDPs[[#This Row],[Dis_Pcode]]=IDPs[[#This Row],[Dis_Coming_Pcode]],"Yes","No")</f>
        <v>No</v>
      </c>
    </row>
    <row r="502" spans="1:36" s="14" customFormat="1" x14ac:dyDescent="0.35">
      <c r="A502" s="50">
        <v>45381</v>
      </c>
      <c r="B502" s="50">
        <v>45378</v>
      </c>
      <c r="C502" s="50" t="s">
        <v>874</v>
      </c>
      <c r="D502" s="51" t="s">
        <v>6</v>
      </c>
      <c r="E502" s="52" t="s">
        <v>873</v>
      </c>
      <c r="F502" s="51" t="s">
        <v>894</v>
      </c>
      <c r="G502" s="51" t="s">
        <v>87</v>
      </c>
      <c r="H502" s="52" t="s">
        <v>893</v>
      </c>
      <c r="I502" s="51" t="s">
        <v>1126</v>
      </c>
      <c r="J502" s="51" t="s">
        <v>1184</v>
      </c>
      <c r="K502" s="50">
        <v>45376</v>
      </c>
      <c r="L502" s="50" t="s">
        <v>1046</v>
      </c>
      <c r="M502" s="51" t="s">
        <v>1207</v>
      </c>
      <c r="N502" s="52" t="s">
        <v>267</v>
      </c>
      <c r="O502" s="51" t="s">
        <v>1070</v>
      </c>
      <c r="P502" s="51" t="s">
        <v>83</v>
      </c>
      <c r="Q502" s="52" t="s">
        <v>1071</v>
      </c>
      <c r="R502" s="51" t="s">
        <v>1181</v>
      </c>
      <c r="S502" s="51" t="s">
        <v>1183</v>
      </c>
      <c r="T502" s="51" t="s">
        <v>1160</v>
      </c>
      <c r="U502" s="51"/>
      <c r="V502" s="51"/>
      <c r="W502" s="51">
        <v>1</v>
      </c>
      <c r="X502" s="51">
        <v>0</v>
      </c>
      <c r="Y502" s="51">
        <v>0</v>
      </c>
      <c r="Z502" s="51">
        <v>0</v>
      </c>
      <c r="AA502" s="51">
        <v>0</v>
      </c>
      <c r="AB502" s="51">
        <v>0</v>
      </c>
      <c r="AC502" s="51">
        <v>0</v>
      </c>
      <c r="AD502" s="51">
        <v>0</v>
      </c>
      <c r="AE502" s="51">
        <v>0</v>
      </c>
      <c r="AF502" s="51">
        <v>1</v>
      </c>
      <c r="AG502" s="51">
        <v>0</v>
      </c>
      <c r="AH502" s="51" t="str">
        <f>IF(OR(COUNTIF(WestCoast[],IDPs[[#This Row],[Dis_Pcode]])&gt;=1,COUNTIF(WestCoast[],#REF!)&gt;=1),"Yes","No")</f>
        <v>No</v>
      </c>
      <c r="AI502" s="51" t="str">
        <f>IF(IDPs[[#This Row],[Gov_Pcode]]=IDPs[[#This Row],[Gov_Coming_Pcode]],"Yes","No")</f>
        <v>No</v>
      </c>
      <c r="AJ502" s="51" t="str">
        <f>IF(IDPs[[#This Row],[Dis_Pcode]]=IDPs[[#This Row],[Dis_Coming_Pcode]],"Yes","No")</f>
        <v>No</v>
      </c>
    </row>
    <row r="503" spans="1:36" s="14" customFormat="1" x14ac:dyDescent="0.35">
      <c r="A503" s="50">
        <v>45381</v>
      </c>
      <c r="B503" s="50">
        <v>45379</v>
      </c>
      <c r="C503" s="50" t="s">
        <v>874</v>
      </c>
      <c r="D503" s="51" t="s">
        <v>6</v>
      </c>
      <c r="E503" s="52" t="s">
        <v>873</v>
      </c>
      <c r="F503" s="51" t="s">
        <v>892</v>
      </c>
      <c r="G503" s="51" t="s">
        <v>6</v>
      </c>
      <c r="H503" s="52" t="s">
        <v>873</v>
      </c>
      <c r="I503" s="51" t="s">
        <v>1126</v>
      </c>
      <c r="J503" s="51" t="s">
        <v>1184</v>
      </c>
      <c r="K503" s="50">
        <v>45376</v>
      </c>
      <c r="L503" s="50" t="s">
        <v>401</v>
      </c>
      <c r="M503" s="51" t="s">
        <v>1203</v>
      </c>
      <c r="N503" s="52" t="s">
        <v>266</v>
      </c>
      <c r="O503" s="51" t="s">
        <v>423</v>
      </c>
      <c r="P503" s="51" t="s">
        <v>422</v>
      </c>
      <c r="Q503" s="52" t="s">
        <v>421</v>
      </c>
      <c r="R503" s="51" t="s">
        <v>1181</v>
      </c>
      <c r="S503" s="51" t="s">
        <v>1182</v>
      </c>
      <c r="T503" s="51" t="s">
        <v>1160</v>
      </c>
      <c r="U503" s="51"/>
      <c r="V503" s="51"/>
      <c r="W503" s="51">
        <v>1</v>
      </c>
      <c r="X503" s="51">
        <v>0</v>
      </c>
      <c r="Y503" s="51">
        <v>0</v>
      </c>
      <c r="Z503" s="51">
        <v>0</v>
      </c>
      <c r="AA503" s="51">
        <v>0</v>
      </c>
      <c r="AB503" s="51">
        <v>0</v>
      </c>
      <c r="AC503" s="51">
        <v>0</v>
      </c>
      <c r="AD503" s="51">
        <v>1</v>
      </c>
      <c r="AE503" s="51">
        <v>0</v>
      </c>
      <c r="AF503" s="51">
        <v>0</v>
      </c>
      <c r="AG503" s="51">
        <v>0</v>
      </c>
      <c r="AH503" s="51" t="str">
        <f>IF(OR(COUNTIF(WestCoast[],IDPs[[#This Row],[Dis_Pcode]])&gt;=1,COUNTIF(WestCoast[],#REF!)&gt;=1),"Yes","No")</f>
        <v>No</v>
      </c>
      <c r="AI503" s="51" t="str">
        <f>IF(IDPs[[#This Row],[Gov_Pcode]]=IDPs[[#This Row],[Gov_Coming_Pcode]],"Yes","No")</f>
        <v>No</v>
      </c>
      <c r="AJ503" s="51" t="str">
        <f>IF(IDPs[[#This Row],[Dis_Pcode]]=IDPs[[#This Row],[Dis_Coming_Pcode]],"Yes","No")</f>
        <v>No</v>
      </c>
    </row>
    <row r="504" spans="1:36" s="14" customFormat="1" x14ac:dyDescent="0.35">
      <c r="A504" s="50">
        <v>45381</v>
      </c>
      <c r="B504" s="50">
        <v>45379</v>
      </c>
      <c r="C504" s="50" t="s">
        <v>874</v>
      </c>
      <c r="D504" s="51" t="s">
        <v>6</v>
      </c>
      <c r="E504" s="52" t="s">
        <v>873</v>
      </c>
      <c r="F504" s="51" t="s">
        <v>892</v>
      </c>
      <c r="G504" s="51" t="s">
        <v>6</v>
      </c>
      <c r="H504" s="52" t="s">
        <v>873</v>
      </c>
      <c r="I504" s="51" t="s">
        <v>1126</v>
      </c>
      <c r="J504" s="51" t="s">
        <v>1184</v>
      </c>
      <c r="K504" s="50">
        <v>45376</v>
      </c>
      <c r="L504" s="50" t="s">
        <v>617</v>
      </c>
      <c r="M504" s="51" t="s">
        <v>13</v>
      </c>
      <c r="N504" s="52" t="s">
        <v>275</v>
      </c>
      <c r="O504" s="51" t="s">
        <v>640</v>
      </c>
      <c r="P504" s="51" t="s">
        <v>1327</v>
      </c>
      <c r="Q504" s="52" t="s">
        <v>639</v>
      </c>
      <c r="R504" s="51" t="s">
        <v>1181</v>
      </c>
      <c r="S504" s="51" t="s">
        <v>1182</v>
      </c>
      <c r="T504" s="51" t="s">
        <v>1160</v>
      </c>
      <c r="U504" s="51"/>
      <c r="V504" s="51"/>
      <c r="W504" s="51">
        <v>1</v>
      </c>
      <c r="X504" s="51">
        <v>0</v>
      </c>
      <c r="Y504" s="51">
        <v>0</v>
      </c>
      <c r="Z504" s="51">
        <v>0</v>
      </c>
      <c r="AA504" s="51">
        <v>1</v>
      </c>
      <c r="AB504" s="51">
        <v>0</v>
      </c>
      <c r="AC504" s="51">
        <v>0</v>
      </c>
      <c r="AD504" s="51">
        <v>0</v>
      </c>
      <c r="AE504" s="51">
        <v>0</v>
      </c>
      <c r="AF504" s="51">
        <v>0</v>
      </c>
      <c r="AG504" s="51">
        <v>0</v>
      </c>
      <c r="AH504" s="51" t="str">
        <f>IF(OR(COUNTIF(WestCoast[],IDPs[[#This Row],[Dis_Pcode]])&gt;=1,COUNTIF(WestCoast[],#REF!)&gt;=1),"Yes","No")</f>
        <v>No</v>
      </c>
      <c r="AI504" s="51" t="str">
        <f>IF(IDPs[[#This Row],[Gov_Pcode]]=IDPs[[#This Row],[Gov_Coming_Pcode]],"Yes","No")</f>
        <v>No</v>
      </c>
      <c r="AJ504" s="51" t="str">
        <f>IF(IDPs[[#This Row],[Dis_Pcode]]=IDPs[[#This Row],[Dis_Coming_Pcode]],"Yes","No")</f>
        <v>No</v>
      </c>
    </row>
    <row r="505" spans="1:36" s="14" customFormat="1" x14ac:dyDescent="0.35">
      <c r="A505" s="50">
        <v>45381</v>
      </c>
      <c r="B505" s="50">
        <v>45380</v>
      </c>
      <c r="C505" s="50" t="s">
        <v>874</v>
      </c>
      <c r="D505" s="51" t="s">
        <v>6</v>
      </c>
      <c r="E505" s="52" t="s">
        <v>873</v>
      </c>
      <c r="F505" s="51" t="s">
        <v>894</v>
      </c>
      <c r="G505" s="51" t="s">
        <v>87</v>
      </c>
      <c r="H505" s="52" t="s">
        <v>893</v>
      </c>
      <c r="I505" s="51" t="s">
        <v>1126</v>
      </c>
      <c r="J505" s="51" t="s">
        <v>1184</v>
      </c>
      <c r="K505" s="50">
        <v>45376</v>
      </c>
      <c r="L505" s="50" t="s">
        <v>617</v>
      </c>
      <c r="M505" s="51" t="s">
        <v>13</v>
      </c>
      <c r="N505" s="52" t="s">
        <v>275</v>
      </c>
      <c r="O505" s="51" t="s">
        <v>640</v>
      </c>
      <c r="P505" s="51" t="s">
        <v>1327</v>
      </c>
      <c r="Q505" s="52" t="s">
        <v>639</v>
      </c>
      <c r="R505" s="51" t="s">
        <v>1181</v>
      </c>
      <c r="S505" s="51" t="s">
        <v>1183</v>
      </c>
      <c r="T505" s="51" t="s">
        <v>1160</v>
      </c>
      <c r="U505" s="51"/>
      <c r="V505" s="51"/>
      <c r="W505" s="51">
        <v>1</v>
      </c>
      <c r="X505" s="51">
        <v>0</v>
      </c>
      <c r="Y505" s="51">
        <v>0</v>
      </c>
      <c r="Z505" s="51">
        <v>0</v>
      </c>
      <c r="AA505" s="51">
        <v>1</v>
      </c>
      <c r="AB505" s="51">
        <v>0</v>
      </c>
      <c r="AC505" s="51">
        <v>0</v>
      </c>
      <c r="AD505" s="51">
        <v>0</v>
      </c>
      <c r="AE505" s="51">
        <v>0</v>
      </c>
      <c r="AF505" s="51">
        <v>0</v>
      </c>
      <c r="AG505" s="51">
        <v>0</v>
      </c>
      <c r="AH505" s="51" t="str">
        <f>IF(OR(COUNTIF(WestCoast[],IDPs[[#This Row],[Dis_Pcode]])&gt;=1,COUNTIF(WestCoast[],#REF!)&gt;=1),"Yes","No")</f>
        <v>No</v>
      </c>
      <c r="AI505" s="51" t="str">
        <f>IF(IDPs[[#This Row],[Gov_Pcode]]=IDPs[[#This Row],[Gov_Coming_Pcode]],"Yes","No")</f>
        <v>No</v>
      </c>
      <c r="AJ505" s="51" t="str">
        <f>IF(IDPs[[#This Row],[Dis_Pcode]]=IDPs[[#This Row],[Dis_Coming_Pcode]],"Yes","No")</f>
        <v>No</v>
      </c>
    </row>
    <row r="506" spans="1:36" s="14" customFormat="1" x14ac:dyDescent="0.35">
      <c r="A506" s="50">
        <v>45381</v>
      </c>
      <c r="B506" s="50">
        <v>45381</v>
      </c>
      <c r="C506" s="50" t="s">
        <v>380</v>
      </c>
      <c r="D506" s="51" t="s">
        <v>1218</v>
      </c>
      <c r="E506" s="52" t="s">
        <v>265</v>
      </c>
      <c r="F506" s="51" t="s">
        <v>382</v>
      </c>
      <c r="G506" s="51" t="s">
        <v>1218</v>
      </c>
      <c r="H506" s="52" t="s">
        <v>265</v>
      </c>
      <c r="I506" s="51" t="s">
        <v>1126</v>
      </c>
      <c r="J506" s="51" t="s">
        <v>1184</v>
      </c>
      <c r="K506" s="50">
        <v>45377</v>
      </c>
      <c r="L506" s="50" t="s">
        <v>380</v>
      </c>
      <c r="M506" s="51" t="s">
        <v>1218</v>
      </c>
      <c r="N506" s="52" t="s">
        <v>265</v>
      </c>
      <c r="O506" s="51" t="s">
        <v>400</v>
      </c>
      <c r="P506" s="51" t="s">
        <v>1154</v>
      </c>
      <c r="Q506" s="52" t="s">
        <v>398</v>
      </c>
      <c r="R506" s="51" t="s">
        <v>1180</v>
      </c>
      <c r="S506" s="51" t="s">
        <v>1186</v>
      </c>
      <c r="T506" s="51" t="s">
        <v>1160</v>
      </c>
      <c r="U506" s="51"/>
      <c r="V506" s="51"/>
      <c r="W506" s="51">
        <v>1</v>
      </c>
      <c r="X506" s="51">
        <v>0</v>
      </c>
      <c r="Y506" s="51">
        <v>0</v>
      </c>
      <c r="Z506" s="51">
        <v>0</v>
      </c>
      <c r="AA506" s="51">
        <v>0</v>
      </c>
      <c r="AB506" s="51">
        <v>0</v>
      </c>
      <c r="AC506" s="51">
        <v>0</v>
      </c>
      <c r="AD506" s="51">
        <v>1</v>
      </c>
      <c r="AE506" s="51">
        <v>0</v>
      </c>
      <c r="AF506" s="51">
        <v>0</v>
      </c>
      <c r="AG506" s="51">
        <v>0</v>
      </c>
      <c r="AH506" s="51" t="str">
        <f>IF(OR(COUNTIF(WestCoast[],IDPs[[#This Row],[Dis_Pcode]])&gt;=1,COUNTIF(WestCoast[],#REF!)&gt;=1),"Yes","No")</f>
        <v>No</v>
      </c>
      <c r="AI506" s="51" t="str">
        <f>IF(IDPs[[#This Row],[Gov_Pcode]]=IDPs[[#This Row],[Gov_Coming_Pcode]],"Yes","No")</f>
        <v>Yes</v>
      </c>
      <c r="AJ506" s="51" t="str">
        <f>IF(IDPs[[#This Row],[Dis_Pcode]]=IDPs[[#This Row],[Dis_Coming_Pcode]],"Yes","No")</f>
        <v>No</v>
      </c>
    </row>
    <row r="507" spans="1:36" s="14" customFormat="1" x14ac:dyDescent="0.35">
      <c r="A507" s="50">
        <v>45381</v>
      </c>
      <c r="B507" s="50">
        <v>45379</v>
      </c>
      <c r="C507" s="50" t="s">
        <v>874</v>
      </c>
      <c r="D507" s="51" t="s">
        <v>6</v>
      </c>
      <c r="E507" s="52" t="s">
        <v>873</v>
      </c>
      <c r="F507" s="51" t="s">
        <v>894</v>
      </c>
      <c r="G507" s="51" t="s">
        <v>87</v>
      </c>
      <c r="H507" s="52" t="s">
        <v>893</v>
      </c>
      <c r="I507" s="51" t="s">
        <v>1126</v>
      </c>
      <c r="J507" s="51" t="s">
        <v>1184</v>
      </c>
      <c r="K507" s="50">
        <v>45378</v>
      </c>
      <c r="L507" s="50" t="s">
        <v>797</v>
      </c>
      <c r="M507" s="51" t="s">
        <v>7</v>
      </c>
      <c r="N507" s="52" t="s">
        <v>796</v>
      </c>
      <c r="O507" s="51" t="s">
        <v>811</v>
      </c>
      <c r="P507" s="51" t="s">
        <v>75</v>
      </c>
      <c r="Q507" s="52" t="s">
        <v>810</v>
      </c>
      <c r="R507" s="51" t="s">
        <v>1181</v>
      </c>
      <c r="S507" s="51" t="s">
        <v>1413</v>
      </c>
      <c r="T507" s="51" t="s">
        <v>1160</v>
      </c>
      <c r="U507" s="51"/>
      <c r="V507" s="51"/>
      <c r="W507" s="51">
        <v>1</v>
      </c>
      <c r="X507" s="51">
        <v>0</v>
      </c>
      <c r="Y507" s="51">
        <v>0</v>
      </c>
      <c r="Z507" s="51">
        <v>0</v>
      </c>
      <c r="AA507" s="51">
        <v>1</v>
      </c>
      <c r="AB507" s="51">
        <v>0</v>
      </c>
      <c r="AC507" s="51">
        <v>0</v>
      </c>
      <c r="AD507" s="51">
        <v>0</v>
      </c>
      <c r="AE507" s="51">
        <v>0</v>
      </c>
      <c r="AF507" s="51">
        <v>0</v>
      </c>
      <c r="AG507" s="51">
        <v>0</v>
      </c>
      <c r="AH507" s="51" t="str">
        <f>IF(OR(COUNTIF(WestCoast[],IDPs[[#This Row],[Dis_Pcode]])&gt;=1,COUNTIF(WestCoast[],#REF!)&gt;=1),"Yes","No")</f>
        <v>No</v>
      </c>
      <c r="AI507" s="51" t="str">
        <f>IF(IDPs[[#This Row],[Gov_Pcode]]=IDPs[[#This Row],[Gov_Coming_Pcode]],"Yes","No")</f>
        <v>No</v>
      </c>
      <c r="AJ507" s="51" t="str">
        <f>IF(IDPs[[#This Row],[Dis_Pcode]]=IDPs[[#This Row],[Dis_Coming_Pcode]],"Yes","No")</f>
        <v>No</v>
      </c>
    </row>
    <row r="508" spans="1:36" s="14" customFormat="1" x14ac:dyDescent="0.35">
      <c r="A508" s="50">
        <v>45381</v>
      </c>
      <c r="B508" s="50">
        <v>45379</v>
      </c>
      <c r="C508" s="50" t="s">
        <v>874</v>
      </c>
      <c r="D508" s="51" t="s">
        <v>6</v>
      </c>
      <c r="E508" s="52" t="s">
        <v>873</v>
      </c>
      <c r="F508" s="51" t="s">
        <v>894</v>
      </c>
      <c r="G508" s="51" t="s">
        <v>87</v>
      </c>
      <c r="H508" s="52" t="s">
        <v>893</v>
      </c>
      <c r="I508" s="51" t="s">
        <v>1126</v>
      </c>
      <c r="J508" s="51" t="s">
        <v>1184</v>
      </c>
      <c r="K508" s="50">
        <v>45379</v>
      </c>
      <c r="L508" s="50" t="s">
        <v>462</v>
      </c>
      <c r="M508" s="51" t="s">
        <v>19</v>
      </c>
      <c r="N508" s="52" t="s">
        <v>278</v>
      </c>
      <c r="O508" s="51" t="s">
        <v>466</v>
      </c>
      <c r="P508" s="51" t="s">
        <v>140</v>
      </c>
      <c r="Q508" s="52" t="s">
        <v>465</v>
      </c>
      <c r="R508" s="51" t="s">
        <v>1180</v>
      </c>
      <c r="S508" s="51" t="s">
        <v>1185</v>
      </c>
      <c r="T508" s="51" t="s">
        <v>1439</v>
      </c>
      <c r="U508" s="51"/>
      <c r="V508" s="51"/>
      <c r="W508" s="51">
        <v>2</v>
      </c>
      <c r="X508" s="51">
        <v>0</v>
      </c>
      <c r="Y508" s="51">
        <v>0</v>
      </c>
      <c r="Z508" s="51">
        <v>0</v>
      </c>
      <c r="AA508" s="51">
        <v>1</v>
      </c>
      <c r="AB508" s="51">
        <v>0</v>
      </c>
      <c r="AC508" s="51">
        <v>0</v>
      </c>
      <c r="AD508" s="51">
        <v>1</v>
      </c>
      <c r="AE508" s="51">
        <v>0</v>
      </c>
      <c r="AF508" s="51">
        <v>0</v>
      </c>
      <c r="AG508" s="51">
        <v>0</v>
      </c>
      <c r="AH508" s="51" t="str">
        <f>IF(OR(COUNTIF(WestCoast[],IDPs[[#This Row],[Dis_Pcode]])&gt;=1,COUNTIF(WestCoast[],#REF!)&gt;=1),"Yes","No")</f>
        <v>No</v>
      </c>
      <c r="AI508" s="51" t="str">
        <f>IF(IDPs[[#This Row],[Gov_Pcode]]=IDPs[[#This Row],[Gov_Coming_Pcode]],"Yes","No")</f>
        <v>No</v>
      </c>
      <c r="AJ508" s="51" t="str">
        <f>IF(IDPs[[#This Row],[Dis_Pcode]]=IDPs[[#This Row],[Dis_Coming_Pcode]],"Yes","No")</f>
        <v>No</v>
      </c>
    </row>
    <row r="509" spans="1:36" s="14" customFormat="1" x14ac:dyDescent="0.35">
      <c r="A509" s="50">
        <v>45383</v>
      </c>
      <c r="B509" s="50">
        <v>45383</v>
      </c>
      <c r="C509" s="50" t="s">
        <v>1046</v>
      </c>
      <c r="D509" s="51" t="s">
        <v>1207</v>
      </c>
      <c r="E509" s="52" t="s">
        <v>267</v>
      </c>
      <c r="F509" s="51" t="s">
        <v>1063</v>
      </c>
      <c r="G509" s="51" t="s">
        <v>1272</v>
      </c>
      <c r="H509" s="52" t="s">
        <v>1092</v>
      </c>
      <c r="I509" s="51" t="s">
        <v>1126</v>
      </c>
      <c r="J509" s="51" t="s">
        <v>1184</v>
      </c>
      <c r="K509" s="50">
        <v>45375</v>
      </c>
      <c r="L509" s="50" t="s">
        <v>401</v>
      </c>
      <c r="M509" s="51" t="s">
        <v>1203</v>
      </c>
      <c r="N509" s="52" t="s">
        <v>266</v>
      </c>
      <c r="O509" s="51" t="s">
        <v>413</v>
      </c>
      <c r="P509" s="51" t="s">
        <v>29</v>
      </c>
      <c r="Q509" s="52" t="s">
        <v>412</v>
      </c>
      <c r="R509" s="51" t="s">
        <v>1180</v>
      </c>
      <c r="S509" s="51" t="s">
        <v>1185</v>
      </c>
      <c r="T509" s="51" t="s">
        <v>1160</v>
      </c>
      <c r="U509" s="51"/>
      <c r="V509" s="51"/>
      <c r="W509" s="51">
        <v>1</v>
      </c>
      <c r="X509" s="51">
        <v>0</v>
      </c>
      <c r="Y509" s="51">
        <v>0</v>
      </c>
      <c r="Z509" s="51">
        <v>0</v>
      </c>
      <c r="AA509" s="51">
        <v>1</v>
      </c>
      <c r="AB509" s="51">
        <v>0</v>
      </c>
      <c r="AC509" s="51">
        <v>0</v>
      </c>
      <c r="AD509" s="51">
        <v>0</v>
      </c>
      <c r="AE509" s="51">
        <v>0</v>
      </c>
      <c r="AF509" s="51">
        <v>0</v>
      </c>
      <c r="AG509" s="51">
        <v>0</v>
      </c>
      <c r="AH509" s="51" t="str">
        <f>IF(OR(COUNTIF(WestCoast[],IDPs[[#This Row],[Dis_Pcode]])&gt;=1,COUNTIF(WestCoast[],#REF!)&gt;=1),"Yes","No")</f>
        <v>No</v>
      </c>
      <c r="AI509" s="51" t="str">
        <f>IF(IDPs[[#This Row],[Gov_Pcode]]=IDPs[[#This Row],[Gov_Coming_Pcode]],"Yes","No")</f>
        <v>No</v>
      </c>
      <c r="AJ509" s="51" t="str">
        <f>IF(IDPs[[#This Row],[Dis_Pcode]]=IDPs[[#This Row],[Dis_Coming_Pcode]],"Yes","No")</f>
        <v>No</v>
      </c>
    </row>
    <row r="510" spans="1:36" s="14" customFormat="1" x14ac:dyDescent="0.35">
      <c r="A510" s="50">
        <v>45384</v>
      </c>
      <c r="B510" s="50">
        <v>45384</v>
      </c>
      <c r="C510" s="50" t="s">
        <v>401</v>
      </c>
      <c r="D510" s="51" t="s">
        <v>1203</v>
      </c>
      <c r="E510" s="52" t="s">
        <v>266</v>
      </c>
      <c r="F510" s="51" t="s">
        <v>417</v>
      </c>
      <c r="G510" s="51" t="s">
        <v>1303</v>
      </c>
      <c r="H510" s="52" t="s">
        <v>1304</v>
      </c>
      <c r="I510" s="51" t="s">
        <v>1126</v>
      </c>
      <c r="J510" s="51" t="s">
        <v>1184</v>
      </c>
      <c r="K510" s="50">
        <v>45375</v>
      </c>
      <c r="L510" s="50" t="s">
        <v>401</v>
      </c>
      <c r="M510" s="51" t="s">
        <v>1203</v>
      </c>
      <c r="N510" s="52" t="s">
        <v>266</v>
      </c>
      <c r="O510" s="51" t="s">
        <v>441</v>
      </c>
      <c r="P510" s="51" t="s">
        <v>1209</v>
      </c>
      <c r="Q510" s="52" t="s">
        <v>440</v>
      </c>
      <c r="R510" s="51" t="s">
        <v>1180</v>
      </c>
      <c r="S510" s="51" t="s">
        <v>1186</v>
      </c>
      <c r="T510" s="51" t="s">
        <v>1160</v>
      </c>
      <c r="U510" s="51"/>
      <c r="V510" s="51"/>
      <c r="W510" s="51">
        <v>1</v>
      </c>
      <c r="X510" s="51">
        <v>0</v>
      </c>
      <c r="Y510" s="51">
        <v>0</v>
      </c>
      <c r="Z510" s="51">
        <v>0</v>
      </c>
      <c r="AA510" s="51">
        <v>0</v>
      </c>
      <c r="AB510" s="51">
        <v>0</v>
      </c>
      <c r="AC510" s="51">
        <v>0</v>
      </c>
      <c r="AD510" s="51">
        <v>1</v>
      </c>
      <c r="AE510" s="51">
        <v>0</v>
      </c>
      <c r="AF510" s="51">
        <v>0</v>
      </c>
      <c r="AG510" s="51">
        <v>0</v>
      </c>
      <c r="AH510" s="51" t="str">
        <f>IF(OR(COUNTIF(WestCoast[],IDPs[[#This Row],[Dis_Pcode]])&gt;=1,COUNTIF(WestCoast[],#REF!)&gt;=1),"Yes","No")</f>
        <v>Yes</v>
      </c>
      <c r="AI510" s="51" t="str">
        <f>IF(IDPs[[#This Row],[Gov_Pcode]]=IDPs[[#This Row],[Gov_Coming_Pcode]],"Yes","No")</f>
        <v>Yes</v>
      </c>
      <c r="AJ510" s="51" t="str">
        <f>IF(IDPs[[#This Row],[Dis_Pcode]]=IDPs[[#This Row],[Dis_Coming_Pcode]],"Yes","No")</f>
        <v>No</v>
      </c>
    </row>
    <row r="511" spans="1:36" s="14" customFormat="1" x14ac:dyDescent="0.35">
      <c r="A511" s="50">
        <v>45384</v>
      </c>
      <c r="B511" s="50">
        <v>45384</v>
      </c>
      <c r="C511" s="50" t="s">
        <v>401</v>
      </c>
      <c r="D511" s="51" t="s">
        <v>1203</v>
      </c>
      <c r="E511" s="52" t="s">
        <v>266</v>
      </c>
      <c r="F511" s="51" t="s">
        <v>417</v>
      </c>
      <c r="G511" s="51" t="s">
        <v>1303</v>
      </c>
      <c r="H511" s="52" t="s">
        <v>1304</v>
      </c>
      <c r="I511" s="51" t="s">
        <v>1126</v>
      </c>
      <c r="J511" s="51" t="s">
        <v>1184</v>
      </c>
      <c r="K511" s="50">
        <v>45376</v>
      </c>
      <c r="L511" s="50" t="s">
        <v>401</v>
      </c>
      <c r="M511" s="51" t="s">
        <v>1203</v>
      </c>
      <c r="N511" s="52" t="s">
        <v>266</v>
      </c>
      <c r="O511" s="51" t="s">
        <v>453</v>
      </c>
      <c r="P511" s="51" t="s">
        <v>25</v>
      </c>
      <c r="Q511" s="52" t="s">
        <v>452</v>
      </c>
      <c r="R511" s="51" t="s">
        <v>1180</v>
      </c>
      <c r="S511" s="51" t="s">
        <v>1186</v>
      </c>
      <c r="T511" s="51" t="s">
        <v>1160</v>
      </c>
      <c r="U511" s="51"/>
      <c r="V511" s="51"/>
      <c r="W511" s="51">
        <v>1</v>
      </c>
      <c r="X511" s="51">
        <v>0</v>
      </c>
      <c r="Y511" s="51">
        <v>0</v>
      </c>
      <c r="Z511" s="51">
        <v>0</v>
      </c>
      <c r="AA511" s="51">
        <v>0</v>
      </c>
      <c r="AB511" s="51">
        <v>0</v>
      </c>
      <c r="AC511" s="51">
        <v>0</v>
      </c>
      <c r="AD511" s="51">
        <v>1</v>
      </c>
      <c r="AE511" s="51">
        <v>0</v>
      </c>
      <c r="AF511" s="51">
        <v>0</v>
      </c>
      <c r="AG511" s="51">
        <v>0</v>
      </c>
      <c r="AH511" s="51" t="str">
        <f>IF(OR(COUNTIF(WestCoast[],IDPs[[#This Row],[Dis_Pcode]])&gt;=1,COUNTIF(WestCoast[],#REF!)&gt;=1),"Yes","No")</f>
        <v>Yes</v>
      </c>
      <c r="AI511" s="51" t="str">
        <f>IF(IDPs[[#This Row],[Gov_Pcode]]=IDPs[[#This Row],[Gov_Coming_Pcode]],"Yes","No")</f>
        <v>Yes</v>
      </c>
      <c r="AJ511" s="51" t="str">
        <f>IF(IDPs[[#This Row],[Dis_Pcode]]=IDPs[[#This Row],[Dis_Coming_Pcode]],"Yes","No")</f>
        <v>No</v>
      </c>
    </row>
    <row r="512" spans="1:36" s="14" customFormat="1" x14ac:dyDescent="0.35">
      <c r="A512" s="50">
        <v>45383</v>
      </c>
      <c r="B512" s="50">
        <v>45382</v>
      </c>
      <c r="C512" s="50" t="s">
        <v>874</v>
      </c>
      <c r="D512" s="51" t="s">
        <v>6</v>
      </c>
      <c r="E512" s="52" t="s">
        <v>873</v>
      </c>
      <c r="F512" s="51" t="s">
        <v>892</v>
      </c>
      <c r="G512" s="51" t="s">
        <v>6</v>
      </c>
      <c r="H512" s="52" t="s">
        <v>873</v>
      </c>
      <c r="I512" s="51" t="s">
        <v>1126</v>
      </c>
      <c r="J512" s="51" t="s">
        <v>1184</v>
      </c>
      <c r="K512" s="50">
        <v>45380</v>
      </c>
      <c r="L512" s="50" t="s">
        <v>797</v>
      </c>
      <c r="M512" s="51" t="s">
        <v>7</v>
      </c>
      <c r="N512" s="52" t="s">
        <v>796</v>
      </c>
      <c r="O512" s="51" t="s">
        <v>830</v>
      </c>
      <c r="P512" s="51" t="s">
        <v>1217</v>
      </c>
      <c r="Q512" s="52" t="s">
        <v>829</v>
      </c>
      <c r="R512" s="51" t="s">
        <v>1181</v>
      </c>
      <c r="S512" s="51" t="s">
        <v>1182</v>
      </c>
      <c r="T512" s="51" t="s">
        <v>1160</v>
      </c>
      <c r="U512" s="51"/>
      <c r="V512" s="51"/>
      <c r="W512" s="51">
        <v>1</v>
      </c>
      <c r="X512" s="51">
        <v>0</v>
      </c>
      <c r="Y512" s="51">
        <v>0</v>
      </c>
      <c r="Z512" s="51">
        <v>0</v>
      </c>
      <c r="AA512" s="51">
        <v>1</v>
      </c>
      <c r="AB512" s="51">
        <v>0</v>
      </c>
      <c r="AC512" s="51">
        <v>0</v>
      </c>
      <c r="AD512" s="51">
        <v>0</v>
      </c>
      <c r="AE512" s="51">
        <v>0</v>
      </c>
      <c r="AF512" s="51">
        <v>0</v>
      </c>
      <c r="AG512" s="51">
        <v>0</v>
      </c>
      <c r="AH512" s="51" t="str">
        <f>IF(OR(COUNTIF(WestCoast[],IDPs[[#This Row],[Dis_Pcode]])&gt;=1,COUNTIF(WestCoast[],#REF!)&gt;=1),"Yes","No")</f>
        <v>No</v>
      </c>
      <c r="AI512" s="51" t="str">
        <f>IF(IDPs[[#This Row],[Gov_Pcode]]=IDPs[[#This Row],[Gov_Coming_Pcode]],"Yes","No")</f>
        <v>No</v>
      </c>
      <c r="AJ512" s="51" t="str">
        <f>IF(IDPs[[#This Row],[Dis_Pcode]]=IDPs[[#This Row],[Dis_Coming_Pcode]],"Yes","No")</f>
        <v>No</v>
      </c>
    </row>
    <row r="513" spans="1:36" s="14" customFormat="1" x14ac:dyDescent="0.35">
      <c r="A513" s="50">
        <v>45383</v>
      </c>
      <c r="B513" s="50">
        <v>45383</v>
      </c>
      <c r="C513" s="50" t="s">
        <v>874</v>
      </c>
      <c r="D513" s="51" t="s">
        <v>6</v>
      </c>
      <c r="E513" s="52" t="s">
        <v>873</v>
      </c>
      <c r="F513" s="51" t="s">
        <v>894</v>
      </c>
      <c r="G513" s="51" t="s">
        <v>87</v>
      </c>
      <c r="H513" s="52" t="s">
        <v>893</v>
      </c>
      <c r="I513" s="51" t="s">
        <v>1126</v>
      </c>
      <c r="J513" s="51" t="s">
        <v>1184</v>
      </c>
      <c r="K513" s="50">
        <v>45380</v>
      </c>
      <c r="L513" s="50" t="s">
        <v>797</v>
      </c>
      <c r="M513" s="51" t="s">
        <v>7</v>
      </c>
      <c r="N513" s="52" t="s">
        <v>796</v>
      </c>
      <c r="O513" s="51" t="s">
        <v>832</v>
      </c>
      <c r="P513" s="51" t="s">
        <v>1213</v>
      </c>
      <c r="Q513" s="52" t="s">
        <v>831</v>
      </c>
      <c r="R513" s="51" t="s">
        <v>1180</v>
      </c>
      <c r="S513" s="51" t="s">
        <v>1185</v>
      </c>
      <c r="T513" s="51" t="s">
        <v>1160</v>
      </c>
      <c r="U513" s="51"/>
      <c r="V513" s="51"/>
      <c r="W513" s="51">
        <v>2</v>
      </c>
      <c r="X513" s="51">
        <v>0</v>
      </c>
      <c r="Y513" s="51">
        <v>0</v>
      </c>
      <c r="Z513" s="51">
        <v>0</v>
      </c>
      <c r="AA513" s="51">
        <v>1</v>
      </c>
      <c r="AB513" s="51">
        <v>0</v>
      </c>
      <c r="AC513" s="51">
        <v>0</v>
      </c>
      <c r="AD513" s="51">
        <v>1</v>
      </c>
      <c r="AE513" s="51">
        <v>0</v>
      </c>
      <c r="AF513" s="51">
        <v>0</v>
      </c>
      <c r="AG513" s="51">
        <v>0</v>
      </c>
      <c r="AH513" s="51" t="str">
        <f>IF(OR(COUNTIF(WestCoast[],IDPs[[#This Row],[Dis_Pcode]])&gt;=1,COUNTIF(WestCoast[],#REF!)&gt;=1),"Yes","No")</f>
        <v>No</v>
      </c>
      <c r="AI513" s="51" t="str">
        <f>IF(IDPs[[#This Row],[Gov_Pcode]]=IDPs[[#This Row],[Gov_Coming_Pcode]],"Yes","No")</f>
        <v>No</v>
      </c>
      <c r="AJ513" s="51" t="str">
        <f>IF(IDPs[[#This Row],[Dis_Pcode]]=IDPs[[#This Row],[Dis_Coming_Pcode]],"Yes","No")</f>
        <v>No</v>
      </c>
    </row>
    <row r="514" spans="1:36" s="14" customFormat="1" x14ac:dyDescent="0.35">
      <c r="A514" s="50">
        <v>45383</v>
      </c>
      <c r="B514" s="50">
        <v>45382</v>
      </c>
      <c r="C514" s="50" t="s">
        <v>874</v>
      </c>
      <c r="D514" s="51" t="s">
        <v>6</v>
      </c>
      <c r="E514" s="52" t="s">
        <v>873</v>
      </c>
      <c r="F514" s="51" t="s">
        <v>892</v>
      </c>
      <c r="G514" s="51" t="s">
        <v>6</v>
      </c>
      <c r="H514" s="52" t="s">
        <v>873</v>
      </c>
      <c r="I514" s="51" t="s">
        <v>1126</v>
      </c>
      <c r="J514" s="51" t="s">
        <v>1184</v>
      </c>
      <c r="K514" s="50">
        <v>45381</v>
      </c>
      <c r="L514" s="50" t="s">
        <v>717</v>
      </c>
      <c r="M514" s="51" t="s">
        <v>1</v>
      </c>
      <c r="N514" s="52" t="s">
        <v>264</v>
      </c>
      <c r="O514" s="51" t="s">
        <v>755</v>
      </c>
      <c r="P514" s="51" t="s">
        <v>1284</v>
      </c>
      <c r="Q514" s="52" t="s">
        <v>754</v>
      </c>
      <c r="R514" s="51" t="s">
        <v>1181</v>
      </c>
      <c r="S514" s="51" t="s">
        <v>1182</v>
      </c>
      <c r="T514" s="51" t="s">
        <v>1160</v>
      </c>
      <c r="U514" s="51"/>
      <c r="V514" s="51"/>
      <c r="W514" s="51">
        <v>2</v>
      </c>
      <c r="X514" s="51">
        <v>0</v>
      </c>
      <c r="Y514" s="51">
        <v>0</v>
      </c>
      <c r="Z514" s="51">
        <v>0</v>
      </c>
      <c r="AA514" s="51">
        <v>0</v>
      </c>
      <c r="AB514" s="51">
        <v>0</v>
      </c>
      <c r="AC514" s="51">
        <v>0</v>
      </c>
      <c r="AD514" s="51">
        <v>2</v>
      </c>
      <c r="AE514" s="51">
        <v>0</v>
      </c>
      <c r="AF514" s="51">
        <v>0</v>
      </c>
      <c r="AG514" s="51">
        <v>0</v>
      </c>
      <c r="AH514" s="51" t="str">
        <f>IF(OR(COUNTIF(WestCoast[],IDPs[[#This Row],[Dis_Pcode]])&gt;=1,COUNTIF(WestCoast[],#REF!)&gt;=1),"Yes","No")</f>
        <v>No</v>
      </c>
      <c r="AI514" s="51" t="str">
        <f>IF(IDPs[[#This Row],[Gov_Pcode]]=IDPs[[#This Row],[Gov_Coming_Pcode]],"Yes","No")</f>
        <v>No</v>
      </c>
      <c r="AJ514" s="51" t="str">
        <f>IF(IDPs[[#This Row],[Dis_Pcode]]=IDPs[[#This Row],[Dis_Coming_Pcode]],"Yes","No")</f>
        <v>No</v>
      </c>
    </row>
    <row r="515" spans="1:36" s="14" customFormat="1" x14ac:dyDescent="0.35">
      <c r="A515" s="50">
        <v>45383</v>
      </c>
      <c r="B515" s="50">
        <v>45384</v>
      </c>
      <c r="C515" s="50" t="s">
        <v>874</v>
      </c>
      <c r="D515" s="51" t="s">
        <v>6</v>
      </c>
      <c r="E515" s="52" t="s">
        <v>873</v>
      </c>
      <c r="F515" s="51" t="s">
        <v>892</v>
      </c>
      <c r="G515" s="51" t="s">
        <v>6</v>
      </c>
      <c r="H515" s="52" t="s">
        <v>873</v>
      </c>
      <c r="I515" s="51" t="s">
        <v>1126</v>
      </c>
      <c r="J515" s="51" t="s">
        <v>1184</v>
      </c>
      <c r="K515" s="50">
        <v>45381</v>
      </c>
      <c r="L515" s="50" t="s">
        <v>401</v>
      </c>
      <c r="M515" s="51" t="s">
        <v>1203</v>
      </c>
      <c r="N515" s="52" t="s">
        <v>266</v>
      </c>
      <c r="O515" s="51" t="s">
        <v>453</v>
      </c>
      <c r="P515" s="51" t="s">
        <v>25</v>
      </c>
      <c r="Q515" s="52" t="s">
        <v>452</v>
      </c>
      <c r="R515" s="51" t="s">
        <v>1181</v>
      </c>
      <c r="S515" s="51" t="s">
        <v>1182</v>
      </c>
      <c r="T515" s="51" t="s">
        <v>1435</v>
      </c>
      <c r="U515" s="51" t="s">
        <v>1435</v>
      </c>
      <c r="V515" s="51" t="s">
        <v>1160</v>
      </c>
      <c r="W515" s="51">
        <v>1</v>
      </c>
      <c r="X515" s="51">
        <v>0</v>
      </c>
      <c r="Y515" s="51">
        <v>0</v>
      </c>
      <c r="Z515" s="51">
        <v>0</v>
      </c>
      <c r="AA515" s="51">
        <v>1</v>
      </c>
      <c r="AB515" s="51">
        <v>0</v>
      </c>
      <c r="AC515" s="51">
        <v>0</v>
      </c>
      <c r="AD515" s="51">
        <v>0</v>
      </c>
      <c r="AE515" s="51">
        <v>0</v>
      </c>
      <c r="AF515" s="51">
        <v>0</v>
      </c>
      <c r="AG515" s="51">
        <v>0</v>
      </c>
      <c r="AH515" s="51" t="str">
        <f>IF(OR(COUNTIF(WestCoast[],IDPs[[#This Row],[Dis_Pcode]])&gt;=1,COUNTIF(WestCoast[],#REF!)&gt;=1),"Yes","No")</f>
        <v>No</v>
      </c>
      <c r="AI515" s="51" t="str">
        <f>IF(IDPs[[#This Row],[Gov_Pcode]]=IDPs[[#This Row],[Gov_Coming_Pcode]],"Yes","No")</f>
        <v>No</v>
      </c>
      <c r="AJ515" s="51" t="str">
        <f>IF(IDPs[[#This Row],[Dis_Pcode]]=IDPs[[#This Row],[Dis_Coming_Pcode]],"Yes","No")</f>
        <v>No</v>
      </c>
    </row>
    <row r="516" spans="1:36" s="14" customFormat="1" x14ac:dyDescent="0.35">
      <c r="A516" s="50">
        <v>45383</v>
      </c>
      <c r="B516" s="50">
        <v>45382</v>
      </c>
      <c r="C516" s="50" t="s">
        <v>874</v>
      </c>
      <c r="D516" s="51" t="s">
        <v>6</v>
      </c>
      <c r="E516" s="52" t="s">
        <v>873</v>
      </c>
      <c r="F516" s="51" t="s">
        <v>894</v>
      </c>
      <c r="G516" s="51" t="s">
        <v>87</v>
      </c>
      <c r="H516" s="52" t="s">
        <v>893</v>
      </c>
      <c r="I516" s="51" t="s">
        <v>1126</v>
      </c>
      <c r="J516" s="51" t="s">
        <v>1184</v>
      </c>
      <c r="K516" s="50">
        <v>45382</v>
      </c>
      <c r="L516" s="50" t="s">
        <v>797</v>
      </c>
      <c r="M516" s="51" t="s">
        <v>7</v>
      </c>
      <c r="N516" s="52" t="s">
        <v>796</v>
      </c>
      <c r="O516" s="51" t="s">
        <v>835</v>
      </c>
      <c r="P516" s="51" t="s">
        <v>135</v>
      </c>
      <c r="Q516" s="52" t="s">
        <v>834</v>
      </c>
      <c r="R516" s="51" t="s">
        <v>1181</v>
      </c>
      <c r="S516" s="51" t="s">
        <v>1183</v>
      </c>
      <c r="T516" s="51" t="s">
        <v>1160</v>
      </c>
      <c r="U516" s="51"/>
      <c r="V516" s="51"/>
      <c r="W516" s="51">
        <v>2</v>
      </c>
      <c r="X516" s="51">
        <v>0</v>
      </c>
      <c r="Y516" s="51">
        <v>1</v>
      </c>
      <c r="Z516" s="51">
        <v>0</v>
      </c>
      <c r="AA516" s="51">
        <v>0</v>
      </c>
      <c r="AB516" s="51">
        <v>0</v>
      </c>
      <c r="AC516" s="51">
        <v>0</v>
      </c>
      <c r="AD516" s="51">
        <v>1</v>
      </c>
      <c r="AE516" s="51">
        <v>0</v>
      </c>
      <c r="AF516" s="51">
        <v>0</v>
      </c>
      <c r="AG516" s="51">
        <v>0</v>
      </c>
      <c r="AH516" s="51" t="str">
        <f>IF(OR(COUNTIF(WestCoast[],IDPs[[#This Row],[Dis_Pcode]])&gt;=1,COUNTIF(WestCoast[],#REF!)&gt;=1),"Yes","No")</f>
        <v>No</v>
      </c>
      <c r="AI516" s="51" t="str">
        <f>IF(IDPs[[#This Row],[Gov_Pcode]]=IDPs[[#This Row],[Gov_Coming_Pcode]],"Yes","No")</f>
        <v>No</v>
      </c>
      <c r="AJ516" s="51" t="str">
        <f>IF(IDPs[[#This Row],[Dis_Pcode]]=IDPs[[#This Row],[Dis_Coming_Pcode]],"Yes","No")</f>
        <v>No</v>
      </c>
    </row>
    <row r="517" spans="1:36" s="14" customFormat="1" x14ac:dyDescent="0.35">
      <c r="A517" s="50">
        <v>45383</v>
      </c>
      <c r="B517" s="50">
        <v>45382</v>
      </c>
      <c r="C517" s="50" t="s">
        <v>874</v>
      </c>
      <c r="D517" s="51" t="s">
        <v>6</v>
      </c>
      <c r="E517" s="52" t="s">
        <v>873</v>
      </c>
      <c r="F517" s="51" t="s">
        <v>892</v>
      </c>
      <c r="G517" s="51" t="s">
        <v>6</v>
      </c>
      <c r="H517" s="52" t="s">
        <v>873</v>
      </c>
      <c r="I517" s="51" t="s">
        <v>1126</v>
      </c>
      <c r="J517" s="51" t="s">
        <v>1184</v>
      </c>
      <c r="K517" s="50">
        <v>45382</v>
      </c>
      <c r="L517" s="50" t="s">
        <v>797</v>
      </c>
      <c r="M517" s="51" t="s">
        <v>7</v>
      </c>
      <c r="N517" s="52" t="s">
        <v>796</v>
      </c>
      <c r="O517" s="51" t="s">
        <v>807</v>
      </c>
      <c r="P517" s="51" t="s">
        <v>1205</v>
      </c>
      <c r="Q517" s="52" t="s">
        <v>806</v>
      </c>
      <c r="R517" s="51" t="s">
        <v>1181</v>
      </c>
      <c r="S517" s="51" t="s">
        <v>1183</v>
      </c>
      <c r="T517" s="51" t="s">
        <v>1160</v>
      </c>
      <c r="U517" s="51"/>
      <c r="V517" s="51"/>
      <c r="W517" s="51">
        <v>1</v>
      </c>
      <c r="X517" s="51">
        <v>0</v>
      </c>
      <c r="Y517" s="51">
        <v>0</v>
      </c>
      <c r="Z517" s="51">
        <v>0</v>
      </c>
      <c r="AA517" s="51">
        <v>0</v>
      </c>
      <c r="AB517" s="51">
        <v>0</v>
      </c>
      <c r="AC517" s="51">
        <v>0</v>
      </c>
      <c r="AD517" s="51">
        <v>0</v>
      </c>
      <c r="AE517" s="51">
        <v>0</v>
      </c>
      <c r="AF517" s="51">
        <v>1</v>
      </c>
      <c r="AG517" s="51">
        <v>0</v>
      </c>
      <c r="AH517" s="51" t="str">
        <f>IF(OR(COUNTIF(WestCoast[],IDPs[[#This Row],[Dis_Pcode]])&gt;=1,COUNTIF(WestCoast[],#REF!)&gt;=1),"Yes","No")</f>
        <v>No</v>
      </c>
      <c r="AI517" s="51" t="str">
        <f>IF(IDPs[[#This Row],[Gov_Pcode]]=IDPs[[#This Row],[Gov_Coming_Pcode]],"Yes","No")</f>
        <v>No</v>
      </c>
      <c r="AJ517" s="51" t="str">
        <f>IF(IDPs[[#This Row],[Dis_Pcode]]=IDPs[[#This Row],[Dis_Coming_Pcode]],"Yes","No")</f>
        <v>No</v>
      </c>
    </row>
    <row r="518" spans="1:36" s="14" customFormat="1" x14ac:dyDescent="0.35">
      <c r="A518" s="50">
        <v>45383</v>
      </c>
      <c r="B518" s="50">
        <v>45383</v>
      </c>
      <c r="C518" s="50" t="s">
        <v>874</v>
      </c>
      <c r="D518" s="51" t="s">
        <v>6</v>
      </c>
      <c r="E518" s="52" t="s">
        <v>873</v>
      </c>
      <c r="F518" s="51" t="s">
        <v>892</v>
      </c>
      <c r="G518" s="51" t="s">
        <v>6</v>
      </c>
      <c r="H518" s="52" t="s">
        <v>873</v>
      </c>
      <c r="I518" s="51" t="s">
        <v>1126</v>
      </c>
      <c r="J518" s="51" t="s">
        <v>1184</v>
      </c>
      <c r="K518" s="50">
        <v>45382</v>
      </c>
      <c r="L518" s="50" t="s">
        <v>717</v>
      </c>
      <c r="M518" s="51" t="s">
        <v>1</v>
      </c>
      <c r="N518" s="52" t="s">
        <v>264</v>
      </c>
      <c r="O518" s="51" t="s">
        <v>773</v>
      </c>
      <c r="P518" s="51" t="s">
        <v>771</v>
      </c>
      <c r="Q518" s="52" t="s">
        <v>772</v>
      </c>
      <c r="R518" s="51" t="s">
        <v>1181</v>
      </c>
      <c r="S518" s="51" t="s">
        <v>1182</v>
      </c>
      <c r="T518" s="51" t="s">
        <v>1160</v>
      </c>
      <c r="U518" s="51"/>
      <c r="V518" s="51"/>
      <c r="W518" s="51">
        <v>1</v>
      </c>
      <c r="X518" s="51">
        <v>0</v>
      </c>
      <c r="Y518" s="51">
        <v>0</v>
      </c>
      <c r="Z518" s="51">
        <v>0</v>
      </c>
      <c r="AA518" s="51">
        <v>1</v>
      </c>
      <c r="AB518" s="51">
        <v>0</v>
      </c>
      <c r="AC518" s="51">
        <v>0</v>
      </c>
      <c r="AD518" s="51">
        <v>0</v>
      </c>
      <c r="AE518" s="51">
        <v>0</v>
      </c>
      <c r="AF518" s="51">
        <v>0</v>
      </c>
      <c r="AG518" s="51">
        <v>0</v>
      </c>
      <c r="AH518" s="51" t="str">
        <f>IF(OR(COUNTIF(WestCoast[],IDPs[[#This Row],[Dis_Pcode]])&gt;=1,COUNTIF(WestCoast[],#REF!)&gt;=1),"Yes","No")</f>
        <v>No</v>
      </c>
      <c r="AI518" s="51" t="str">
        <f>IF(IDPs[[#This Row],[Gov_Pcode]]=IDPs[[#This Row],[Gov_Coming_Pcode]],"Yes","No")</f>
        <v>No</v>
      </c>
      <c r="AJ518" s="51" t="str">
        <f>IF(IDPs[[#This Row],[Dis_Pcode]]=IDPs[[#This Row],[Dis_Coming_Pcode]],"Yes","No")</f>
        <v>No</v>
      </c>
    </row>
    <row r="519" spans="1:36" s="14" customFormat="1" x14ac:dyDescent="0.35">
      <c r="A519" s="50">
        <v>45384</v>
      </c>
      <c r="B519" s="50">
        <v>45383</v>
      </c>
      <c r="C519" s="50" t="s">
        <v>401</v>
      </c>
      <c r="D519" s="51" t="s">
        <v>1203</v>
      </c>
      <c r="E519" s="52" t="s">
        <v>266</v>
      </c>
      <c r="F519" s="51" t="s">
        <v>453</v>
      </c>
      <c r="G519" s="51" t="s">
        <v>25</v>
      </c>
      <c r="H519" s="52" t="s">
        <v>452</v>
      </c>
      <c r="I519" s="51" t="s">
        <v>1126</v>
      </c>
      <c r="J519" s="51" t="s">
        <v>1184</v>
      </c>
      <c r="K519" s="50">
        <v>45382</v>
      </c>
      <c r="L519" s="50" t="s">
        <v>1046</v>
      </c>
      <c r="M519" s="51" t="s">
        <v>1207</v>
      </c>
      <c r="N519" s="52" t="s">
        <v>267</v>
      </c>
      <c r="O519" s="51" t="s">
        <v>1084</v>
      </c>
      <c r="P519" s="51" t="s">
        <v>35</v>
      </c>
      <c r="Q519" s="52" t="s">
        <v>1083</v>
      </c>
      <c r="R519" s="51" t="s">
        <v>1180</v>
      </c>
      <c r="S519" s="51" t="s">
        <v>1186</v>
      </c>
      <c r="T519" s="51" t="s">
        <v>1160</v>
      </c>
      <c r="U519" s="51"/>
      <c r="V519" s="51"/>
      <c r="W519" s="51">
        <v>2</v>
      </c>
      <c r="X519" s="51">
        <v>0</v>
      </c>
      <c r="Y519" s="51">
        <v>0</v>
      </c>
      <c r="Z519" s="51">
        <v>0</v>
      </c>
      <c r="AA519" s="51">
        <v>0</v>
      </c>
      <c r="AB519" s="51">
        <v>0</v>
      </c>
      <c r="AC519" s="51">
        <v>0</v>
      </c>
      <c r="AD519" s="51">
        <v>2</v>
      </c>
      <c r="AE519" s="51">
        <v>0</v>
      </c>
      <c r="AF519" s="51">
        <v>0</v>
      </c>
      <c r="AG519" s="51">
        <v>0</v>
      </c>
      <c r="AH519" s="51" t="str">
        <f>IF(OR(COUNTIF(WestCoast[],IDPs[[#This Row],[Dis_Pcode]])&gt;=1,COUNTIF(WestCoast[],#REF!)&gt;=1),"Yes","No")</f>
        <v>Yes</v>
      </c>
      <c r="AI519" s="51" t="str">
        <f>IF(IDPs[[#This Row],[Gov_Pcode]]=IDPs[[#This Row],[Gov_Coming_Pcode]],"Yes","No")</f>
        <v>No</v>
      </c>
      <c r="AJ519" s="51" t="str">
        <f>IF(IDPs[[#This Row],[Dis_Pcode]]=IDPs[[#This Row],[Dis_Coming_Pcode]],"Yes","No")</f>
        <v>No</v>
      </c>
    </row>
    <row r="520" spans="1:36" s="14" customFormat="1" x14ac:dyDescent="0.35">
      <c r="A520" s="50">
        <v>45388</v>
      </c>
      <c r="B520" s="50">
        <v>45384</v>
      </c>
      <c r="C520" s="50" t="s">
        <v>874</v>
      </c>
      <c r="D520" s="51" t="s">
        <v>6</v>
      </c>
      <c r="E520" s="52" t="s">
        <v>873</v>
      </c>
      <c r="F520" s="51" t="s">
        <v>894</v>
      </c>
      <c r="G520" s="51" t="s">
        <v>87</v>
      </c>
      <c r="H520" s="52" t="s">
        <v>893</v>
      </c>
      <c r="I520" s="51" t="s">
        <v>1126</v>
      </c>
      <c r="J520" s="51" t="s">
        <v>1184</v>
      </c>
      <c r="K520" s="50">
        <v>45383</v>
      </c>
      <c r="L520" s="50" t="s">
        <v>325</v>
      </c>
      <c r="M520" s="51" t="s">
        <v>17</v>
      </c>
      <c r="N520" s="52" t="s">
        <v>277</v>
      </c>
      <c r="O520" s="51" t="s">
        <v>340</v>
      </c>
      <c r="P520" s="51" t="s">
        <v>338</v>
      </c>
      <c r="Q520" s="52" t="s">
        <v>339</v>
      </c>
      <c r="R520" s="51" t="s">
        <v>1181</v>
      </c>
      <c r="S520" s="51" t="s">
        <v>1183</v>
      </c>
      <c r="T520" s="51" t="s">
        <v>1160</v>
      </c>
      <c r="U520" s="51"/>
      <c r="V520" s="51"/>
      <c r="W520" s="51">
        <v>1</v>
      </c>
      <c r="X520" s="51">
        <v>0</v>
      </c>
      <c r="Y520" s="51">
        <v>0</v>
      </c>
      <c r="Z520" s="51">
        <v>0</v>
      </c>
      <c r="AA520" s="51">
        <v>1</v>
      </c>
      <c r="AB520" s="51">
        <v>0</v>
      </c>
      <c r="AC520" s="51">
        <v>0</v>
      </c>
      <c r="AD520" s="51">
        <v>0</v>
      </c>
      <c r="AE520" s="51">
        <v>0</v>
      </c>
      <c r="AF520" s="51">
        <v>0</v>
      </c>
      <c r="AG520" s="51">
        <v>0</v>
      </c>
      <c r="AH520" s="51" t="str">
        <f>IF(OR(COUNTIF(WestCoast[],IDPs[[#This Row],[Dis_Pcode]])&gt;=1,COUNTIF(WestCoast[],#REF!)&gt;=1),"Yes","No")</f>
        <v>No</v>
      </c>
      <c r="AI520" s="51" t="str">
        <f>IF(IDPs[[#This Row],[Gov_Pcode]]=IDPs[[#This Row],[Gov_Coming_Pcode]],"Yes","No")</f>
        <v>No</v>
      </c>
      <c r="AJ520" s="51" t="str">
        <f>IF(IDPs[[#This Row],[Dis_Pcode]]=IDPs[[#This Row],[Dis_Coming_Pcode]],"Yes","No")</f>
        <v>No</v>
      </c>
    </row>
    <row r="521" spans="1:36" s="14" customFormat="1" x14ac:dyDescent="0.35">
      <c r="A521" s="50">
        <v>45388</v>
      </c>
      <c r="B521" s="50">
        <v>45384</v>
      </c>
      <c r="C521" s="50" t="s">
        <v>874</v>
      </c>
      <c r="D521" s="51" t="s">
        <v>6</v>
      </c>
      <c r="E521" s="52" t="s">
        <v>873</v>
      </c>
      <c r="F521" s="51" t="s">
        <v>894</v>
      </c>
      <c r="G521" s="51" t="s">
        <v>87</v>
      </c>
      <c r="H521" s="52" t="s">
        <v>893</v>
      </c>
      <c r="I521" s="51" t="s">
        <v>1126</v>
      </c>
      <c r="J521" s="51" t="s">
        <v>1184</v>
      </c>
      <c r="K521" s="50">
        <v>45383</v>
      </c>
      <c r="L521" s="50" t="s">
        <v>999</v>
      </c>
      <c r="M521" s="51" t="s">
        <v>15</v>
      </c>
      <c r="N521" s="52" t="s">
        <v>271</v>
      </c>
      <c r="O521" s="51" t="s">
        <v>1009</v>
      </c>
      <c r="P521" s="51" t="s">
        <v>1335</v>
      </c>
      <c r="Q521" s="52" t="s">
        <v>1008</v>
      </c>
      <c r="R521" s="51" t="s">
        <v>1181</v>
      </c>
      <c r="S521" s="51" t="s">
        <v>1182</v>
      </c>
      <c r="T521" s="51" t="s">
        <v>1160</v>
      </c>
      <c r="U521" s="51"/>
      <c r="V521" s="51"/>
      <c r="W521" s="51">
        <v>1</v>
      </c>
      <c r="X521" s="51">
        <v>0</v>
      </c>
      <c r="Y521" s="51">
        <v>1</v>
      </c>
      <c r="Z521" s="51">
        <v>0</v>
      </c>
      <c r="AA521" s="51">
        <v>0</v>
      </c>
      <c r="AB521" s="51">
        <v>0</v>
      </c>
      <c r="AC521" s="51">
        <v>0</v>
      </c>
      <c r="AD521" s="51">
        <v>0</v>
      </c>
      <c r="AE521" s="51">
        <v>0</v>
      </c>
      <c r="AF521" s="51">
        <v>0</v>
      </c>
      <c r="AG521" s="51">
        <v>0</v>
      </c>
      <c r="AH521" s="51" t="str">
        <f>IF(OR(COUNTIF(WestCoast[],IDPs[[#This Row],[Dis_Pcode]])&gt;=1,COUNTIF(WestCoast[],#REF!)&gt;=1),"Yes","No")</f>
        <v>No</v>
      </c>
      <c r="AI521" s="51" t="str">
        <f>IF(IDPs[[#This Row],[Gov_Pcode]]=IDPs[[#This Row],[Gov_Coming_Pcode]],"Yes","No")</f>
        <v>No</v>
      </c>
      <c r="AJ521" s="51" t="str">
        <f>IF(IDPs[[#This Row],[Dis_Pcode]]=IDPs[[#This Row],[Dis_Coming_Pcode]],"Yes","No")</f>
        <v>No</v>
      </c>
    </row>
    <row r="522" spans="1:36" s="14" customFormat="1" x14ac:dyDescent="0.35">
      <c r="A522" s="50">
        <v>45388</v>
      </c>
      <c r="B522" s="50">
        <v>45385</v>
      </c>
      <c r="C522" s="50" t="s">
        <v>874</v>
      </c>
      <c r="D522" s="51" t="s">
        <v>6</v>
      </c>
      <c r="E522" s="52" t="s">
        <v>873</v>
      </c>
      <c r="F522" s="51" t="s">
        <v>894</v>
      </c>
      <c r="G522" s="51" t="s">
        <v>87</v>
      </c>
      <c r="H522" s="52" t="s">
        <v>893</v>
      </c>
      <c r="I522" s="51" t="s">
        <v>1126</v>
      </c>
      <c r="J522" s="51" t="s">
        <v>1184</v>
      </c>
      <c r="K522" s="50">
        <v>45383</v>
      </c>
      <c r="L522" s="50" t="s">
        <v>401</v>
      </c>
      <c r="M522" s="51" t="s">
        <v>1203</v>
      </c>
      <c r="N522" s="52" t="s">
        <v>266</v>
      </c>
      <c r="O522" s="51" t="s">
        <v>447</v>
      </c>
      <c r="P522" s="51" t="s">
        <v>43</v>
      </c>
      <c r="Q522" s="52" t="s">
        <v>446</v>
      </c>
      <c r="R522" s="51" t="s">
        <v>1180</v>
      </c>
      <c r="S522" s="51" t="s">
        <v>1185</v>
      </c>
      <c r="T522" s="51" t="s">
        <v>1435</v>
      </c>
      <c r="U522" s="51" t="s">
        <v>1435</v>
      </c>
      <c r="V522" s="51" t="s">
        <v>1435</v>
      </c>
      <c r="W522" s="51">
        <v>1</v>
      </c>
      <c r="X522" s="51">
        <v>0</v>
      </c>
      <c r="Y522" s="51">
        <v>0</v>
      </c>
      <c r="Z522" s="51">
        <v>0</v>
      </c>
      <c r="AA522" s="51">
        <v>0</v>
      </c>
      <c r="AB522" s="51">
        <v>0</v>
      </c>
      <c r="AC522" s="51">
        <v>0</v>
      </c>
      <c r="AD522" s="51">
        <v>1</v>
      </c>
      <c r="AE522" s="51">
        <v>0</v>
      </c>
      <c r="AF522" s="51">
        <v>0</v>
      </c>
      <c r="AG522" s="51">
        <v>0</v>
      </c>
      <c r="AH522" s="51" t="str">
        <f>IF(OR(COUNTIF(WestCoast[],IDPs[[#This Row],[Dis_Pcode]])&gt;=1,COUNTIF(WestCoast[],#REF!)&gt;=1),"Yes","No")</f>
        <v>No</v>
      </c>
      <c r="AI522" s="51" t="str">
        <f>IF(IDPs[[#This Row],[Gov_Pcode]]=IDPs[[#This Row],[Gov_Coming_Pcode]],"Yes","No")</f>
        <v>No</v>
      </c>
      <c r="AJ522" s="51" t="str">
        <f>IF(IDPs[[#This Row],[Dis_Pcode]]=IDPs[[#This Row],[Dis_Coming_Pcode]],"Yes","No")</f>
        <v>No</v>
      </c>
    </row>
    <row r="523" spans="1:36" s="14" customFormat="1" x14ac:dyDescent="0.35">
      <c r="A523" s="50">
        <v>45388</v>
      </c>
      <c r="B523" s="50">
        <v>45385</v>
      </c>
      <c r="C523" s="50" t="s">
        <v>874</v>
      </c>
      <c r="D523" s="51" t="s">
        <v>6</v>
      </c>
      <c r="E523" s="52" t="s">
        <v>873</v>
      </c>
      <c r="F523" s="51" t="s">
        <v>894</v>
      </c>
      <c r="G523" s="51" t="s">
        <v>87</v>
      </c>
      <c r="H523" s="52" t="s">
        <v>893</v>
      </c>
      <c r="I523" s="51" t="s">
        <v>1126</v>
      </c>
      <c r="J523" s="51" t="s">
        <v>1184</v>
      </c>
      <c r="K523" s="50">
        <v>45383</v>
      </c>
      <c r="L523" s="50" t="s">
        <v>959</v>
      </c>
      <c r="M523" s="51" t="s">
        <v>1206</v>
      </c>
      <c r="N523" s="52" t="s">
        <v>270</v>
      </c>
      <c r="O523" s="51" t="s">
        <v>988</v>
      </c>
      <c r="P523" s="51" t="s">
        <v>1212</v>
      </c>
      <c r="Q523" s="52" t="s">
        <v>987</v>
      </c>
      <c r="R523" s="51" t="s">
        <v>1181</v>
      </c>
      <c r="S523" s="51" t="s">
        <v>1183</v>
      </c>
      <c r="T523" s="51" t="s">
        <v>1160</v>
      </c>
      <c r="U523" s="51"/>
      <c r="V523" s="51"/>
      <c r="W523" s="51">
        <v>1</v>
      </c>
      <c r="X523" s="51">
        <v>0</v>
      </c>
      <c r="Y523" s="51">
        <v>1</v>
      </c>
      <c r="Z523" s="51">
        <v>0</v>
      </c>
      <c r="AA523" s="51">
        <v>0</v>
      </c>
      <c r="AB523" s="51">
        <v>0</v>
      </c>
      <c r="AC523" s="51">
        <v>0</v>
      </c>
      <c r="AD523" s="51">
        <v>0</v>
      </c>
      <c r="AE523" s="51">
        <v>0</v>
      </c>
      <c r="AF523" s="51">
        <v>0</v>
      </c>
      <c r="AG523" s="51">
        <v>0</v>
      </c>
      <c r="AH523" s="51" t="str">
        <f>IF(OR(COUNTIF(WestCoast[],IDPs[[#This Row],[Dis_Pcode]])&gt;=1,COUNTIF(WestCoast[],#REF!)&gt;=1),"Yes","No")</f>
        <v>No</v>
      </c>
      <c r="AI523" s="51" t="str">
        <f>IF(IDPs[[#This Row],[Gov_Pcode]]=IDPs[[#This Row],[Gov_Coming_Pcode]],"Yes","No")</f>
        <v>No</v>
      </c>
      <c r="AJ523" s="51" t="str">
        <f>IF(IDPs[[#This Row],[Dis_Pcode]]=IDPs[[#This Row],[Dis_Coming_Pcode]],"Yes","No")</f>
        <v>No</v>
      </c>
    </row>
    <row r="524" spans="1:36" s="14" customFormat="1" x14ac:dyDescent="0.35">
      <c r="A524" s="50">
        <v>45388</v>
      </c>
      <c r="B524" s="50">
        <v>45386</v>
      </c>
      <c r="C524" s="50" t="s">
        <v>874</v>
      </c>
      <c r="D524" s="51" t="s">
        <v>6</v>
      </c>
      <c r="E524" s="52" t="s">
        <v>873</v>
      </c>
      <c r="F524" s="51" t="s">
        <v>882</v>
      </c>
      <c r="G524" s="51" t="s">
        <v>121</v>
      </c>
      <c r="H524" s="52" t="s">
        <v>881</v>
      </c>
      <c r="I524" s="51" t="s">
        <v>1126</v>
      </c>
      <c r="J524" s="51" t="s">
        <v>1184</v>
      </c>
      <c r="K524" s="50">
        <v>45383</v>
      </c>
      <c r="L524" s="50" t="s">
        <v>401</v>
      </c>
      <c r="M524" s="51" t="s">
        <v>1203</v>
      </c>
      <c r="N524" s="52" t="s">
        <v>266</v>
      </c>
      <c r="O524" s="51" t="s">
        <v>441</v>
      </c>
      <c r="P524" s="51" t="s">
        <v>1209</v>
      </c>
      <c r="Q524" s="52" t="s">
        <v>440</v>
      </c>
      <c r="R524" s="51" t="s">
        <v>1181</v>
      </c>
      <c r="S524" s="51" t="s">
        <v>1183</v>
      </c>
      <c r="T524" s="51" t="s">
        <v>1160</v>
      </c>
      <c r="U524" s="51"/>
      <c r="V524" s="51"/>
      <c r="W524" s="51">
        <v>2</v>
      </c>
      <c r="X524" s="51">
        <v>0</v>
      </c>
      <c r="Y524" s="51">
        <v>0</v>
      </c>
      <c r="Z524" s="51">
        <v>0</v>
      </c>
      <c r="AA524" s="51">
        <v>1</v>
      </c>
      <c r="AB524" s="51">
        <v>1</v>
      </c>
      <c r="AC524" s="51">
        <v>0</v>
      </c>
      <c r="AD524" s="51">
        <v>0</v>
      </c>
      <c r="AE524" s="51">
        <v>0</v>
      </c>
      <c r="AF524" s="51">
        <v>0</v>
      </c>
      <c r="AG524" s="51">
        <v>0</v>
      </c>
      <c r="AH524" s="51" t="str">
        <f>IF(OR(COUNTIF(WestCoast[],IDPs[[#This Row],[Dis_Pcode]])&gt;=1,COUNTIF(WestCoast[],#REF!)&gt;=1),"Yes","No")</f>
        <v>No</v>
      </c>
      <c r="AI524" s="51" t="str">
        <f>IF(IDPs[[#This Row],[Gov_Pcode]]=IDPs[[#This Row],[Gov_Coming_Pcode]],"Yes","No")</f>
        <v>No</v>
      </c>
      <c r="AJ524" s="51" t="str">
        <f>IF(IDPs[[#This Row],[Dis_Pcode]]=IDPs[[#This Row],[Dis_Coming_Pcode]],"Yes","No")</f>
        <v>No</v>
      </c>
    </row>
    <row r="525" spans="1:36" s="14" customFormat="1" x14ac:dyDescent="0.35">
      <c r="A525" s="50">
        <v>45388</v>
      </c>
      <c r="B525" s="50">
        <v>45386</v>
      </c>
      <c r="C525" s="50" t="s">
        <v>874</v>
      </c>
      <c r="D525" s="51" t="s">
        <v>6</v>
      </c>
      <c r="E525" s="52" t="s">
        <v>873</v>
      </c>
      <c r="F525" s="51" t="s">
        <v>894</v>
      </c>
      <c r="G525" s="51" t="s">
        <v>87</v>
      </c>
      <c r="H525" s="52" t="s">
        <v>893</v>
      </c>
      <c r="I525" s="51" t="s">
        <v>1126</v>
      </c>
      <c r="J525" s="51" t="s">
        <v>1184</v>
      </c>
      <c r="K525" s="50">
        <v>45383</v>
      </c>
      <c r="L525" s="50" t="s">
        <v>874</v>
      </c>
      <c r="M525" s="51" t="s">
        <v>6</v>
      </c>
      <c r="N525" s="52" t="s">
        <v>873</v>
      </c>
      <c r="O525" s="51" t="s">
        <v>882</v>
      </c>
      <c r="P525" s="51" t="s">
        <v>121</v>
      </c>
      <c r="Q525" s="52" t="s">
        <v>881</v>
      </c>
      <c r="R525" s="51" t="s">
        <v>1181</v>
      </c>
      <c r="S525" s="51" t="s">
        <v>1183</v>
      </c>
      <c r="T525" s="51" t="s">
        <v>1160</v>
      </c>
      <c r="U525" s="51"/>
      <c r="V525" s="51"/>
      <c r="W525" s="51">
        <v>1</v>
      </c>
      <c r="X525" s="51">
        <v>0</v>
      </c>
      <c r="Y525" s="51">
        <v>0</v>
      </c>
      <c r="Z525" s="51">
        <v>0</v>
      </c>
      <c r="AA525" s="51">
        <v>0</v>
      </c>
      <c r="AB525" s="51">
        <v>0</v>
      </c>
      <c r="AC525" s="51">
        <v>0</v>
      </c>
      <c r="AD525" s="51">
        <v>1</v>
      </c>
      <c r="AE525" s="51">
        <v>0</v>
      </c>
      <c r="AF525" s="51">
        <v>0</v>
      </c>
      <c r="AG525" s="51">
        <v>0</v>
      </c>
      <c r="AH525" s="51" t="str">
        <f>IF(OR(COUNTIF(WestCoast[],IDPs[[#This Row],[Dis_Pcode]])&gt;=1,COUNTIF(WestCoast[],#REF!)&gt;=1),"Yes","No")</f>
        <v>No</v>
      </c>
      <c r="AI525" s="51" t="str">
        <f>IF(IDPs[[#This Row],[Gov_Pcode]]=IDPs[[#This Row],[Gov_Coming_Pcode]],"Yes","No")</f>
        <v>Yes</v>
      </c>
      <c r="AJ525" s="51" t="str">
        <f>IF(IDPs[[#This Row],[Dis_Pcode]]=IDPs[[#This Row],[Dis_Coming_Pcode]],"Yes","No")</f>
        <v>No</v>
      </c>
    </row>
    <row r="526" spans="1:36" s="14" customFormat="1" x14ac:dyDescent="0.35">
      <c r="A526" s="50">
        <v>45388</v>
      </c>
      <c r="B526" s="50">
        <v>45386</v>
      </c>
      <c r="C526" s="50" t="s">
        <v>874</v>
      </c>
      <c r="D526" s="51" t="s">
        <v>6</v>
      </c>
      <c r="E526" s="52" t="s">
        <v>873</v>
      </c>
      <c r="F526" s="51" t="s">
        <v>892</v>
      </c>
      <c r="G526" s="51" t="s">
        <v>6</v>
      </c>
      <c r="H526" s="52" t="s">
        <v>873</v>
      </c>
      <c r="I526" s="51" t="s">
        <v>1126</v>
      </c>
      <c r="J526" s="51" t="s">
        <v>1184</v>
      </c>
      <c r="K526" s="50">
        <v>45383</v>
      </c>
      <c r="L526" s="50" t="s">
        <v>1046</v>
      </c>
      <c r="M526" s="51" t="s">
        <v>1207</v>
      </c>
      <c r="N526" s="52" t="s">
        <v>267</v>
      </c>
      <c r="O526" s="51" t="s">
        <v>1081</v>
      </c>
      <c r="P526" s="51" t="s">
        <v>1208</v>
      </c>
      <c r="Q526" s="52" t="s">
        <v>1080</v>
      </c>
      <c r="R526" s="51" t="s">
        <v>1181</v>
      </c>
      <c r="S526" s="51" t="s">
        <v>1182</v>
      </c>
      <c r="T526" s="51" t="s">
        <v>1160</v>
      </c>
      <c r="U526" s="51"/>
      <c r="V526" s="51"/>
      <c r="W526" s="51">
        <v>1</v>
      </c>
      <c r="X526" s="51">
        <v>0</v>
      </c>
      <c r="Y526" s="51">
        <v>0</v>
      </c>
      <c r="Z526" s="51">
        <v>0</v>
      </c>
      <c r="AA526" s="51">
        <v>0</v>
      </c>
      <c r="AB526" s="51">
        <v>0</v>
      </c>
      <c r="AC526" s="51">
        <v>0</v>
      </c>
      <c r="AD526" s="51">
        <v>1</v>
      </c>
      <c r="AE526" s="51">
        <v>0</v>
      </c>
      <c r="AF526" s="51">
        <v>0</v>
      </c>
      <c r="AG526" s="51">
        <v>0</v>
      </c>
      <c r="AH526" s="51" t="str">
        <f>IF(OR(COUNTIF(WestCoast[],IDPs[[#This Row],[Dis_Pcode]])&gt;=1,COUNTIF(WestCoast[],#REF!)&gt;=1),"Yes","No")</f>
        <v>No</v>
      </c>
      <c r="AI526" s="51" t="str">
        <f>IF(IDPs[[#This Row],[Gov_Pcode]]=IDPs[[#This Row],[Gov_Coming_Pcode]],"Yes","No")</f>
        <v>No</v>
      </c>
      <c r="AJ526" s="51" t="str">
        <f>IF(IDPs[[#This Row],[Dis_Pcode]]=IDPs[[#This Row],[Dis_Coming_Pcode]],"Yes","No")</f>
        <v>No</v>
      </c>
    </row>
    <row r="527" spans="1:36" s="14" customFormat="1" x14ac:dyDescent="0.35">
      <c r="A527" s="50">
        <v>45388</v>
      </c>
      <c r="B527" s="50">
        <v>45385</v>
      </c>
      <c r="C527" s="50" t="s">
        <v>874</v>
      </c>
      <c r="D527" s="51" t="s">
        <v>6</v>
      </c>
      <c r="E527" s="52" t="s">
        <v>873</v>
      </c>
      <c r="F527" s="51" t="s">
        <v>894</v>
      </c>
      <c r="G527" s="51" t="s">
        <v>87</v>
      </c>
      <c r="H527" s="52" t="s">
        <v>893</v>
      </c>
      <c r="I527" s="51" t="s">
        <v>1126</v>
      </c>
      <c r="J527" s="51" t="s">
        <v>1184</v>
      </c>
      <c r="K527" s="50">
        <v>45384</v>
      </c>
      <c r="L527" s="50" t="s">
        <v>325</v>
      </c>
      <c r="M527" s="51" t="s">
        <v>17</v>
      </c>
      <c r="N527" s="52" t="s">
        <v>277</v>
      </c>
      <c r="O527" s="51" t="s">
        <v>371</v>
      </c>
      <c r="P527" s="51" t="s">
        <v>370</v>
      </c>
      <c r="Q527" s="52" t="s">
        <v>369</v>
      </c>
      <c r="R527" s="51" t="s">
        <v>1180</v>
      </c>
      <c r="S527" s="51" t="s">
        <v>1185</v>
      </c>
      <c r="T527" s="51" t="s">
        <v>1160</v>
      </c>
      <c r="U527" s="51"/>
      <c r="V527" s="51"/>
      <c r="W527" s="51">
        <v>1</v>
      </c>
      <c r="X527" s="51">
        <v>0</v>
      </c>
      <c r="Y527" s="51">
        <v>0</v>
      </c>
      <c r="Z527" s="51">
        <v>0</v>
      </c>
      <c r="AA527" s="51">
        <v>1</v>
      </c>
      <c r="AB527" s="51">
        <v>0</v>
      </c>
      <c r="AC527" s="51">
        <v>0</v>
      </c>
      <c r="AD527" s="51">
        <v>0</v>
      </c>
      <c r="AE527" s="51">
        <v>0</v>
      </c>
      <c r="AF527" s="51">
        <v>0</v>
      </c>
      <c r="AG527" s="51">
        <v>0</v>
      </c>
      <c r="AH527" s="51" t="str">
        <f>IF(OR(COUNTIF(WestCoast[],IDPs[[#This Row],[Dis_Pcode]])&gt;=1,COUNTIF(WestCoast[],#REF!)&gt;=1),"Yes","No")</f>
        <v>No</v>
      </c>
      <c r="AI527" s="51" t="str">
        <f>IF(IDPs[[#This Row],[Gov_Pcode]]=IDPs[[#This Row],[Gov_Coming_Pcode]],"Yes","No")</f>
        <v>No</v>
      </c>
      <c r="AJ527" s="51" t="str">
        <f>IF(IDPs[[#This Row],[Dis_Pcode]]=IDPs[[#This Row],[Dis_Coming_Pcode]],"Yes","No")</f>
        <v>No</v>
      </c>
    </row>
    <row r="528" spans="1:36" s="14" customFormat="1" x14ac:dyDescent="0.35">
      <c r="A528" s="50">
        <v>45388</v>
      </c>
      <c r="B528" s="50">
        <v>45385</v>
      </c>
      <c r="C528" s="50" t="s">
        <v>874</v>
      </c>
      <c r="D528" s="51" t="s">
        <v>6</v>
      </c>
      <c r="E528" s="52" t="s">
        <v>873</v>
      </c>
      <c r="F528" s="51" t="s">
        <v>894</v>
      </c>
      <c r="G528" s="51" t="s">
        <v>87</v>
      </c>
      <c r="H528" s="52" t="s">
        <v>893</v>
      </c>
      <c r="I528" s="51" t="s">
        <v>1126</v>
      </c>
      <c r="J528" s="51" t="s">
        <v>1184</v>
      </c>
      <c r="K528" s="50">
        <v>45384</v>
      </c>
      <c r="L528" s="50" t="s">
        <v>563</v>
      </c>
      <c r="M528" s="51" t="s">
        <v>8</v>
      </c>
      <c r="N528" s="52" t="s">
        <v>269</v>
      </c>
      <c r="O528" s="51" t="s">
        <v>572</v>
      </c>
      <c r="P528" s="51" t="s">
        <v>8</v>
      </c>
      <c r="Q528" s="52" t="s">
        <v>269</v>
      </c>
      <c r="R528" s="51" t="s">
        <v>1181</v>
      </c>
      <c r="S528" s="51" t="s">
        <v>1183</v>
      </c>
      <c r="T528" s="51" t="s">
        <v>1160</v>
      </c>
      <c r="U528" s="51"/>
      <c r="V528" s="51"/>
      <c r="W528" s="51">
        <v>1</v>
      </c>
      <c r="X528" s="51">
        <v>0</v>
      </c>
      <c r="Y528" s="51">
        <v>0</v>
      </c>
      <c r="Z528" s="51">
        <v>0</v>
      </c>
      <c r="AA528" s="51">
        <v>0</v>
      </c>
      <c r="AB528" s="51">
        <v>0</v>
      </c>
      <c r="AC528" s="51">
        <v>0</v>
      </c>
      <c r="AD528" s="51">
        <v>1</v>
      </c>
      <c r="AE528" s="51">
        <v>0</v>
      </c>
      <c r="AF528" s="51">
        <v>0</v>
      </c>
      <c r="AG528" s="51">
        <v>0</v>
      </c>
      <c r="AH528" s="51" t="str">
        <f>IF(OR(COUNTIF(WestCoast[],IDPs[[#This Row],[Dis_Pcode]])&gt;=1,COUNTIF(WestCoast[],#REF!)&gt;=1),"Yes","No")</f>
        <v>No</v>
      </c>
      <c r="AI528" s="51" t="str">
        <f>IF(IDPs[[#This Row],[Gov_Pcode]]=IDPs[[#This Row],[Gov_Coming_Pcode]],"Yes","No")</f>
        <v>No</v>
      </c>
      <c r="AJ528" s="51" t="str">
        <f>IF(IDPs[[#This Row],[Dis_Pcode]]=IDPs[[#This Row],[Dis_Coming_Pcode]],"Yes","No")</f>
        <v>No</v>
      </c>
    </row>
    <row r="529" spans="1:36" s="14" customFormat="1" x14ac:dyDescent="0.35">
      <c r="A529" s="50">
        <v>45388</v>
      </c>
      <c r="B529" s="50">
        <v>45385</v>
      </c>
      <c r="C529" s="50" t="s">
        <v>874</v>
      </c>
      <c r="D529" s="51" t="s">
        <v>6</v>
      </c>
      <c r="E529" s="52" t="s">
        <v>873</v>
      </c>
      <c r="F529" s="51" t="s">
        <v>894</v>
      </c>
      <c r="G529" s="51" t="s">
        <v>87</v>
      </c>
      <c r="H529" s="52" t="s">
        <v>893</v>
      </c>
      <c r="I529" s="51" t="s">
        <v>1126</v>
      </c>
      <c r="J529" s="51" t="s">
        <v>1184</v>
      </c>
      <c r="K529" s="50">
        <v>45384</v>
      </c>
      <c r="L529" s="50" t="s">
        <v>797</v>
      </c>
      <c r="M529" s="51" t="s">
        <v>7</v>
      </c>
      <c r="N529" s="52" t="s">
        <v>796</v>
      </c>
      <c r="O529" s="51" t="s">
        <v>807</v>
      </c>
      <c r="P529" s="51" t="s">
        <v>1205</v>
      </c>
      <c r="Q529" s="52" t="s">
        <v>806</v>
      </c>
      <c r="R529" s="51" t="s">
        <v>1181</v>
      </c>
      <c r="S529" s="51" t="s">
        <v>1182</v>
      </c>
      <c r="T529" s="51" t="s">
        <v>1160</v>
      </c>
      <c r="U529" s="51"/>
      <c r="V529" s="51"/>
      <c r="W529" s="51">
        <v>1</v>
      </c>
      <c r="X529" s="51">
        <v>0</v>
      </c>
      <c r="Y529" s="51">
        <v>0</v>
      </c>
      <c r="Z529" s="51">
        <v>0</v>
      </c>
      <c r="AA529" s="51">
        <v>0</v>
      </c>
      <c r="AB529" s="51">
        <v>0</v>
      </c>
      <c r="AC529" s="51">
        <v>0</v>
      </c>
      <c r="AD529" s="51">
        <v>1</v>
      </c>
      <c r="AE529" s="51">
        <v>0</v>
      </c>
      <c r="AF529" s="51">
        <v>0</v>
      </c>
      <c r="AG529" s="51">
        <v>0</v>
      </c>
      <c r="AH529" s="51" t="str">
        <f>IF(OR(COUNTIF(WestCoast[],IDPs[[#This Row],[Dis_Pcode]])&gt;=1,COUNTIF(WestCoast[],#REF!)&gt;=1),"Yes","No")</f>
        <v>No</v>
      </c>
      <c r="AI529" s="51" t="str">
        <f>IF(IDPs[[#This Row],[Gov_Pcode]]=IDPs[[#This Row],[Gov_Coming_Pcode]],"Yes","No")</f>
        <v>No</v>
      </c>
      <c r="AJ529" s="51" t="str">
        <f>IF(IDPs[[#This Row],[Dis_Pcode]]=IDPs[[#This Row],[Dis_Coming_Pcode]],"Yes","No")</f>
        <v>No</v>
      </c>
    </row>
    <row r="530" spans="1:36" s="14" customFormat="1" x14ac:dyDescent="0.35">
      <c r="A530" s="50">
        <v>45388</v>
      </c>
      <c r="B530" s="50">
        <v>45386</v>
      </c>
      <c r="C530" s="50" t="s">
        <v>874</v>
      </c>
      <c r="D530" s="51" t="s">
        <v>6</v>
      </c>
      <c r="E530" s="52" t="s">
        <v>873</v>
      </c>
      <c r="F530" s="51" t="s">
        <v>894</v>
      </c>
      <c r="G530" s="51" t="s">
        <v>87</v>
      </c>
      <c r="H530" s="52" t="s">
        <v>893</v>
      </c>
      <c r="I530" s="51" t="s">
        <v>1126</v>
      </c>
      <c r="J530" s="51" t="s">
        <v>1184</v>
      </c>
      <c r="K530" s="50">
        <v>45384</v>
      </c>
      <c r="L530" s="50" t="s">
        <v>401</v>
      </c>
      <c r="M530" s="51" t="s">
        <v>1203</v>
      </c>
      <c r="N530" s="52" t="s">
        <v>266</v>
      </c>
      <c r="O530" s="51" t="s">
        <v>447</v>
      </c>
      <c r="P530" s="51" t="s">
        <v>43</v>
      </c>
      <c r="Q530" s="52" t="s">
        <v>446</v>
      </c>
      <c r="R530" s="51" t="s">
        <v>1180</v>
      </c>
      <c r="S530" s="51" t="s">
        <v>1185</v>
      </c>
      <c r="T530" s="51" t="s">
        <v>1160</v>
      </c>
      <c r="U530" s="51"/>
      <c r="V530" s="51"/>
      <c r="W530" s="51">
        <v>3</v>
      </c>
      <c r="X530" s="51">
        <v>0</v>
      </c>
      <c r="Y530" s="51">
        <v>1</v>
      </c>
      <c r="Z530" s="51">
        <v>0</v>
      </c>
      <c r="AA530" s="51">
        <v>1</v>
      </c>
      <c r="AB530" s="51">
        <v>0</v>
      </c>
      <c r="AC530" s="51">
        <v>0</v>
      </c>
      <c r="AD530" s="51">
        <v>1</v>
      </c>
      <c r="AE530" s="51">
        <v>0</v>
      </c>
      <c r="AF530" s="51">
        <v>0</v>
      </c>
      <c r="AG530" s="51">
        <v>0</v>
      </c>
      <c r="AH530" s="51" t="str">
        <f>IF(OR(COUNTIF(WestCoast[],IDPs[[#This Row],[Dis_Pcode]])&gt;=1,COUNTIF(WestCoast[],#REF!)&gt;=1),"Yes","No")</f>
        <v>No</v>
      </c>
      <c r="AI530" s="51" t="str">
        <f>IF(IDPs[[#This Row],[Gov_Pcode]]=IDPs[[#This Row],[Gov_Coming_Pcode]],"Yes","No")</f>
        <v>No</v>
      </c>
      <c r="AJ530" s="51" t="str">
        <f>IF(IDPs[[#This Row],[Dis_Pcode]]=IDPs[[#This Row],[Dis_Coming_Pcode]],"Yes","No")</f>
        <v>No</v>
      </c>
    </row>
    <row r="531" spans="1:36" s="14" customFormat="1" x14ac:dyDescent="0.35">
      <c r="A531" s="50">
        <v>45388</v>
      </c>
      <c r="B531" s="50">
        <v>45386</v>
      </c>
      <c r="C531" s="50" t="s">
        <v>874</v>
      </c>
      <c r="D531" s="51" t="s">
        <v>6</v>
      </c>
      <c r="E531" s="52" t="s">
        <v>873</v>
      </c>
      <c r="F531" s="51" t="s">
        <v>892</v>
      </c>
      <c r="G531" s="51" t="s">
        <v>6</v>
      </c>
      <c r="H531" s="52" t="s">
        <v>873</v>
      </c>
      <c r="I531" s="51" t="s">
        <v>1126</v>
      </c>
      <c r="J531" s="51" t="s">
        <v>1184</v>
      </c>
      <c r="K531" s="50">
        <v>45384</v>
      </c>
      <c r="L531" s="50" t="s">
        <v>1046</v>
      </c>
      <c r="M531" s="51" t="s">
        <v>1207</v>
      </c>
      <c r="N531" s="52" t="s">
        <v>267</v>
      </c>
      <c r="O531" s="51" t="s">
        <v>1075</v>
      </c>
      <c r="P531" s="51" t="s">
        <v>1099</v>
      </c>
      <c r="Q531" s="52" t="s">
        <v>1098</v>
      </c>
      <c r="R531" s="51" t="s">
        <v>1181</v>
      </c>
      <c r="S531" s="51" t="s">
        <v>1182</v>
      </c>
      <c r="T531" s="51" t="s">
        <v>1160</v>
      </c>
      <c r="U531" s="51"/>
      <c r="V531" s="51"/>
      <c r="W531" s="51">
        <v>1</v>
      </c>
      <c r="X531" s="51">
        <v>0</v>
      </c>
      <c r="Y531" s="51">
        <v>0</v>
      </c>
      <c r="Z531" s="51">
        <v>0</v>
      </c>
      <c r="AA531" s="51">
        <v>0</v>
      </c>
      <c r="AB531" s="51">
        <v>0</v>
      </c>
      <c r="AC531" s="51">
        <v>0</v>
      </c>
      <c r="AD531" s="51">
        <v>1</v>
      </c>
      <c r="AE531" s="51">
        <v>0</v>
      </c>
      <c r="AF531" s="51">
        <v>0</v>
      </c>
      <c r="AG531" s="51">
        <v>0</v>
      </c>
      <c r="AH531" s="51" t="str">
        <f>IF(OR(COUNTIF(WestCoast[],IDPs[[#This Row],[Dis_Pcode]])&gt;=1,COUNTIF(WestCoast[],#REF!)&gt;=1),"Yes","No")</f>
        <v>No</v>
      </c>
      <c r="AI531" s="51" t="str">
        <f>IF(IDPs[[#This Row],[Gov_Pcode]]=IDPs[[#This Row],[Gov_Coming_Pcode]],"Yes","No")</f>
        <v>No</v>
      </c>
      <c r="AJ531" s="51" t="str">
        <f>IF(IDPs[[#This Row],[Dis_Pcode]]=IDPs[[#This Row],[Dis_Coming_Pcode]],"Yes","No")</f>
        <v>No</v>
      </c>
    </row>
    <row r="532" spans="1:36" s="14" customFormat="1" x14ac:dyDescent="0.35">
      <c r="A532" s="50">
        <v>45388</v>
      </c>
      <c r="B532" s="50">
        <v>45386</v>
      </c>
      <c r="C532" s="50" t="s">
        <v>874</v>
      </c>
      <c r="D532" s="51" t="s">
        <v>6</v>
      </c>
      <c r="E532" s="52" t="s">
        <v>873</v>
      </c>
      <c r="F532" s="51" t="s">
        <v>892</v>
      </c>
      <c r="G532" s="51" t="s">
        <v>6</v>
      </c>
      <c r="H532" s="52" t="s">
        <v>873</v>
      </c>
      <c r="I532" s="51" t="s">
        <v>1126</v>
      </c>
      <c r="J532" s="51" t="s">
        <v>1184</v>
      </c>
      <c r="K532" s="50">
        <v>45384</v>
      </c>
      <c r="L532" s="50" t="s">
        <v>874</v>
      </c>
      <c r="M532" s="51" t="s">
        <v>6</v>
      </c>
      <c r="N532" s="52" t="s">
        <v>873</v>
      </c>
      <c r="O532" s="51" t="s">
        <v>898</v>
      </c>
      <c r="P532" s="51" t="s">
        <v>149</v>
      </c>
      <c r="Q532" s="52" t="s">
        <v>897</v>
      </c>
      <c r="R532" s="51" t="s">
        <v>1181</v>
      </c>
      <c r="S532" s="51" t="s">
        <v>1182</v>
      </c>
      <c r="T532" s="51" t="s">
        <v>1160</v>
      </c>
      <c r="U532" s="51"/>
      <c r="V532" s="51"/>
      <c r="W532" s="51">
        <v>1</v>
      </c>
      <c r="X532" s="51">
        <v>0</v>
      </c>
      <c r="Y532" s="51">
        <v>0</v>
      </c>
      <c r="Z532" s="51">
        <v>0</v>
      </c>
      <c r="AA532" s="51">
        <v>0</v>
      </c>
      <c r="AB532" s="51">
        <v>0</v>
      </c>
      <c r="AC532" s="51">
        <v>0</v>
      </c>
      <c r="AD532" s="51">
        <v>1</v>
      </c>
      <c r="AE532" s="51">
        <v>0</v>
      </c>
      <c r="AF532" s="51">
        <v>0</v>
      </c>
      <c r="AG532" s="51">
        <v>0</v>
      </c>
      <c r="AH532" s="51" t="str">
        <f>IF(OR(COUNTIF(WestCoast[],IDPs[[#This Row],[Dis_Pcode]])&gt;=1,COUNTIF(WestCoast[],#REF!)&gt;=1),"Yes","No")</f>
        <v>No</v>
      </c>
      <c r="AI532" s="51" t="str">
        <f>IF(IDPs[[#This Row],[Gov_Pcode]]=IDPs[[#This Row],[Gov_Coming_Pcode]],"Yes","No")</f>
        <v>Yes</v>
      </c>
      <c r="AJ532" s="51" t="str">
        <f>IF(IDPs[[#This Row],[Dis_Pcode]]=IDPs[[#This Row],[Dis_Coming_Pcode]],"Yes","No")</f>
        <v>No</v>
      </c>
    </row>
    <row r="533" spans="1:36" s="14" customFormat="1" x14ac:dyDescent="0.35">
      <c r="A533" s="50">
        <v>45388</v>
      </c>
      <c r="B533" s="50">
        <v>45387</v>
      </c>
      <c r="C533" s="50" t="s">
        <v>874</v>
      </c>
      <c r="D533" s="51" t="s">
        <v>6</v>
      </c>
      <c r="E533" s="52" t="s">
        <v>873</v>
      </c>
      <c r="F533" s="51" t="s">
        <v>894</v>
      </c>
      <c r="G533" s="51" t="s">
        <v>87</v>
      </c>
      <c r="H533" s="52" t="s">
        <v>893</v>
      </c>
      <c r="I533" s="51" t="s">
        <v>1126</v>
      </c>
      <c r="J533" s="51" t="s">
        <v>1184</v>
      </c>
      <c r="K533" s="50">
        <v>45384</v>
      </c>
      <c r="L533" s="50" t="s">
        <v>536</v>
      </c>
      <c r="M533" s="51" t="s">
        <v>1412</v>
      </c>
      <c r="N533" s="52" t="s">
        <v>268</v>
      </c>
      <c r="O533" s="51" t="s">
        <v>551</v>
      </c>
      <c r="P533" s="51" t="s">
        <v>1247</v>
      </c>
      <c r="Q533" s="52" t="s">
        <v>549</v>
      </c>
      <c r="R533" s="51" t="s">
        <v>1181</v>
      </c>
      <c r="S533" s="51" t="s">
        <v>1474</v>
      </c>
      <c r="T533" s="51" t="s">
        <v>1160</v>
      </c>
      <c r="U533" s="51"/>
      <c r="V533" s="51"/>
      <c r="W533" s="51">
        <v>1</v>
      </c>
      <c r="X533" s="51">
        <v>0</v>
      </c>
      <c r="Y533" s="51">
        <v>0</v>
      </c>
      <c r="Z533" s="51">
        <v>0</v>
      </c>
      <c r="AA533" s="51">
        <v>0</v>
      </c>
      <c r="AB533" s="51">
        <v>0</v>
      </c>
      <c r="AC533" s="51">
        <v>0</v>
      </c>
      <c r="AD533" s="51">
        <v>0</v>
      </c>
      <c r="AE533" s="51">
        <v>0</v>
      </c>
      <c r="AF533" s="51">
        <v>1</v>
      </c>
      <c r="AG533" s="51">
        <v>0</v>
      </c>
      <c r="AH533" s="51" t="str">
        <f>IF(OR(COUNTIF(WestCoast[],IDPs[[#This Row],[Dis_Pcode]])&gt;=1,COUNTIF(WestCoast[],#REF!)&gt;=1),"Yes","No")</f>
        <v>No</v>
      </c>
      <c r="AI533" s="51" t="str">
        <f>IF(IDPs[[#This Row],[Gov_Pcode]]=IDPs[[#This Row],[Gov_Coming_Pcode]],"Yes","No")</f>
        <v>No</v>
      </c>
      <c r="AJ533" s="51" t="str">
        <f>IF(IDPs[[#This Row],[Dis_Pcode]]=IDPs[[#This Row],[Dis_Coming_Pcode]],"Yes","No")</f>
        <v>No</v>
      </c>
    </row>
    <row r="534" spans="1:36" s="14" customFormat="1" x14ac:dyDescent="0.35">
      <c r="A534" s="50">
        <v>45388</v>
      </c>
      <c r="B534" s="50">
        <v>45386</v>
      </c>
      <c r="C534" s="50" t="s">
        <v>874</v>
      </c>
      <c r="D534" s="51" t="s">
        <v>6</v>
      </c>
      <c r="E534" s="52" t="s">
        <v>873</v>
      </c>
      <c r="F534" s="51" t="s">
        <v>882</v>
      </c>
      <c r="G534" s="51" t="s">
        <v>121</v>
      </c>
      <c r="H534" s="52" t="s">
        <v>881</v>
      </c>
      <c r="I534" s="51" t="s">
        <v>1126</v>
      </c>
      <c r="J534" s="51" t="s">
        <v>1184</v>
      </c>
      <c r="K534" s="50">
        <v>45385</v>
      </c>
      <c r="L534" s="50" t="s">
        <v>874</v>
      </c>
      <c r="M534" s="51" t="s">
        <v>6</v>
      </c>
      <c r="N534" s="52" t="s">
        <v>873</v>
      </c>
      <c r="O534" s="51" t="s">
        <v>876</v>
      </c>
      <c r="P534" s="51" t="s">
        <v>180</v>
      </c>
      <c r="Q534" s="52" t="s">
        <v>875</v>
      </c>
      <c r="R534" s="51" t="s">
        <v>1181</v>
      </c>
      <c r="S534" s="51" t="s">
        <v>1183</v>
      </c>
      <c r="T534" s="51" t="s">
        <v>1160</v>
      </c>
      <c r="U534" s="51"/>
      <c r="V534" s="51"/>
      <c r="W534" s="51">
        <v>3</v>
      </c>
      <c r="X534" s="51">
        <v>0</v>
      </c>
      <c r="Y534" s="51">
        <v>0</v>
      </c>
      <c r="Z534" s="51">
        <v>0</v>
      </c>
      <c r="AA534" s="51">
        <v>2</v>
      </c>
      <c r="AB534" s="51">
        <v>0</v>
      </c>
      <c r="AC534" s="51">
        <v>1</v>
      </c>
      <c r="AD534" s="51">
        <v>0</v>
      </c>
      <c r="AE534" s="51">
        <v>0</v>
      </c>
      <c r="AF534" s="51">
        <v>0</v>
      </c>
      <c r="AG534" s="51">
        <v>0</v>
      </c>
      <c r="AH534" s="51" t="str">
        <f>IF(OR(COUNTIF(WestCoast[],IDPs[[#This Row],[Dis_Pcode]])&gt;=1,COUNTIF(WestCoast[],#REF!)&gt;=1),"Yes","No")</f>
        <v>No</v>
      </c>
      <c r="AI534" s="51" t="str">
        <f>IF(IDPs[[#This Row],[Gov_Pcode]]=IDPs[[#This Row],[Gov_Coming_Pcode]],"Yes","No")</f>
        <v>Yes</v>
      </c>
      <c r="AJ534" s="51" t="str">
        <f>IF(IDPs[[#This Row],[Dis_Pcode]]=IDPs[[#This Row],[Dis_Coming_Pcode]],"Yes","No")</f>
        <v>No</v>
      </c>
    </row>
    <row r="535" spans="1:36" s="14" customFormat="1" x14ac:dyDescent="0.35">
      <c r="A535" s="50">
        <v>45388</v>
      </c>
      <c r="B535" s="50">
        <v>45386</v>
      </c>
      <c r="C535" s="50" t="s">
        <v>874</v>
      </c>
      <c r="D535" s="51" t="s">
        <v>6</v>
      </c>
      <c r="E535" s="52" t="s">
        <v>873</v>
      </c>
      <c r="F535" s="51" t="s">
        <v>892</v>
      </c>
      <c r="G535" s="51" t="s">
        <v>6</v>
      </c>
      <c r="H535" s="52" t="s">
        <v>873</v>
      </c>
      <c r="I535" s="51" t="s">
        <v>1126</v>
      </c>
      <c r="J535" s="51" t="s">
        <v>1184</v>
      </c>
      <c r="K535" s="50">
        <v>45385</v>
      </c>
      <c r="L535" s="50" t="s">
        <v>401</v>
      </c>
      <c r="M535" s="51" t="s">
        <v>1203</v>
      </c>
      <c r="N535" s="52" t="s">
        <v>266</v>
      </c>
      <c r="O535" s="51" t="s">
        <v>443</v>
      </c>
      <c r="P535" s="51" t="s">
        <v>1297</v>
      </c>
      <c r="Q535" s="52" t="s">
        <v>442</v>
      </c>
      <c r="R535" s="51" t="s">
        <v>1181</v>
      </c>
      <c r="S535" s="51" t="s">
        <v>1413</v>
      </c>
      <c r="T535" s="51" t="s">
        <v>1435</v>
      </c>
      <c r="U535" s="51" t="s">
        <v>1435</v>
      </c>
      <c r="V535" s="51" t="s">
        <v>1160</v>
      </c>
      <c r="W535" s="51">
        <v>2</v>
      </c>
      <c r="X535" s="51">
        <v>0</v>
      </c>
      <c r="Y535" s="51">
        <v>0</v>
      </c>
      <c r="Z535" s="51">
        <v>0</v>
      </c>
      <c r="AA535" s="51">
        <v>1</v>
      </c>
      <c r="AB535" s="51">
        <v>0</v>
      </c>
      <c r="AC535" s="51">
        <v>0</v>
      </c>
      <c r="AD535" s="51">
        <v>1</v>
      </c>
      <c r="AE535" s="51">
        <v>0</v>
      </c>
      <c r="AF535" s="51">
        <v>0</v>
      </c>
      <c r="AG535" s="51">
        <v>0</v>
      </c>
      <c r="AH535" s="51" t="str">
        <f>IF(OR(COUNTIF(WestCoast[],IDPs[[#This Row],[Dis_Pcode]])&gt;=1,COUNTIF(WestCoast[],#REF!)&gt;=1),"Yes","No")</f>
        <v>No</v>
      </c>
      <c r="AI535" s="51" t="str">
        <f>IF(IDPs[[#This Row],[Gov_Pcode]]=IDPs[[#This Row],[Gov_Coming_Pcode]],"Yes","No")</f>
        <v>No</v>
      </c>
      <c r="AJ535" s="51" t="str">
        <f>IF(IDPs[[#This Row],[Dis_Pcode]]=IDPs[[#This Row],[Dis_Coming_Pcode]],"Yes","No")</f>
        <v>No</v>
      </c>
    </row>
    <row r="536" spans="1:36" s="14" customFormat="1" x14ac:dyDescent="0.35">
      <c r="A536" s="50">
        <v>45388</v>
      </c>
      <c r="B536" s="50">
        <v>45386</v>
      </c>
      <c r="C536" s="50" t="s">
        <v>874</v>
      </c>
      <c r="D536" s="51" t="s">
        <v>6</v>
      </c>
      <c r="E536" s="52" t="s">
        <v>873</v>
      </c>
      <c r="F536" s="51" t="s">
        <v>892</v>
      </c>
      <c r="G536" s="51" t="s">
        <v>6</v>
      </c>
      <c r="H536" s="52" t="s">
        <v>873</v>
      </c>
      <c r="I536" s="51" t="s">
        <v>1126</v>
      </c>
      <c r="J536" s="51" t="s">
        <v>1184</v>
      </c>
      <c r="K536" s="50">
        <v>45385</v>
      </c>
      <c r="L536" s="50" t="s">
        <v>401</v>
      </c>
      <c r="M536" s="51" t="s">
        <v>1203</v>
      </c>
      <c r="N536" s="52" t="s">
        <v>266</v>
      </c>
      <c r="O536" s="51" t="s">
        <v>447</v>
      </c>
      <c r="P536" s="51" t="s">
        <v>43</v>
      </c>
      <c r="Q536" s="52" t="s">
        <v>446</v>
      </c>
      <c r="R536" s="51" t="s">
        <v>1181</v>
      </c>
      <c r="S536" s="51" t="s">
        <v>1413</v>
      </c>
      <c r="T536" s="51" t="s">
        <v>1435</v>
      </c>
      <c r="U536" s="51" t="s">
        <v>1435</v>
      </c>
      <c r="V536" s="51" t="s">
        <v>1160</v>
      </c>
      <c r="W536" s="51">
        <v>1</v>
      </c>
      <c r="X536" s="51">
        <v>0</v>
      </c>
      <c r="Y536" s="51">
        <v>0</v>
      </c>
      <c r="Z536" s="51">
        <v>0</v>
      </c>
      <c r="AA536" s="51">
        <v>0</v>
      </c>
      <c r="AB536" s="51">
        <v>0</v>
      </c>
      <c r="AC536" s="51">
        <v>0</v>
      </c>
      <c r="AD536" s="51">
        <v>1</v>
      </c>
      <c r="AE536" s="51">
        <v>0</v>
      </c>
      <c r="AF536" s="51">
        <v>0</v>
      </c>
      <c r="AG536" s="51">
        <v>0</v>
      </c>
      <c r="AH536" s="51" t="str">
        <f>IF(OR(COUNTIF(WestCoast[],IDPs[[#This Row],[Dis_Pcode]])&gt;=1,COUNTIF(WestCoast[],#REF!)&gt;=1),"Yes","No")</f>
        <v>No</v>
      </c>
      <c r="AI536" s="51" t="str">
        <f>IF(IDPs[[#This Row],[Gov_Pcode]]=IDPs[[#This Row],[Gov_Coming_Pcode]],"Yes","No")</f>
        <v>No</v>
      </c>
      <c r="AJ536" s="51" t="str">
        <f>IF(IDPs[[#This Row],[Dis_Pcode]]=IDPs[[#This Row],[Dis_Coming_Pcode]],"Yes","No")</f>
        <v>No</v>
      </c>
    </row>
    <row r="537" spans="1:36" s="14" customFormat="1" x14ac:dyDescent="0.35">
      <c r="A537" s="50">
        <v>45388</v>
      </c>
      <c r="B537" s="50">
        <v>45386</v>
      </c>
      <c r="C537" s="50" t="s">
        <v>874</v>
      </c>
      <c r="D537" s="51" t="s">
        <v>6</v>
      </c>
      <c r="E537" s="52" t="s">
        <v>873</v>
      </c>
      <c r="F537" s="51" t="s">
        <v>892</v>
      </c>
      <c r="G537" s="51" t="s">
        <v>6</v>
      </c>
      <c r="H537" s="52" t="s">
        <v>873</v>
      </c>
      <c r="I537" s="51" t="s">
        <v>1126</v>
      </c>
      <c r="J537" s="51" t="s">
        <v>1184</v>
      </c>
      <c r="K537" s="50">
        <v>45385</v>
      </c>
      <c r="L537" s="50" t="s">
        <v>282</v>
      </c>
      <c r="M537" s="51" t="s">
        <v>14</v>
      </c>
      <c r="N537" s="52" t="s">
        <v>274</v>
      </c>
      <c r="O537" s="51" t="s">
        <v>295</v>
      </c>
      <c r="P537" s="51" t="s">
        <v>187</v>
      </c>
      <c r="Q537" s="52" t="s">
        <v>294</v>
      </c>
      <c r="R537" s="51" t="s">
        <v>1181</v>
      </c>
      <c r="S537" s="51" t="s">
        <v>1183</v>
      </c>
      <c r="T537" s="51" t="s">
        <v>1160</v>
      </c>
      <c r="U537" s="51"/>
      <c r="V537" s="51"/>
      <c r="W537" s="51">
        <v>2</v>
      </c>
      <c r="X537" s="51">
        <v>0</v>
      </c>
      <c r="Y537" s="51">
        <v>0</v>
      </c>
      <c r="Z537" s="51">
        <v>0</v>
      </c>
      <c r="AA537" s="51">
        <v>1</v>
      </c>
      <c r="AB537" s="51">
        <v>0</v>
      </c>
      <c r="AC537" s="51">
        <v>0</v>
      </c>
      <c r="AD537" s="51">
        <v>1</v>
      </c>
      <c r="AE537" s="51">
        <v>0</v>
      </c>
      <c r="AF537" s="51">
        <v>0</v>
      </c>
      <c r="AG537" s="51">
        <v>0</v>
      </c>
      <c r="AH537" s="51" t="str">
        <f>IF(OR(COUNTIF(WestCoast[],IDPs[[#This Row],[Dis_Pcode]])&gt;=1,COUNTIF(WestCoast[],#REF!)&gt;=1),"Yes","No")</f>
        <v>No</v>
      </c>
      <c r="AI537" s="51" t="str">
        <f>IF(IDPs[[#This Row],[Gov_Pcode]]=IDPs[[#This Row],[Gov_Coming_Pcode]],"Yes","No")</f>
        <v>No</v>
      </c>
      <c r="AJ537" s="51" t="str">
        <f>IF(IDPs[[#This Row],[Dis_Pcode]]=IDPs[[#This Row],[Dis_Coming_Pcode]],"Yes","No")</f>
        <v>No</v>
      </c>
    </row>
    <row r="538" spans="1:36" s="14" customFormat="1" x14ac:dyDescent="0.35">
      <c r="A538" s="50">
        <v>45388</v>
      </c>
      <c r="B538" s="50">
        <v>45387</v>
      </c>
      <c r="C538" s="50" t="s">
        <v>874</v>
      </c>
      <c r="D538" s="51" t="s">
        <v>6</v>
      </c>
      <c r="E538" s="52" t="s">
        <v>873</v>
      </c>
      <c r="F538" s="51" t="s">
        <v>894</v>
      </c>
      <c r="G538" s="51" t="s">
        <v>87</v>
      </c>
      <c r="H538" s="52" t="s">
        <v>893</v>
      </c>
      <c r="I538" s="51" t="s">
        <v>1126</v>
      </c>
      <c r="J538" s="51" t="s">
        <v>1184</v>
      </c>
      <c r="K538" s="50">
        <v>45385</v>
      </c>
      <c r="L538" s="50" t="s">
        <v>325</v>
      </c>
      <c r="M538" s="51" t="s">
        <v>17</v>
      </c>
      <c r="N538" s="52" t="s">
        <v>277</v>
      </c>
      <c r="O538" s="51" t="s">
        <v>371</v>
      </c>
      <c r="P538" s="51" t="s">
        <v>370</v>
      </c>
      <c r="Q538" s="52" t="s">
        <v>369</v>
      </c>
      <c r="R538" s="51" t="s">
        <v>1181</v>
      </c>
      <c r="S538" s="51" t="s">
        <v>1183</v>
      </c>
      <c r="T538" s="51" t="s">
        <v>1160</v>
      </c>
      <c r="U538" s="51"/>
      <c r="V538" s="51"/>
      <c r="W538" s="51">
        <v>2</v>
      </c>
      <c r="X538" s="51">
        <v>0</v>
      </c>
      <c r="Y538" s="51">
        <v>0</v>
      </c>
      <c r="Z538" s="51">
        <v>0</v>
      </c>
      <c r="AA538" s="51">
        <v>1</v>
      </c>
      <c r="AB538" s="51">
        <v>0</v>
      </c>
      <c r="AC538" s="51">
        <v>0</v>
      </c>
      <c r="AD538" s="51">
        <v>1</v>
      </c>
      <c r="AE538" s="51">
        <v>0</v>
      </c>
      <c r="AF538" s="51">
        <v>0</v>
      </c>
      <c r="AG538" s="51">
        <v>0</v>
      </c>
      <c r="AH538" s="51" t="str">
        <f>IF(OR(COUNTIF(WestCoast[],IDPs[[#This Row],[Dis_Pcode]])&gt;=1,COUNTIF(WestCoast[],#REF!)&gt;=1),"Yes","No")</f>
        <v>No</v>
      </c>
      <c r="AI538" s="51" t="str">
        <f>IF(IDPs[[#This Row],[Gov_Pcode]]=IDPs[[#This Row],[Gov_Coming_Pcode]],"Yes","No")</f>
        <v>No</v>
      </c>
      <c r="AJ538" s="51" t="str">
        <f>IF(IDPs[[#This Row],[Dis_Pcode]]=IDPs[[#This Row],[Dis_Coming_Pcode]],"Yes","No")</f>
        <v>No</v>
      </c>
    </row>
    <row r="539" spans="1:36" s="14" customFormat="1" x14ac:dyDescent="0.35">
      <c r="A539" s="50">
        <v>45388</v>
      </c>
      <c r="B539" s="50">
        <v>45386</v>
      </c>
      <c r="C539" s="50" t="s">
        <v>874</v>
      </c>
      <c r="D539" s="51" t="s">
        <v>6</v>
      </c>
      <c r="E539" s="52" t="s">
        <v>873</v>
      </c>
      <c r="F539" s="51" t="s">
        <v>894</v>
      </c>
      <c r="G539" s="51" t="s">
        <v>87</v>
      </c>
      <c r="H539" s="52" t="s">
        <v>893</v>
      </c>
      <c r="I539" s="51" t="s">
        <v>1126</v>
      </c>
      <c r="J539" s="51" t="s">
        <v>1184</v>
      </c>
      <c r="K539" s="50">
        <v>45386</v>
      </c>
      <c r="L539" s="50" t="s">
        <v>1046</v>
      </c>
      <c r="M539" s="51" t="s">
        <v>1207</v>
      </c>
      <c r="N539" s="52" t="s">
        <v>267</v>
      </c>
      <c r="O539" s="51" t="s">
        <v>1089</v>
      </c>
      <c r="P539" s="51" t="s">
        <v>60</v>
      </c>
      <c r="Q539" s="52" t="s">
        <v>1088</v>
      </c>
      <c r="R539" s="51" t="s">
        <v>1180</v>
      </c>
      <c r="S539" s="51" t="s">
        <v>1185</v>
      </c>
      <c r="T539" s="51" t="s">
        <v>1160</v>
      </c>
      <c r="U539" s="51"/>
      <c r="V539" s="51"/>
      <c r="W539" s="51">
        <v>1</v>
      </c>
      <c r="X539" s="51">
        <v>0</v>
      </c>
      <c r="Y539" s="51">
        <v>1</v>
      </c>
      <c r="Z539" s="51">
        <v>0</v>
      </c>
      <c r="AA539" s="51">
        <v>0</v>
      </c>
      <c r="AB539" s="51">
        <v>0</v>
      </c>
      <c r="AC539" s="51">
        <v>0</v>
      </c>
      <c r="AD539" s="51">
        <v>0</v>
      </c>
      <c r="AE539" s="51">
        <v>0</v>
      </c>
      <c r="AF539" s="51">
        <v>0</v>
      </c>
      <c r="AG539" s="51">
        <v>0</v>
      </c>
      <c r="AH539" s="51" t="str">
        <f>IF(OR(COUNTIF(WestCoast[],IDPs[[#This Row],[Dis_Pcode]])&gt;=1,COUNTIF(WestCoast[],#REF!)&gt;=1),"Yes","No")</f>
        <v>No</v>
      </c>
      <c r="AI539" s="51" t="str">
        <f>IF(IDPs[[#This Row],[Gov_Pcode]]=IDPs[[#This Row],[Gov_Coming_Pcode]],"Yes","No")</f>
        <v>No</v>
      </c>
      <c r="AJ539" s="51" t="str">
        <f>IF(IDPs[[#This Row],[Dis_Pcode]]=IDPs[[#This Row],[Dis_Coming_Pcode]],"Yes","No")</f>
        <v>No</v>
      </c>
    </row>
    <row r="540" spans="1:36" s="14" customFormat="1" x14ac:dyDescent="0.35">
      <c r="A540" s="50">
        <v>45390</v>
      </c>
      <c r="B540" s="50">
        <v>45389</v>
      </c>
      <c r="C540" s="50" t="s">
        <v>401</v>
      </c>
      <c r="D540" s="51" t="s">
        <v>1203</v>
      </c>
      <c r="E540" s="52" t="s">
        <v>266</v>
      </c>
      <c r="F540" s="51" t="s">
        <v>453</v>
      </c>
      <c r="G540" s="51" t="s">
        <v>25</v>
      </c>
      <c r="H540" s="52" t="s">
        <v>452</v>
      </c>
      <c r="I540" s="51" t="s">
        <v>1126</v>
      </c>
      <c r="J540" s="51" t="s">
        <v>1184</v>
      </c>
      <c r="K540" s="50">
        <v>45387</v>
      </c>
      <c r="L540" s="50" t="s">
        <v>1046</v>
      </c>
      <c r="M540" s="51" t="s">
        <v>1207</v>
      </c>
      <c r="N540" s="52" t="s">
        <v>267</v>
      </c>
      <c r="O540" s="51" t="s">
        <v>1097</v>
      </c>
      <c r="P540" s="51" t="s">
        <v>1096</v>
      </c>
      <c r="Q540" s="52" t="s">
        <v>1095</v>
      </c>
      <c r="R540" s="51" t="s">
        <v>1180</v>
      </c>
      <c r="S540" s="51" t="s">
        <v>1186</v>
      </c>
      <c r="T540" s="51" t="s">
        <v>1160</v>
      </c>
      <c r="U540" s="51"/>
      <c r="V540" s="51"/>
      <c r="W540" s="51">
        <v>1</v>
      </c>
      <c r="X540" s="51">
        <v>0</v>
      </c>
      <c r="Y540" s="51">
        <v>0</v>
      </c>
      <c r="Z540" s="51">
        <v>0</v>
      </c>
      <c r="AA540" s="51">
        <v>0</v>
      </c>
      <c r="AB540" s="51">
        <v>0</v>
      </c>
      <c r="AC540" s="51">
        <v>0</v>
      </c>
      <c r="AD540" s="51">
        <v>1</v>
      </c>
      <c r="AE540" s="51">
        <v>0</v>
      </c>
      <c r="AF540" s="51">
        <v>0</v>
      </c>
      <c r="AG540" s="51">
        <v>0</v>
      </c>
      <c r="AH540" s="51" t="str">
        <f>IF(OR(COUNTIF(WestCoast[],IDPs[[#This Row],[Dis_Pcode]])&gt;=1,COUNTIF(WestCoast[],#REF!)&gt;=1),"Yes","No")</f>
        <v>Yes</v>
      </c>
      <c r="AI540" s="51" t="str">
        <f>IF(IDPs[[#This Row],[Gov_Pcode]]=IDPs[[#This Row],[Gov_Coming_Pcode]],"Yes","No")</f>
        <v>No</v>
      </c>
      <c r="AJ540" s="51" t="str">
        <f>IF(IDPs[[#This Row],[Dis_Pcode]]=IDPs[[#This Row],[Dis_Coming_Pcode]],"Yes","No")</f>
        <v>No</v>
      </c>
    </row>
    <row r="541" spans="1:36" s="14" customFormat="1" x14ac:dyDescent="0.35">
      <c r="A541" s="50">
        <v>45395</v>
      </c>
      <c r="B541" s="50">
        <v>45389</v>
      </c>
      <c r="C541" s="50" t="s">
        <v>874</v>
      </c>
      <c r="D541" s="51" t="s">
        <v>6</v>
      </c>
      <c r="E541" s="52" t="s">
        <v>873</v>
      </c>
      <c r="F541" s="51" t="s">
        <v>894</v>
      </c>
      <c r="G541" s="51" t="s">
        <v>87</v>
      </c>
      <c r="H541" s="52" t="s">
        <v>893</v>
      </c>
      <c r="I541" s="51" t="s">
        <v>1126</v>
      </c>
      <c r="J541" s="51" t="s">
        <v>1184</v>
      </c>
      <c r="K541" s="50">
        <v>45387</v>
      </c>
      <c r="L541" s="50" t="s">
        <v>1046</v>
      </c>
      <c r="M541" s="51" t="s">
        <v>1207</v>
      </c>
      <c r="N541" s="52" t="s">
        <v>267</v>
      </c>
      <c r="O541" s="51" t="s">
        <v>1066</v>
      </c>
      <c r="P541" s="51" t="s">
        <v>1271</v>
      </c>
      <c r="Q541" s="52" t="s">
        <v>1064</v>
      </c>
      <c r="R541" s="51" t="s">
        <v>1181</v>
      </c>
      <c r="S541" s="51" t="s">
        <v>1183</v>
      </c>
      <c r="T541" s="51" t="s">
        <v>1160</v>
      </c>
      <c r="U541" s="51"/>
      <c r="V541" s="51"/>
      <c r="W541" s="51">
        <v>1</v>
      </c>
      <c r="X541" s="51">
        <v>0</v>
      </c>
      <c r="Y541" s="51">
        <v>0</v>
      </c>
      <c r="Z541" s="51">
        <v>0</v>
      </c>
      <c r="AA541" s="51">
        <v>0</v>
      </c>
      <c r="AB541" s="51">
        <v>0</v>
      </c>
      <c r="AC541" s="51">
        <v>0</v>
      </c>
      <c r="AD541" s="51">
        <v>0</v>
      </c>
      <c r="AE541" s="51">
        <v>0</v>
      </c>
      <c r="AF541" s="51">
        <v>1</v>
      </c>
      <c r="AG541" s="51">
        <v>0</v>
      </c>
      <c r="AH541" s="51" t="str">
        <f>IF(OR(COUNTIF(WestCoast[],IDPs[[#This Row],[Dis_Pcode]])&gt;=1,COUNTIF(WestCoast[],#REF!)&gt;=1),"Yes","No")</f>
        <v>No</v>
      </c>
      <c r="AI541" s="51" t="str">
        <f>IF(IDPs[[#This Row],[Gov_Pcode]]=IDPs[[#This Row],[Gov_Coming_Pcode]],"Yes","No")</f>
        <v>No</v>
      </c>
      <c r="AJ541" s="51" t="str">
        <f>IF(IDPs[[#This Row],[Dis_Pcode]]=IDPs[[#This Row],[Dis_Coming_Pcode]],"Yes","No")</f>
        <v>No</v>
      </c>
    </row>
    <row r="542" spans="1:36" s="14" customFormat="1" x14ac:dyDescent="0.35">
      <c r="A542" s="50">
        <v>45395</v>
      </c>
      <c r="B542" s="50">
        <v>45389</v>
      </c>
      <c r="C542" s="50" t="s">
        <v>874</v>
      </c>
      <c r="D542" s="51" t="s">
        <v>6</v>
      </c>
      <c r="E542" s="52" t="s">
        <v>873</v>
      </c>
      <c r="F542" s="51" t="s">
        <v>894</v>
      </c>
      <c r="G542" s="51" t="s">
        <v>87</v>
      </c>
      <c r="H542" s="52" t="s">
        <v>893</v>
      </c>
      <c r="I542" s="51" t="s">
        <v>1126</v>
      </c>
      <c r="J542" s="51" t="s">
        <v>1184</v>
      </c>
      <c r="K542" s="50">
        <v>45388</v>
      </c>
      <c r="L542" s="50" t="s">
        <v>959</v>
      </c>
      <c r="M542" s="51" t="s">
        <v>1206</v>
      </c>
      <c r="N542" s="52" t="s">
        <v>270</v>
      </c>
      <c r="O542" s="51" t="s">
        <v>996</v>
      </c>
      <c r="P542" s="51" t="s">
        <v>995</v>
      </c>
      <c r="Q542" s="52" t="s">
        <v>994</v>
      </c>
      <c r="R542" s="51" t="s">
        <v>1181</v>
      </c>
      <c r="S542" s="51" t="s">
        <v>1183</v>
      </c>
      <c r="T542" s="51" t="s">
        <v>1160</v>
      </c>
      <c r="U542" s="51"/>
      <c r="V542" s="51"/>
      <c r="W542" s="51">
        <v>1</v>
      </c>
      <c r="X542" s="51">
        <v>0</v>
      </c>
      <c r="Y542" s="51">
        <v>1</v>
      </c>
      <c r="Z542" s="51">
        <v>0</v>
      </c>
      <c r="AA542" s="51">
        <v>0</v>
      </c>
      <c r="AB542" s="51">
        <v>0</v>
      </c>
      <c r="AC542" s="51">
        <v>0</v>
      </c>
      <c r="AD542" s="51">
        <v>0</v>
      </c>
      <c r="AE542" s="51">
        <v>0</v>
      </c>
      <c r="AF542" s="51">
        <v>0</v>
      </c>
      <c r="AG542" s="51">
        <v>0</v>
      </c>
      <c r="AH542" s="51" t="str">
        <f>IF(OR(COUNTIF(WestCoast[],IDPs[[#This Row],[Dis_Pcode]])&gt;=1,COUNTIF(WestCoast[],#REF!)&gt;=1),"Yes","No")</f>
        <v>No</v>
      </c>
      <c r="AI542" s="51" t="str">
        <f>IF(IDPs[[#This Row],[Gov_Pcode]]=IDPs[[#This Row],[Gov_Coming_Pcode]],"Yes","No")</f>
        <v>No</v>
      </c>
      <c r="AJ542" s="51" t="str">
        <f>IF(IDPs[[#This Row],[Dis_Pcode]]=IDPs[[#This Row],[Dis_Coming_Pcode]],"Yes","No")</f>
        <v>No</v>
      </c>
    </row>
    <row r="543" spans="1:36" x14ac:dyDescent="0.35">
      <c r="A543" s="50">
        <v>45395</v>
      </c>
      <c r="B543" s="50">
        <v>45389</v>
      </c>
      <c r="C543" s="50" t="s">
        <v>874</v>
      </c>
      <c r="D543" s="51" t="s">
        <v>6</v>
      </c>
      <c r="E543" s="52" t="s">
        <v>873</v>
      </c>
      <c r="F543" s="51" t="s">
        <v>894</v>
      </c>
      <c r="G543" s="51" t="s">
        <v>87</v>
      </c>
      <c r="H543" s="52" t="s">
        <v>893</v>
      </c>
      <c r="I543" s="51" t="s">
        <v>1126</v>
      </c>
      <c r="J543" s="51" t="s">
        <v>1184</v>
      </c>
      <c r="K543" s="50">
        <v>45388</v>
      </c>
      <c r="L543" s="50" t="s">
        <v>717</v>
      </c>
      <c r="M543" s="51" t="s">
        <v>1</v>
      </c>
      <c r="N543" s="52" t="s">
        <v>264</v>
      </c>
      <c r="O543" s="51" t="s">
        <v>755</v>
      </c>
      <c r="P543" s="51" t="s">
        <v>1284</v>
      </c>
      <c r="Q543" s="52" t="s">
        <v>754</v>
      </c>
      <c r="R543" s="51" t="s">
        <v>1180</v>
      </c>
      <c r="S543" s="51" t="s">
        <v>1185</v>
      </c>
      <c r="T543" s="51" t="s">
        <v>1435</v>
      </c>
      <c r="U543" s="51" t="s">
        <v>1435</v>
      </c>
      <c r="V543" s="51" t="s">
        <v>1435</v>
      </c>
      <c r="W543" s="51">
        <v>1</v>
      </c>
      <c r="X543" s="51">
        <v>0</v>
      </c>
      <c r="Y543" s="51">
        <v>0</v>
      </c>
      <c r="Z543" s="51">
        <v>0</v>
      </c>
      <c r="AA543" s="51">
        <v>0</v>
      </c>
      <c r="AB543" s="51">
        <v>0</v>
      </c>
      <c r="AC543" s="51">
        <v>0</v>
      </c>
      <c r="AD543" s="51">
        <v>1</v>
      </c>
      <c r="AE543" s="51">
        <v>0</v>
      </c>
      <c r="AF543" s="51">
        <v>0</v>
      </c>
      <c r="AG543" s="51">
        <v>0</v>
      </c>
      <c r="AH543" s="51" t="str">
        <f>IF(OR(COUNTIF(WestCoast[],IDPs[[#This Row],[Dis_Pcode]])&gt;=1,COUNTIF(WestCoast[],#REF!)&gt;=1),"Yes","No")</f>
        <v>No</v>
      </c>
      <c r="AI543" s="51" t="str">
        <f>IF(IDPs[[#This Row],[Gov_Pcode]]=IDPs[[#This Row],[Gov_Coming_Pcode]],"Yes","No")</f>
        <v>No</v>
      </c>
      <c r="AJ543" s="51" t="str">
        <f>IF(IDPs[[#This Row],[Dis_Pcode]]=IDPs[[#This Row],[Dis_Coming_Pcode]],"Yes","No")</f>
        <v>No</v>
      </c>
    </row>
    <row r="544" spans="1:36" x14ac:dyDescent="0.35">
      <c r="A544" s="50">
        <v>45395</v>
      </c>
      <c r="B544" s="50">
        <v>45390</v>
      </c>
      <c r="C544" s="50" t="s">
        <v>874</v>
      </c>
      <c r="D544" s="51" t="s">
        <v>6</v>
      </c>
      <c r="E544" s="52" t="s">
        <v>873</v>
      </c>
      <c r="F544" s="51" t="s">
        <v>892</v>
      </c>
      <c r="G544" s="51" t="s">
        <v>6</v>
      </c>
      <c r="H544" s="52" t="s">
        <v>873</v>
      </c>
      <c r="I544" s="51" t="s">
        <v>1126</v>
      </c>
      <c r="J544" s="51" t="s">
        <v>1184</v>
      </c>
      <c r="K544" s="50">
        <v>45388</v>
      </c>
      <c r="L544" s="50" t="s">
        <v>797</v>
      </c>
      <c r="M544" s="51" t="s">
        <v>7</v>
      </c>
      <c r="N544" s="52" t="s">
        <v>796</v>
      </c>
      <c r="O544" s="51" t="s">
        <v>830</v>
      </c>
      <c r="P544" s="51" t="s">
        <v>1217</v>
      </c>
      <c r="Q544" s="52" t="s">
        <v>829</v>
      </c>
      <c r="R544" s="51" t="s">
        <v>1181</v>
      </c>
      <c r="S544" s="51" t="s">
        <v>1182</v>
      </c>
      <c r="T544" s="51" t="s">
        <v>1160</v>
      </c>
      <c r="U544" s="51"/>
      <c r="V544" s="51"/>
      <c r="W544" s="51">
        <v>1</v>
      </c>
      <c r="X544" s="51">
        <v>0</v>
      </c>
      <c r="Y544" s="51">
        <v>0</v>
      </c>
      <c r="Z544" s="51">
        <v>0</v>
      </c>
      <c r="AA544" s="51">
        <v>0</v>
      </c>
      <c r="AB544" s="51">
        <v>0</v>
      </c>
      <c r="AC544" s="51">
        <v>0</v>
      </c>
      <c r="AD544" s="51">
        <v>0</v>
      </c>
      <c r="AE544" s="51">
        <v>0</v>
      </c>
      <c r="AF544" s="51">
        <v>1</v>
      </c>
      <c r="AG544" s="51">
        <v>0</v>
      </c>
      <c r="AH544" s="51" t="str">
        <f>IF(OR(COUNTIF(WestCoast[],IDPs[[#This Row],[Dis_Pcode]])&gt;=1,COUNTIF(WestCoast[],#REF!)&gt;=1),"Yes","No")</f>
        <v>No</v>
      </c>
      <c r="AI544" s="51" t="str">
        <f>IF(IDPs[[#This Row],[Gov_Pcode]]=IDPs[[#This Row],[Gov_Coming_Pcode]],"Yes","No")</f>
        <v>No</v>
      </c>
      <c r="AJ544" s="51" t="str">
        <f>IF(IDPs[[#This Row],[Dis_Pcode]]=IDPs[[#This Row],[Dis_Coming_Pcode]],"Yes","No")</f>
        <v>No</v>
      </c>
    </row>
    <row r="545" spans="1:36" x14ac:dyDescent="0.35">
      <c r="A545" s="50">
        <v>45395</v>
      </c>
      <c r="B545" s="50">
        <v>45391</v>
      </c>
      <c r="C545" s="50" t="s">
        <v>874</v>
      </c>
      <c r="D545" s="51" t="s">
        <v>6</v>
      </c>
      <c r="E545" s="52" t="s">
        <v>873</v>
      </c>
      <c r="F545" s="51" t="s">
        <v>882</v>
      </c>
      <c r="G545" s="51" t="s">
        <v>121</v>
      </c>
      <c r="H545" s="52" t="s">
        <v>881</v>
      </c>
      <c r="I545" s="51" t="s">
        <v>1126</v>
      </c>
      <c r="J545" s="51" t="s">
        <v>1184</v>
      </c>
      <c r="K545" s="50">
        <v>45388</v>
      </c>
      <c r="L545" s="50" t="s">
        <v>874</v>
      </c>
      <c r="M545" s="51" t="s">
        <v>6</v>
      </c>
      <c r="N545" s="52" t="s">
        <v>873</v>
      </c>
      <c r="O545" s="51" t="s">
        <v>876</v>
      </c>
      <c r="P545" s="51" t="s">
        <v>180</v>
      </c>
      <c r="Q545" s="52" t="s">
        <v>875</v>
      </c>
      <c r="R545" s="51" t="s">
        <v>1181</v>
      </c>
      <c r="S545" s="51" t="s">
        <v>1183</v>
      </c>
      <c r="T545" s="51" t="s">
        <v>1160</v>
      </c>
      <c r="U545" s="51"/>
      <c r="V545" s="51"/>
      <c r="W545" s="51">
        <v>2</v>
      </c>
      <c r="X545" s="51">
        <v>0</v>
      </c>
      <c r="Y545" s="51">
        <v>0</v>
      </c>
      <c r="Z545" s="51">
        <v>0</v>
      </c>
      <c r="AA545" s="51">
        <v>0</v>
      </c>
      <c r="AB545" s="51">
        <v>0</v>
      </c>
      <c r="AC545" s="51">
        <v>0</v>
      </c>
      <c r="AD545" s="51">
        <v>2</v>
      </c>
      <c r="AE545" s="51">
        <v>0</v>
      </c>
      <c r="AF545" s="51">
        <v>0</v>
      </c>
      <c r="AG545" s="51">
        <v>0</v>
      </c>
      <c r="AH545" s="51" t="str">
        <f>IF(OR(COUNTIF(WestCoast[],IDPs[[#This Row],[Dis_Pcode]])&gt;=1,COUNTIF(WestCoast[],#REF!)&gt;=1),"Yes","No")</f>
        <v>No</v>
      </c>
      <c r="AI545" s="51" t="str">
        <f>IF(IDPs[[#This Row],[Gov_Pcode]]=IDPs[[#This Row],[Gov_Coming_Pcode]],"Yes","No")</f>
        <v>Yes</v>
      </c>
      <c r="AJ545" s="51" t="str">
        <f>IF(IDPs[[#This Row],[Dis_Pcode]]=IDPs[[#This Row],[Dis_Coming_Pcode]],"Yes","No")</f>
        <v>No</v>
      </c>
    </row>
    <row r="546" spans="1:36" x14ac:dyDescent="0.35">
      <c r="A546" s="50">
        <v>45395</v>
      </c>
      <c r="B546" s="50">
        <v>45389</v>
      </c>
      <c r="C546" s="50" t="s">
        <v>874</v>
      </c>
      <c r="D546" s="51" t="s">
        <v>6</v>
      </c>
      <c r="E546" s="52" t="s">
        <v>873</v>
      </c>
      <c r="F546" s="51" t="s">
        <v>894</v>
      </c>
      <c r="G546" s="51" t="s">
        <v>87</v>
      </c>
      <c r="H546" s="52" t="s">
        <v>893</v>
      </c>
      <c r="I546" s="51" t="s">
        <v>1126</v>
      </c>
      <c r="J546" s="51" t="s">
        <v>1184</v>
      </c>
      <c r="K546" s="50">
        <v>45389</v>
      </c>
      <c r="L546" s="50" t="s">
        <v>1046</v>
      </c>
      <c r="M546" s="51" t="s">
        <v>1207</v>
      </c>
      <c r="N546" s="52" t="s">
        <v>267</v>
      </c>
      <c r="O546" s="51" t="s">
        <v>1060</v>
      </c>
      <c r="P546" s="51" t="s">
        <v>49</v>
      </c>
      <c r="Q546" s="52" t="s">
        <v>1059</v>
      </c>
      <c r="R546" s="51" t="s">
        <v>1181</v>
      </c>
      <c r="S546" s="51" t="s">
        <v>1413</v>
      </c>
      <c r="T546" s="51" t="s">
        <v>1160</v>
      </c>
      <c r="U546" s="51"/>
      <c r="V546" s="51"/>
      <c r="W546" s="51">
        <v>1</v>
      </c>
      <c r="X546" s="51">
        <v>0</v>
      </c>
      <c r="Y546" s="51">
        <v>0</v>
      </c>
      <c r="Z546" s="51">
        <v>0</v>
      </c>
      <c r="AA546" s="51">
        <v>1</v>
      </c>
      <c r="AB546" s="51">
        <v>0</v>
      </c>
      <c r="AC546" s="51">
        <v>0</v>
      </c>
      <c r="AD546" s="51">
        <v>0</v>
      </c>
      <c r="AE546" s="51">
        <v>0</v>
      </c>
      <c r="AF546" s="51">
        <v>0</v>
      </c>
      <c r="AG546" s="51">
        <v>0</v>
      </c>
      <c r="AH546" s="51" t="str">
        <f>IF(OR(COUNTIF(WestCoast[],IDPs[[#This Row],[Dis_Pcode]])&gt;=1,COUNTIF(WestCoast[],#REF!)&gt;=1),"Yes","No")</f>
        <v>No</v>
      </c>
      <c r="AI546" s="51" t="str">
        <f>IF(IDPs[[#This Row],[Gov_Pcode]]=IDPs[[#This Row],[Gov_Coming_Pcode]],"Yes","No")</f>
        <v>No</v>
      </c>
      <c r="AJ546" s="51" t="str">
        <f>IF(IDPs[[#This Row],[Dis_Pcode]]=IDPs[[#This Row],[Dis_Coming_Pcode]],"Yes","No")</f>
        <v>No</v>
      </c>
    </row>
    <row r="547" spans="1:36" x14ac:dyDescent="0.35">
      <c r="A547" s="50">
        <v>45395</v>
      </c>
      <c r="B547" s="50">
        <v>45391</v>
      </c>
      <c r="C547" s="50" t="s">
        <v>874</v>
      </c>
      <c r="D547" s="51" t="s">
        <v>6</v>
      </c>
      <c r="E547" s="52" t="s">
        <v>873</v>
      </c>
      <c r="F547" s="51" t="s">
        <v>892</v>
      </c>
      <c r="G547" s="51" t="s">
        <v>6</v>
      </c>
      <c r="H547" s="52" t="s">
        <v>873</v>
      </c>
      <c r="I547" s="51" t="s">
        <v>1126</v>
      </c>
      <c r="J547" s="51" t="s">
        <v>1184</v>
      </c>
      <c r="K547" s="50">
        <v>45390</v>
      </c>
      <c r="L547" s="50" t="s">
        <v>874</v>
      </c>
      <c r="M547" s="51" t="s">
        <v>6</v>
      </c>
      <c r="N547" s="52" t="s">
        <v>873</v>
      </c>
      <c r="O547" s="51" t="s">
        <v>896</v>
      </c>
      <c r="P547" s="51" t="s">
        <v>1378</v>
      </c>
      <c r="Q547" s="52" t="s">
        <v>1377</v>
      </c>
      <c r="R547" s="51" t="s">
        <v>1180</v>
      </c>
      <c r="S547" s="51" t="s">
        <v>1185</v>
      </c>
      <c r="T547" s="51" t="s">
        <v>1160</v>
      </c>
      <c r="U547" s="51"/>
      <c r="V547" s="51"/>
      <c r="W547" s="51">
        <v>1</v>
      </c>
      <c r="X547" s="51">
        <v>0</v>
      </c>
      <c r="Y547" s="51">
        <v>0</v>
      </c>
      <c r="Z547" s="51">
        <v>0</v>
      </c>
      <c r="AA547" s="51">
        <v>0</v>
      </c>
      <c r="AB547" s="51">
        <v>0</v>
      </c>
      <c r="AC547" s="51">
        <v>0</v>
      </c>
      <c r="AD547" s="51">
        <v>1</v>
      </c>
      <c r="AE547" s="51">
        <v>0</v>
      </c>
      <c r="AF547" s="51">
        <v>0</v>
      </c>
      <c r="AG547" s="51">
        <v>0</v>
      </c>
      <c r="AH547" s="51" t="str">
        <f>IF(OR(COUNTIF(WestCoast[],IDPs[[#This Row],[Dis_Pcode]])&gt;=1,COUNTIF(WestCoast[],#REF!)&gt;=1),"Yes","No")</f>
        <v>No</v>
      </c>
      <c r="AI547" s="51" t="str">
        <f>IF(IDPs[[#This Row],[Gov_Pcode]]=IDPs[[#This Row],[Gov_Coming_Pcode]],"Yes","No")</f>
        <v>Yes</v>
      </c>
      <c r="AJ547" s="51" t="str">
        <f>IF(IDPs[[#This Row],[Dis_Pcode]]=IDPs[[#This Row],[Dis_Coming_Pcode]],"Yes","No")</f>
        <v>No</v>
      </c>
    </row>
    <row r="548" spans="1:36" x14ac:dyDescent="0.35">
      <c r="A548" s="50">
        <v>45395</v>
      </c>
      <c r="B548" s="50">
        <v>45391</v>
      </c>
      <c r="C548" s="50" t="s">
        <v>874</v>
      </c>
      <c r="D548" s="51" t="s">
        <v>6</v>
      </c>
      <c r="E548" s="52" t="s">
        <v>873</v>
      </c>
      <c r="F548" s="51" t="s">
        <v>882</v>
      </c>
      <c r="G548" s="51" t="s">
        <v>121</v>
      </c>
      <c r="H548" s="52" t="s">
        <v>881</v>
      </c>
      <c r="I548" s="51" t="s">
        <v>1126</v>
      </c>
      <c r="J548" s="51" t="s">
        <v>1184</v>
      </c>
      <c r="K548" s="50">
        <v>45391</v>
      </c>
      <c r="L548" s="50" t="s">
        <v>462</v>
      </c>
      <c r="M548" s="51" t="s">
        <v>19</v>
      </c>
      <c r="N548" s="52" t="s">
        <v>278</v>
      </c>
      <c r="O548" s="51" t="s">
        <v>469</v>
      </c>
      <c r="P548" s="51" t="s">
        <v>467</v>
      </c>
      <c r="Q548" s="52" t="s">
        <v>468</v>
      </c>
      <c r="R548" s="51" t="s">
        <v>1181</v>
      </c>
      <c r="S548" s="51" t="s">
        <v>1183</v>
      </c>
      <c r="T548" s="51" t="s">
        <v>1160</v>
      </c>
      <c r="U548" s="51"/>
      <c r="V548" s="51"/>
      <c r="W548" s="51">
        <v>4</v>
      </c>
      <c r="X548" s="51">
        <v>0</v>
      </c>
      <c r="Y548" s="51">
        <v>0</v>
      </c>
      <c r="Z548" s="51">
        <v>0</v>
      </c>
      <c r="AA548" s="51">
        <v>2</v>
      </c>
      <c r="AB548" s="51">
        <v>0</v>
      </c>
      <c r="AC548" s="51">
        <v>0</v>
      </c>
      <c r="AD548" s="51">
        <v>2</v>
      </c>
      <c r="AE548" s="51">
        <v>0</v>
      </c>
      <c r="AF548" s="51">
        <v>0</v>
      </c>
      <c r="AG548" s="51">
        <v>0</v>
      </c>
      <c r="AH548" s="51" t="str">
        <f>IF(OR(COUNTIF(WestCoast[],IDPs[[#This Row],[Dis_Pcode]])&gt;=1,COUNTIF(WestCoast[],#REF!)&gt;=1),"Yes","No")</f>
        <v>No</v>
      </c>
      <c r="AI548" s="51" t="str">
        <f>IF(IDPs[[#This Row],[Gov_Pcode]]=IDPs[[#This Row],[Gov_Coming_Pcode]],"Yes","No")</f>
        <v>No</v>
      </c>
      <c r="AJ548" s="51" t="str">
        <f>IF(IDPs[[#This Row],[Dis_Pcode]]=IDPs[[#This Row],[Dis_Coming_Pcode]],"Yes","No")</f>
        <v>No</v>
      </c>
    </row>
    <row r="549" spans="1:36" x14ac:dyDescent="0.35">
      <c r="A549" s="50">
        <v>45395</v>
      </c>
      <c r="B549" s="50">
        <v>45394</v>
      </c>
      <c r="C549" s="50" t="s">
        <v>874</v>
      </c>
      <c r="D549" s="51" t="s">
        <v>6</v>
      </c>
      <c r="E549" s="52" t="s">
        <v>873</v>
      </c>
      <c r="F549" s="51" t="s">
        <v>894</v>
      </c>
      <c r="G549" s="51" t="s">
        <v>87</v>
      </c>
      <c r="H549" s="52" t="s">
        <v>893</v>
      </c>
      <c r="I549" s="51" t="s">
        <v>1126</v>
      </c>
      <c r="J549" s="51" t="s">
        <v>1184</v>
      </c>
      <c r="K549" s="50">
        <v>45393</v>
      </c>
      <c r="L549" s="50" t="s">
        <v>401</v>
      </c>
      <c r="M549" s="51" t="s">
        <v>1203</v>
      </c>
      <c r="N549" s="52" t="s">
        <v>266</v>
      </c>
      <c r="O549" s="51" t="s">
        <v>404</v>
      </c>
      <c r="P549" s="51" t="s">
        <v>1298</v>
      </c>
      <c r="Q549" s="52" t="s">
        <v>403</v>
      </c>
      <c r="R549" s="51" t="s">
        <v>1181</v>
      </c>
      <c r="S549" s="51" t="s">
        <v>1183</v>
      </c>
      <c r="T549" s="51" t="s">
        <v>1160</v>
      </c>
      <c r="U549" s="51"/>
      <c r="V549" s="51"/>
      <c r="W549" s="51">
        <v>1</v>
      </c>
      <c r="X549" s="51">
        <v>0</v>
      </c>
      <c r="Y549" s="51">
        <v>0</v>
      </c>
      <c r="Z549" s="51">
        <v>0</v>
      </c>
      <c r="AA549" s="51">
        <v>0</v>
      </c>
      <c r="AB549" s="51">
        <v>0</v>
      </c>
      <c r="AC549" s="51">
        <v>0</v>
      </c>
      <c r="AD549" s="51">
        <v>0</v>
      </c>
      <c r="AE549" s="51">
        <v>0</v>
      </c>
      <c r="AF549" s="51">
        <v>1</v>
      </c>
      <c r="AG549" s="51">
        <v>0</v>
      </c>
      <c r="AH549" s="51" t="str">
        <f>IF(OR(COUNTIF(WestCoast[],IDPs[[#This Row],[Dis_Pcode]])&gt;=1,COUNTIF(WestCoast[],#REF!)&gt;=1),"Yes","No")</f>
        <v>No</v>
      </c>
      <c r="AI549" s="51" t="str">
        <f>IF(IDPs[[#This Row],[Gov_Pcode]]=IDPs[[#This Row],[Gov_Coming_Pcode]],"Yes","No")</f>
        <v>No</v>
      </c>
      <c r="AJ549" s="51" t="str">
        <f>IF(IDPs[[#This Row],[Dis_Pcode]]=IDPs[[#This Row],[Dis_Coming_Pcode]],"Yes","No")</f>
        <v>No</v>
      </c>
    </row>
    <row r="550" spans="1:36" x14ac:dyDescent="0.35">
      <c r="A550" s="50">
        <v>45399</v>
      </c>
      <c r="B550" s="50">
        <v>45399</v>
      </c>
      <c r="C550" s="50" t="s">
        <v>1046</v>
      </c>
      <c r="D550" s="51" t="s">
        <v>1207</v>
      </c>
      <c r="E550" s="52" t="s">
        <v>267</v>
      </c>
      <c r="F550" s="51" t="s">
        <v>1053</v>
      </c>
      <c r="G550" s="51" t="s">
        <v>1052</v>
      </c>
      <c r="H550" s="52" t="s">
        <v>1051</v>
      </c>
      <c r="I550" s="51" t="s">
        <v>1126</v>
      </c>
      <c r="J550" s="51" t="s">
        <v>1184</v>
      </c>
      <c r="K550" s="50">
        <v>45391</v>
      </c>
      <c r="L550" s="50" t="s">
        <v>1046</v>
      </c>
      <c r="M550" s="51" t="s">
        <v>1207</v>
      </c>
      <c r="N550" s="52" t="s">
        <v>267</v>
      </c>
      <c r="O550" s="51" t="s">
        <v>1077</v>
      </c>
      <c r="P550" s="51" t="s">
        <v>39</v>
      </c>
      <c r="Q550" s="52" t="s">
        <v>1090</v>
      </c>
      <c r="R550" s="51" t="s">
        <v>1180</v>
      </c>
      <c r="S550" s="51" t="s">
        <v>1185</v>
      </c>
      <c r="T550" s="51" t="s">
        <v>1435</v>
      </c>
      <c r="U550" s="51" t="s">
        <v>1160</v>
      </c>
      <c r="V550" s="51"/>
      <c r="W550" s="51">
        <v>1</v>
      </c>
      <c r="X550" s="51">
        <v>0</v>
      </c>
      <c r="Y550" s="51">
        <v>0</v>
      </c>
      <c r="Z550" s="51">
        <v>0</v>
      </c>
      <c r="AA550" s="51">
        <v>1</v>
      </c>
      <c r="AB550" s="51">
        <v>0</v>
      </c>
      <c r="AC550" s="51">
        <v>0</v>
      </c>
      <c r="AD550" s="51">
        <v>0</v>
      </c>
      <c r="AE550" s="51">
        <v>0</v>
      </c>
      <c r="AF550" s="51">
        <v>0</v>
      </c>
      <c r="AG550" s="51">
        <v>0</v>
      </c>
      <c r="AH550" s="51" t="str">
        <f>IF(OR(COUNTIF(WestCoast[],IDPs[[#This Row],[Dis_Pcode]])&gt;=1,COUNTIF(WestCoast[],#REF!)&gt;=1),"Yes","No")</f>
        <v>No</v>
      </c>
      <c r="AI550" s="51" t="str">
        <f>IF(IDPs[[#This Row],[Gov_Pcode]]=IDPs[[#This Row],[Gov_Coming_Pcode]],"Yes","No")</f>
        <v>Yes</v>
      </c>
      <c r="AJ550" s="51" t="str">
        <f>IF(IDPs[[#This Row],[Dis_Pcode]]=IDPs[[#This Row],[Dis_Coming_Pcode]],"Yes","No")</f>
        <v>No</v>
      </c>
    </row>
    <row r="551" spans="1:36" x14ac:dyDescent="0.35">
      <c r="A551" s="50">
        <v>45400</v>
      </c>
      <c r="B551" s="50">
        <v>45399</v>
      </c>
      <c r="C551" s="50" t="s">
        <v>401</v>
      </c>
      <c r="D551" s="51" t="s">
        <v>1203</v>
      </c>
      <c r="E551" s="52" t="s">
        <v>266</v>
      </c>
      <c r="F551" s="51" t="s">
        <v>417</v>
      </c>
      <c r="G551" s="51" t="s">
        <v>1303</v>
      </c>
      <c r="H551" s="52" t="s">
        <v>1304</v>
      </c>
      <c r="I551" s="51" t="s">
        <v>1126</v>
      </c>
      <c r="J551" s="51" t="s">
        <v>1184</v>
      </c>
      <c r="K551" s="50">
        <v>45391</v>
      </c>
      <c r="L551" s="50" t="s">
        <v>1046</v>
      </c>
      <c r="M551" s="51" t="s">
        <v>1207</v>
      </c>
      <c r="N551" s="52" t="s">
        <v>267</v>
      </c>
      <c r="O551" s="51" t="s">
        <v>1084</v>
      </c>
      <c r="P551" s="51" t="s">
        <v>35</v>
      </c>
      <c r="Q551" s="52" t="s">
        <v>1083</v>
      </c>
      <c r="R551" s="51" t="s">
        <v>1180</v>
      </c>
      <c r="S551" s="51" t="s">
        <v>1186</v>
      </c>
      <c r="T551" s="51" t="s">
        <v>1160</v>
      </c>
      <c r="U551" s="51"/>
      <c r="V551" s="51"/>
      <c r="W551" s="51">
        <v>2</v>
      </c>
      <c r="X551" s="51">
        <v>0</v>
      </c>
      <c r="Y551" s="51">
        <v>1</v>
      </c>
      <c r="Z551" s="51">
        <v>0</v>
      </c>
      <c r="AA551" s="51">
        <v>0</v>
      </c>
      <c r="AB551" s="51">
        <v>0</v>
      </c>
      <c r="AC551" s="51">
        <v>0</v>
      </c>
      <c r="AD551" s="51">
        <v>1</v>
      </c>
      <c r="AE551" s="51">
        <v>0</v>
      </c>
      <c r="AF551" s="51">
        <v>0</v>
      </c>
      <c r="AG551" s="51">
        <v>0</v>
      </c>
      <c r="AH551" s="51" t="str">
        <f>IF(OR(COUNTIF(WestCoast[],IDPs[[#This Row],[Dis_Pcode]])&gt;=1,COUNTIF(WestCoast[],#REF!)&gt;=1),"Yes","No")</f>
        <v>Yes</v>
      </c>
      <c r="AI551" s="51" t="str">
        <f>IF(IDPs[[#This Row],[Gov_Pcode]]=IDPs[[#This Row],[Gov_Coming_Pcode]],"Yes","No")</f>
        <v>No</v>
      </c>
      <c r="AJ551" s="51" t="str">
        <f>IF(IDPs[[#This Row],[Dis_Pcode]]=IDPs[[#This Row],[Dis_Coming_Pcode]],"Yes","No")</f>
        <v>No</v>
      </c>
    </row>
    <row r="552" spans="1:36" x14ac:dyDescent="0.35">
      <c r="A552" s="50">
        <v>45400</v>
      </c>
      <c r="B552" s="50">
        <v>45399</v>
      </c>
      <c r="C552" s="50" t="s">
        <v>401</v>
      </c>
      <c r="D552" s="51" t="s">
        <v>1203</v>
      </c>
      <c r="E552" s="52" t="s">
        <v>266</v>
      </c>
      <c r="F552" s="51" t="s">
        <v>417</v>
      </c>
      <c r="G552" s="51" t="s">
        <v>1303</v>
      </c>
      <c r="H552" s="52" t="s">
        <v>1304</v>
      </c>
      <c r="I552" s="51" t="s">
        <v>1126</v>
      </c>
      <c r="J552" s="51" t="s">
        <v>1184</v>
      </c>
      <c r="K552" s="50">
        <v>45392</v>
      </c>
      <c r="L552" s="50" t="s">
        <v>401</v>
      </c>
      <c r="M552" s="51" t="s">
        <v>1203</v>
      </c>
      <c r="N552" s="52" t="s">
        <v>266</v>
      </c>
      <c r="O552" s="51" t="s">
        <v>441</v>
      </c>
      <c r="P552" s="51" t="s">
        <v>1209</v>
      </c>
      <c r="Q552" s="52" t="s">
        <v>440</v>
      </c>
      <c r="R552" s="51" t="s">
        <v>1180</v>
      </c>
      <c r="S552" s="51" t="s">
        <v>1186</v>
      </c>
      <c r="T552" s="51" t="s">
        <v>1160</v>
      </c>
      <c r="U552" s="51"/>
      <c r="V552" s="51"/>
      <c r="W552" s="51">
        <v>1</v>
      </c>
      <c r="X552" s="51">
        <v>0</v>
      </c>
      <c r="Y552" s="51">
        <v>0</v>
      </c>
      <c r="Z552" s="51">
        <v>0</v>
      </c>
      <c r="AA552" s="51">
        <v>0</v>
      </c>
      <c r="AB552" s="51">
        <v>0</v>
      </c>
      <c r="AC552" s="51">
        <v>0</v>
      </c>
      <c r="AD552" s="51">
        <v>1</v>
      </c>
      <c r="AE552" s="51">
        <v>0</v>
      </c>
      <c r="AF552" s="51">
        <v>0</v>
      </c>
      <c r="AG552" s="51">
        <v>0</v>
      </c>
      <c r="AH552" s="51" t="str">
        <f>IF(OR(COUNTIF(WestCoast[],IDPs[[#This Row],[Dis_Pcode]])&gt;=1,COUNTIF(WestCoast[],#REF!)&gt;=1),"Yes","No")</f>
        <v>Yes</v>
      </c>
      <c r="AI552" s="51" t="str">
        <f>IF(IDPs[[#This Row],[Gov_Pcode]]=IDPs[[#This Row],[Gov_Coming_Pcode]],"Yes","No")</f>
        <v>Yes</v>
      </c>
      <c r="AJ552" s="51" t="str">
        <f>IF(IDPs[[#This Row],[Dis_Pcode]]=IDPs[[#This Row],[Dis_Coming_Pcode]],"Yes","No")</f>
        <v>No</v>
      </c>
    </row>
    <row r="553" spans="1:36" x14ac:dyDescent="0.35">
      <c r="A553" s="50">
        <v>45400</v>
      </c>
      <c r="B553" s="50">
        <v>45400</v>
      </c>
      <c r="C553" s="50" t="s">
        <v>401</v>
      </c>
      <c r="D553" s="51" t="s">
        <v>1203</v>
      </c>
      <c r="E553" s="52" t="s">
        <v>266</v>
      </c>
      <c r="F553" s="51" t="s">
        <v>417</v>
      </c>
      <c r="G553" s="51" t="s">
        <v>1303</v>
      </c>
      <c r="H553" s="52" t="s">
        <v>1304</v>
      </c>
      <c r="I553" s="51" t="s">
        <v>1126</v>
      </c>
      <c r="J553" s="51" t="s">
        <v>1184</v>
      </c>
      <c r="K553" s="50">
        <v>45392</v>
      </c>
      <c r="L553" s="50" t="s">
        <v>401</v>
      </c>
      <c r="M553" s="51" t="s">
        <v>1203</v>
      </c>
      <c r="N553" s="52" t="s">
        <v>266</v>
      </c>
      <c r="O553" s="51" t="s">
        <v>408</v>
      </c>
      <c r="P553" s="51" t="s">
        <v>1204</v>
      </c>
      <c r="Q553" s="52" t="s">
        <v>407</v>
      </c>
      <c r="R553" s="51" t="s">
        <v>1180</v>
      </c>
      <c r="S553" s="51" t="s">
        <v>1186</v>
      </c>
      <c r="T553" s="51" t="s">
        <v>1160</v>
      </c>
      <c r="U553" s="51"/>
      <c r="V553" s="51"/>
      <c r="W553" s="51">
        <v>2</v>
      </c>
      <c r="X553" s="51">
        <v>0</v>
      </c>
      <c r="Y553" s="51">
        <v>0</v>
      </c>
      <c r="Z553" s="51">
        <v>0</v>
      </c>
      <c r="AA553" s="51">
        <v>0</v>
      </c>
      <c r="AB553" s="51">
        <v>0</v>
      </c>
      <c r="AC553" s="51">
        <v>0</v>
      </c>
      <c r="AD553" s="51">
        <v>2</v>
      </c>
      <c r="AE553" s="51">
        <v>0</v>
      </c>
      <c r="AF553" s="51">
        <v>0</v>
      </c>
      <c r="AG553" s="51">
        <v>0</v>
      </c>
      <c r="AH553" s="51" t="str">
        <f>IF(OR(COUNTIF(WestCoast[],IDPs[[#This Row],[Dis_Pcode]])&gt;=1,COUNTIF(WestCoast[],#REF!)&gt;=1),"Yes","No")</f>
        <v>Yes</v>
      </c>
      <c r="AI553" s="51" t="str">
        <f>IF(IDPs[[#This Row],[Gov_Pcode]]=IDPs[[#This Row],[Gov_Coming_Pcode]],"Yes","No")</f>
        <v>Yes</v>
      </c>
      <c r="AJ553" s="51" t="str">
        <f>IF(IDPs[[#This Row],[Dis_Pcode]]=IDPs[[#This Row],[Dis_Coming_Pcode]],"Yes","No")</f>
        <v>No</v>
      </c>
    </row>
    <row r="554" spans="1:36" x14ac:dyDescent="0.35">
      <c r="A554" s="50">
        <v>45397</v>
      </c>
      <c r="B554" s="50">
        <v>45397</v>
      </c>
      <c r="C554" s="50" t="s">
        <v>401</v>
      </c>
      <c r="D554" s="51" t="s">
        <v>1203</v>
      </c>
      <c r="E554" s="52" t="s">
        <v>266</v>
      </c>
      <c r="F554" s="51" t="s">
        <v>453</v>
      </c>
      <c r="G554" s="51" t="s">
        <v>25</v>
      </c>
      <c r="H554" s="52" t="s">
        <v>452</v>
      </c>
      <c r="I554" s="51" t="s">
        <v>1126</v>
      </c>
      <c r="J554" s="51" t="s">
        <v>1184</v>
      </c>
      <c r="K554" s="50">
        <v>45393</v>
      </c>
      <c r="L554" s="50" t="s">
        <v>1046</v>
      </c>
      <c r="M554" s="51" t="s">
        <v>1207</v>
      </c>
      <c r="N554" s="52" t="s">
        <v>267</v>
      </c>
      <c r="O554" s="51" t="s">
        <v>1084</v>
      </c>
      <c r="P554" s="51" t="s">
        <v>35</v>
      </c>
      <c r="Q554" s="52" t="s">
        <v>1083</v>
      </c>
      <c r="R554" s="51" t="s">
        <v>1180</v>
      </c>
      <c r="S554" s="51" t="s">
        <v>1186</v>
      </c>
      <c r="T554" s="51" t="s">
        <v>1160</v>
      </c>
      <c r="U554" s="51"/>
      <c r="V554" s="51"/>
      <c r="W554" s="51">
        <v>1</v>
      </c>
      <c r="X554" s="51">
        <v>0</v>
      </c>
      <c r="Y554" s="51">
        <v>0</v>
      </c>
      <c r="Z554" s="51">
        <v>0</v>
      </c>
      <c r="AA554" s="51">
        <v>0</v>
      </c>
      <c r="AB554" s="51">
        <v>0</v>
      </c>
      <c r="AC554" s="51">
        <v>0</v>
      </c>
      <c r="AD554" s="51">
        <v>1</v>
      </c>
      <c r="AE554" s="51">
        <v>0</v>
      </c>
      <c r="AF554" s="51">
        <v>0</v>
      </c>
      <c r="AG554" s="51">
        <v>0</v>
      </c>
      <c r="AH554" s="51" t="str">
        <f>IF(OR(COUNTIF(WestCoast[],IDPs[[#This Row],[Dis_Pcode]])&gt;=1,COUNTIF(WestCoast[],#REF!)&gt;=1),"Yes","No")</f>
        <v>Yes</v>
      </c>
      <c r="AI554" s="51" t="str">
        <f>IF(IDPs[[#This Row],[Gov_Pcode]]=IDPs[[#This Row],[Gov_Coming_Pcode]],"Yes","No")</f>
        <v>No</v>
      </c>
      <c r="AJ554" s="51" t="str">
        <f>IF(IDPs[[#This Row],[Dis_Pcode]]=IDPs[[#This Row],[Dis_Coming_Pcode]],"Yes","No")</f>
        <v>No</v>
      </c>
    </row>
    <row r="555" spans="1:36" x14ac:dyDescent="0.35">
      <c r="A555" s="50">
        <v>45401</v>
      </c>
      <c r="B555" s="50">
        <v>45397</v>
      </c>
      <c r="C555" s="50" t="s">
        <v>874</v>
      </c>
      <c r="D555" s="51" t="s">
        <v>6</v>
      </c>
      <c r="E555" s="52" t="s">
        <v>873</v>
      </c>
      <c r="F555" s="51" t="s">
        <v>882</v>
      </c>
      <c r="G555" s="51" t="s">
        <v>121</v>
      </c>
      <c r="H555" s="52" t="s">
        <v>881</v>
      </c>
      <c r="I555" s="51" t="s">
        <v>1126</v>
      </c>
      <c r="J555" s="51" t="s">
        <v>1184</v>
      </c>
      <c r="K555" s="50">
        <v>45395</v>
      </c>
      <c r="L555" s="50" t="s">
        <v>874</v>
      </c>
      <c r="M555" s="51" t="s">
        <v>6</v>
      </c>
      <c r="N555" s="52" t="s">
        <v>873</v>
      </c>
      <c r="O555" s="51" t="s">
        <v>882</v>
      </c>
      <c r="P555" s="51" t="s">
        <v>121</v>
      </c>
      <c r="Q555" s="52" t="s">
        <v>881</v>
      </c>
      <c r="R555" s="51" t="s">
        <v>1180</v>
      </c>
      <c r="S555" s="51" t="s">
        <v>1186</v>
      </c>
      <c r="T555" s="51" t="s">
        <v>1160</v>
      </c>
      <c r="U555" s="51"/>
      <c r="V555" s="51"/>
      <c r="W555" s="51">
        <v>5</v>
      </c>
      <c r="X555" s="51">
        <v>0</v>
      </c>
      <c r="Y555" s="51">
        <v>0</v>
      </c>
      <c r="Z555" s="51">
        <v>0</v>
      </c>
      <c r="AA555" s="51">
        <v>2</v>
      </c>
      <c r="AB555" s="51">
        <v>1</v>
      </c>
      <c r="AC555" s="51">
        <v>0</v>
      </c>
      <c r="AD555" s="51">
        <v>2</v>
      </c>
      <c r="AE555" s="51">
        <v>0</v>
      </c>
      <c r="AF555" s="51">
        <v>0</v>
      </c>
      <c r="AG555" s="51">
        <v>0</v>
      </c>
      <c r="AH555" s="51" t="str">
        <f>IF(OR(COUNTIF(WestCoast[],IDPs[[#This Row],[Dis_Pcode]])&gt;=1,COUNTIF(WestCoast[],#REF!)&gt;=1),"Yes","No")</f>
        <v>No</v>
      </c>
      <c r="AI555" s="51" t="str">
        <f>IF(IDPs[[#This Row],[Gov_Pcode]]=IDPs[[#This Row],[Gov_Coming_Pcode]],"Yes","No")</f>
        <v>Yes</v>
      </c>
      <c r="AJ555" s="51" t="str">
        <f>IF(IDPs[[#This Row],[Dis_Pcode]]=IDPs[[#This Row],[Dis_Coming_Pcode]],"Yes","No")</f>
        <v>Yes</v>
      </c>
    </row>
    <row r="556" spans="1:36" x14ac:dyDescent="0.35">
      <c r="A556" s="50">
        <v>45401</v>
      </c>
      <c r="B556" s="50">
        <v>45397</v>
      </c>
      <c r="C556" s="50" t="s">
        <v>874</v>
      </c>
      <c r="D556" s="51" t="s">
        <v>6</v>
      </c>
      <c r="E556" s="52" t="s">
        <v>873</v>
      </c>
      <c r="F556" s="51" t="s">
        <v>892</v>
      </c>
      <c r="G556" s="51" t="s">
        <v>6</v>
      </c>
      <c r="H556" s="52" t="s">
        <v>873</v>
      </c>
      <c r="I556" s="51" t="s">
        <v>1126</v>
      </c>
      <c r="J556" s="51" t="s">
        <v>1184</v>
      </c>
      <c r="K556" s="50">
        <v>45395</v>
      </c>
      <c r="L556" s="50" t="s">
        <v>717</v>
      </c>
      <c r="M556" s="51" t="s">
        <v>1</v>
      </c>
      <c r="N556" s="52" t="s">
        <v>264</v>
      </c>
      <c r="O556" s="51" t="s">
        <v>731</v>
      </c>
      <c r="P556" s="51" t="s">
        <v>729</v>
      </c>
      <c r="Q556" s="52" t="s">
        <v>730</v>
      </c>
      <c r="R556" s="51" t="s">
        <v>1181</v>
      </c>
      <c r="S556" s="51" t="s">
        <v>1183</v>
      </c>
      <c r="T556" s="51" t="s">
        <v>1160</v>
      </c>
      <c r="U556" s="51"/>
      <c r="V556" s="51"/>
      <c r="W556" s="51">
        <v>2</v>
      </c>
      <c r="X556" s="51">
        <v>0</v>
      </c>
      <c r="Y556" s="51">
        <v>0</v>
      </c>
      <c r="Z556" s="51">
        <v>0</v>
      </c>
      <c r="AA556" s="51">
        <v>1</v>
      </c>
      <c r="AB556" s="51">
        <v>0</v>
      </c>
      <c r="AC556" s="51">
        <v>0</v>
      </c>
      <c r="AD556" s="51">
        <v>1</v>
      </c>
      <c r="AE556" s="51">
        <v>0</v>
      </c>
      <c r="AF556" s="51">
        <v>0</v>
      </c>
      <c r="AG556" s="51">
        <v>0</v>
      </c>
      <c r="AH556" s="51" t="str">
        <f>IF(OR(COUNTIF(WestCoast[],IDPs[[#This Row],[Dis_Pcode]])&gt;=1,COUNTIF(WestCoast[],#REF!)&gt;=1),"Yes","No")</f>
        <v>No</v>
      </c>
      <c r="AI556" s="51" t="str">
        <f>IF(IDPs[[#This Row],[Gov_Pcode]]=IDPs[[#This Row],[Gov_Coming_Pcode]],"Yes","No")</f>
        <v>No</v>
      </c>
      <c r="AJ556" s="51" t="str">
        <f>IF(IDPs[[#This Row],[Dis_Pcode]]=IDPs[[#This Row],[Dis_Coming_Pcode]],"Yes","No")</f>
        <v>No</v>
      </c>
    </row>
    <row r="557" spans="1:36" x14ac:dyDescent="0.35">
      <c r="A557" s="50">
        <v>45400</v>
      </c>
      <c r="B557" s="50">
        <v>45399</v>
      </c>
      <c r="C557" s="50" t="s">
        <v>401</v>
      </c>
      <c r="D557" s="51" t="s">
        <v>1203</v>
      </c>
      <c r="E557" s="52" t="s">
        <v>266</v>
      </c>
      <c r="F557" s="51" t="s">
        <v>453</v>
      </c>
      <c r="G557" s="51" t="s">
        <v>25</v>
      </c>
      <c r="H557" s="52" t="s">
        <v>452</v>
      </c>
      <c r="I557" s="51" t="s">
        <v>1126</v>
      </c>
      <c r="J557" s="51" t="s">
        <v>1184</v>
      </c>
      <c r="K557" s="50">
        <v>45396</v>
      </c>
      <c r="L557" s="50" t="s">
        <v>1046</v>
      </c>
      <c r="M557" s="51" t="s">
        <v>1207</v>
      </c>
      <c r="N557" s="52" t="s">
        <v>267</v>
      </c>
      <c r="O557" s="51" t="s">
        <v>1084</v>
      </c>
      <c r="P557" s="51" t="s">
        <v>35</v>
      </c>
      <c r="Q557" s="52" t="s">
        <v>1083</v>
      </c>
      <c r="R557" s="51" t="s">
        <v>1180</v>
      </c>
      <c r="S557" s="51" t="s">
        <v>1186</v>
      </c>
      <c r="T557" s="51" t="s">
        <v>1160</v>
      </c>
      <c r="U557" s="51"/>
      <c r="V557" s="51"/>
      <c r="W557" s="51">
        <v>2</v>
      </c>
      <c r="X557" s="51">
        <v>0</v>
      </c>
      <c r="Y557" s="51">
        <v>0</v>
      </c>
      <c r="Z557" s="51">
        <v>0</v>
      </c>
      <c r="AA557" s="51">
        <v>0</v>
      </c>
      <c r="AB557" s="51">
        <v>0</v>
      </c>
      <c r="AC557" s="51">
        <v>0</v>
      </c>
      <c r="AD557" s="51">
        <v>2</v>
      </c>
      <c r="AE557" s="51">
        <v>0</v>
      </c>
      <c r="AF557" s="51">
        <v>0</v>
      </c>
      <c r="AG557" s="51">
        <v>0</v>
      </c>
      <c r="AH557" s="51" t="str">
        <f>IF(OR(COUNTIF(WestCoast[],IDPs[[#This Row],[Dis_Pcode]])&gt;=1,COUNTIF(WestCoast[],#REF!)&gt;=1),"Yes","No")</f>
        <v>Yes</v>
      </c>
      <c r="AI557" s="51" t="str">
        <f>IF(IDPs[[#This Row],[Gov_Pcode]]=IDPs[[#This Row],[Gov_Coming_Pcode]],"Yes","No")</f>
        <v>No</v>
      </c>
      <c r="AJ557" s="51" t="str">
        <f>IF(IDPs[[#This Row],[Dis_Pcode]]=IDPs[[#This Row],[Dis_Coming_Pcode]],"Yes","No")</f>
        <v>No</v>
      </c>
    </row>
    <row r="558" spans="1:36" x14ac:dyDescent="0.35">
      <c r="A558" s="50">
        <v>45400</v>
      </c>
      <c r="B558" s="50">
        <v>45400</v>
      </c>
      <c r="C558" s="50" t="s">
        <v>401</v>
      </c>
      <c r="D558" s="51" t="s">
        <v>1203</v>
      </c>
      <c r="E558" s="52" t="s">
        <v>266</v>
      </c>
      <c r="F558" s="51" t="s">
        <v>417</v>
      </c>
      <c r="G558" s="51" t="s">
        <v>1303</v>
      </c>
      <c r="H558" s="52" t="s">
        <v>1304</v>
      </c>
      <c r="I558" s="51" t="s">
        <v>1126</v>
      </c>
      <c r="J558" s="51" t="s">
        <v>1184</v>
      </c>
      <c r="K558" s="50">
        <v>45396</v>
      </c>
      <c r="L558" s="50" t="s">
        <v>401</v>
      </c>
      <c r="M558" s="51" t="s">
        <v>1203</v>
      </c>
      <c r="N558" s="52" t="s">
        <v>266</v>
      </c>
      <c r="O558" s="51" t="s">
        <v>408</v>
      </c>
      <c r="P558" s="51" t="s">
        <v>1204</v>
      </c>
      <c r="Q558" s="52" t="s">
        <v>407</v>
      </c>
      <c r="R558" s="51" t="s">
        <v>1180</v>
      </c>
      <c r="S558" s="51" t="s">
        <v>1186</v>
      </c>
      <c r="T558" s="51" t="s">
        <v>1160</v>
      </c>
      <c r="U558" s="51"/>
      <c r="V558" s="51"/>
      <c r="W558" s="51">
        <v>3</v>
      </c>
      <c r="X558" s="51">
        <v>0</v>
      </c>
      <c r="Y558" s="51">
        <v>1</v>
      </c>
      <c r="Z558" s="51">
        <v>0</v>
      </c>
      <c r="AA558" s="51">
        <v>0</v>
      </c>
      <c r="AB558" s="51">
        <v>0</v>
      </c>
      <c r="AC558" s="51">
        <v>0</v>
      </c>
      <c r="AD558" s="51">
        <v>2</v>
      </c>
      <c r="AE558" s="51">
        <v>0</v>
      </c>
      <c r="AF558" s="51">
        <v>0</v>
      </c>
      <c r="AG558" s="51">
        <v>0</v>
      </c>
      <c r="AH558" s="51" t="str">
        <f>IF(OR(COUNTIF(WestCoast[],IDPs[[#This Row],[Dis_Pcode]])&gt;=1,COUNTIF(WestCoast[],#REF!)&gt;=1),"Yes","No")</f>
        <v>Yes</v>
      </c>
      <c r="AI558" s="51" t="str">
        <f>IF(IDPs[[#This Row],[Gov_Pcode]]=IDPs[[#This Row],[Gov_Coming_Pcode]],"Yes","No")</f>
        <v>Yes</v>
      </c>
      <c r="AJ558" s="51" t="str">
        <f>IF(IDPs[[#This Row],[Dis_Pcode]]=IDPs[[#This Row],[Dis_Coming_Pcode]],"Yes","No")</f>
        <v>No</v>
      </c>
    </row>
    <row r="559" spans="1:36" x14ac:dyDescent="0.35">
      <c r="A559" s="50">
        <v>45401</v>
      </c>
      <c r="B559" s="50">
        <v>45397</v>
      </c>
      <c r="C559" s="50" t="s">
        <v>874</v>
      </c>
      <c r="D559" s="51" t="s">
        <v>6</v>
      </c>
      <c r="E559" s="52" t="s">
        <v>873</v>
      </c>
      <c r="F559" s="51" t="s">
        <v>892</v>
      </c>
      <c r="G559" s="51" t="s">
        <v>6</v>
      </c>
      <c r="H559" s="52" t="s">
        <v>873</v>
      </c>
      <c r="I559" s="51" t="s">
        <v>1126</v>
      </c>
      <c r="J559" s="51" t="s">
        <v>1184</v>
      </c>
      <c r="K559" s="50">
        <v>45396</v>
      </c>
      <c r="L559" s="50" t="s">
        <v>874</v>
      </c>
      <c r="M559" s="51" t="s">
        <v>6</v>
      </c>
      <c r="N559" s="52" t="s">
        <v>873</v>
      </c>
      <c r="O559" s="51" t="s">
        <v>882</v>
      </c>
      <c r="P559" s="51" t="s">
        <v>121</v>
      </c>
      <c r="Q559" s="52" t="s">
        <v>881</v>
      </c>
      <c r="R559" s="51" t="s">
        <v>1181</v>
      </c>
      <c r="S559" s="51" t="s">
        <v>1182</v>
      </c>
      <c r="T559" s="51" t="s">
        <v>1439</v>
      </c>
      <c r="U559" s="51"/>
      <c r="V559" s="51"/>
      <c r="W559" s="51">
        <v>1</v>
      </c>
      <c r="X559" s="51">
        <v>0</v>
      </c>
      <c r="Y559" s="51">
        <v>0</v>
      </c>
      <c r="Z559" s="51">
        <v>0</v>
      </c>
      <c r="AA559" s="51">
        <v>0</v>
      </c>
      <c r="AB559" s="51">
        <v>0</v>
      </c>
      <c r="AC559" s="51">
        <v>0</v>
      </c>
      <c r="AD559" s="51">
        <v>1</v>
      </c>
      <c r="AE559" s="51">
        <v>0</v>
      </c>
      <c r="AF559" s="51">
        <v>0</v>
      </c>
      <c r="AG559" s="51">
        <v>0</v>
      </c>
      <c r="AH559" s="51" t="str">
        <f>IF(OR(COUNTIF(WestCoast[],IDPs[[#This Row],[Dis_Pcode]])&gt;=1,COUNTIF(WestCoast[],#REF!)&gt;=1),"Yes","No")</f>
        <v>No</v>
      </c>
      <c r="AI559" s="51" t="str">
        <f>IF(IDPs[[#This Row],[Gov_Pcode]]=IDPs[[#This Row],[Gov_Coming_Pcode]],"Yes","No")</f>
        <v>Yes</v>
      </c>
      <c r="AJ559" s="51" t="str">
        <f>IF(IDPs[[#This Row],[Dis_Pcode]]=IDPs[[#This Row],[Dis_Coming_Pcode]],"Yes","No")</f>
        <v>No</v>
      </c>
    </row>
    <row r="560" spans="1:36" x14ac:dyDescent="0.35">
      <c r="A560" s="50">
        <v>45401</v>
      </c>
      <c r="B560" s="50">
        <v>45398</v>
      </c>
      <c r="C560" s="50" t="s">
        <v>874</v>
      </c>
      <c r="D560" s="51" t="s">
        <v>6</v>
      </c>
      <c r="E560" s="52" t="s">
        <v>873</v>
      </c>
      <c r="F560" s="51" t="s">
        <v>894</v>
      </c>
      <c r="G560" s="51" t="s">
        <v>87</v>
      </c>
      <c r="H560" s="52" t="s">
        <v>893</v>
      </c>
      <c r="I560" s="51" t="s">
        <v>1126</v>
      </c>
      <c r="J560" s="51" t="s">
        <v>1184</v>
      </c>
      <c r="K560" s="50">
        <v>45396</v>
      </c>
      <c r="L560" s="50" t="s">
        <v>717</v>
      </c>
      <c r="M560" s="51" t="s">
        <v>1</v>
      </c>
      <c r="N560" s="52" t="s">
        <v>264</v>
      </c>
      <c r="O560" s="51" t="s">
        <v>753</v>
      </c>
      <c r="P560" s="51" t="s">
        <v>182</v>
      </c>
      <c r="Q560" s="52" t="s">
        <v>752</v>
      </c>
      <c r="R560" s="51" t="s">
        <v>1181</v>
      </c>
      <c r="S560" s="51" t="s">
        <v>1474</v>
      </c>
      <c r="T560" s="51" t="s">
        <v>1160</v>
      </c>
      <c r="U560" s="51"/>
      <c r="V560" s="51"/>
      <c r="W560" s="51">
        <v>1</v>
      </c>
      <c r="X560" s="51">
        <v>0</v>
      </c>
      <c r="Y560" s="51">
        <v>0</v>
      </c>
      <c r="Z560" s="51">
        <v>0</v>
      </c>
      <c r="AA560" s="51">
        <v>1</v>
      </c>
      <c r="AB560" s="51">
        <v>0</v>
      </c>
      <c r="AC560" s="51">
        <v>0</v>
      </c>
      <c r="AD560" s="51">
        <v>0</v>
      </c>
      <c r="AE560" s="51">
        <v>0</v>
      </c>
      <c r="AF560" s="51">
        <v>0</v>
      </c>
      <c r="AG560" s="51">
        <v>0</v>
      </c>
      <c r="AH560" s="51" t="str">
        <f>IF(OR(COUNTIF(WestCoast[],IDPs[[#This Row],[Dis_Pcode]])&gt;=1,COUNTIF(WestCoast[],#REF!)&gt;=1),"Yes","No")</f>
        <v>No</v>
      </c>
      <c r="AI560" s="51" t="str">
        <f>IF(IDPs[[#This Row],[Gov_Pcode]]=IDPs[[#This Row],[Gov_Coming_Pcode]],"Yes","No")</f>
        <v>No</v>
      </c>
      <c r="AJ560" s="51" t="str">
        <f>IF(IDPs[[#This Row],[Dis_Pcode]]=IDPs[[#This Row],[Dis_Coming_Pcode]],"Yes","No")</f>
        <v>No</v>
      </c>
    </row>
    <row r="561" spans="1:36" x14ac:dyDescent="0.35">
      <c r="A561" s="50">
        <v>45401</v>
      </c>
      <c r="B561" s="50">
        <v>45399</v>
      </c>
      <c r="C561" s="50" t="s">
        <v>874</v>
      </c>
      <c r="D561" s="51" t="s">
        <v>6</v>
      </c>
      <c r="E561" s="52" t="s">
        <v>873</v>
      </c>
      <c r="F561" s="51" t="s">
        <v>892</v>
      </c>
      <c r="G561" s="51" t="s">
        <v>6</v>
      </c>
      <c r="H561" s="52" t="s">
        <v>873</v>
      </c>
      <c r="I561" s="51" t="s">
        <v>1126</v>
      </c>
      <c r="J561" s="51" t="s">
        <v>1184</v>
      </c>
      <c r="K561" s="50">
        <v>45396</v>
      </c>
      <c r="L561" s="50" t="s">
        <v>959</v>
      </c>
      <c r="M561" s="51" t="s">
        <v>1206</v>
      </c>
      <c r="N561" s="52" t="s">
        <v>270</v>
      </c>
      <c r="O561" s="51" t="s">
        <v>979</v>
      </c>
      <c r="P561" s="51" t="s">
        <v>252</v>
      </c>
      <c r="Q561" s="52" t="s">
        <v>978</v>
      </c>
      <c r="R561" s="51" t="s">
        <v>1181</v>
      </c>
      <c r="S561" s="51" t="s">
        <v>1182</v>
      </c>
      <c r="T561" s="51" t="s">
        <v>1160</v>
      </c>
      <c r="U561" s="51"/>
      <c r="V561" s="51"/>
      <c r="W561" s="51">
        <v>1</v>
      </c>
      <c r="X561" s="51">
        <v>0</v>
      </c>
      <c r="Y561" s="51">
        <v>0</v>
      </c>
      <c r="Z561" s="51">
        <v>0</v>
      </c>
      <c r="AA561" s="51">
        <v>0</v>
      </c>
      <c r="AB561" s="51">
        <v>0</v>
      </c>
      <c r="AC561" s="51">
        <v>0</v>
      </c>
      <c r="AD561" s="51">
        <v>1</v>
      </c>
      <c r="AE561" s="51">
        <v>0</v>
      </c>
      <c r="AF561" s="51">
        <v>0</v>
      </c>
      <c r="AG561" s="51">
        <v>0</v>
      </c>
      <c r="AH561" s="51" t="str">
        <f>IF(OR(COUNTIF(WestCoast[],IDPs[[#This Row],[Dis_Pcode]])&gt;=1,COUNTIF(WestCoast[],#REF!)&gt;=1),"Yes","No")</f>
        <v>No</v>
      </c>
      <c r="AI561" s="51" t="str">
        <f>IF(IDPs[[#This Row],[Gov_Pcode]]=IDPs[[#This Row],[Gov_Coming_Pcode]],"Yes","No")</f>
        <v>No</v>
      </c>
      <c r="AJ561" s="51" t="str">
        <f>IF(IDPs[[#This Row],[Dis_Pcode]]=IDPs[[#This Row],[Dis_Coming_Pcode]],"Yes","No")</f>
        <v>No</v>
      </c>
    </row>
    <row r="562" spans="1:36" x14ac:dyDescent="0.35">
      <c r="A562" s="50">
        <v>45402</v>
      </c>
      <c r="B562" s="50">
        <v>45400</v>
      </c>
      <c r="C562" s="50" t="s">
        <v>841</v>
      </c>
      <c r="D562" s="51" t="s">
        <v>10</v>
      </c>
      <c r="E562" s="52" t="s">
        <v>272</v>
      </c>
      <c r="F562" s="51" t="s">
        <v>865</v>
      </c>
      <c r="G562" s="51" t="s">
        <v>167</v>
      </c>
      <c r="H562" s="52" t="s">
        <v>864</v>
      </c>
      <c r="I562" s="51" t="s">
        <v>1126</v>
      </c>
      <c r="J562" s="51" t="s">
        <v>1184</v>
      </c>
      <c r="K562" s="50">
        <v>45396</v>
      </c>
      <c r="L562" s="50" t="s">
        <v>325</v>
      </c>
      <c r="M562" s="51" t="s">
        <v>17</v>
      </c>
      <c r="N562" s="52" t="s">
        <v>277</v>
      </c>
      <c r="O562" s="51" t="s">
        <v>330</v>
      </c>
      <c r="P562" s="51" t="s">
        <v>17</v>
      </c>
      <c r="Q562" s="52" t="s">
        <v>277</v>
      </c>
      <c r="R562" s="51" t="s">
        <v>1180</v>
      </c>
      <c r="S562" s="51" t="s">
        <v>1185</v>
      </c>
      <c r="T562" s="51" t="s">
        <v>1160</v>
      </c>
      <c r="U562" s="51"/>
      <c r="V562" s="51"/>
      <c r="W562" s="51">
        <v>1</v>
      </c>
      <c r="X562" s="51">
        <v>0</v>
      </c>
      <c r="Y562" s="51">
        <v>1</v>
      </c>
      <c r="Z562" s="51">
        <v>0</v>
      </c>
      <c r="AA562" s="51">
        <v>0</v>
      </c>
      <c r="AB562" s="51">
        <v>0</v>
      </c>
      <c r="AC562" s="51">
        <v>0</v>
      </c>
      <c r="AD562" s="51">
        <v>0</v>
      </c>
      <c r="AE562" s="51">
        <v>0</v>
      </c>
      <c r="AF562" s="51">
        <v>0</v>
      </c>
      <c r="AG562" s="51">
        <v>0</v>
      </c>
      <c r="AH562" s="51" t="str">
        <f>IF(OR(COUNTIF(WestCoast[],IDPs[[#This Row],[Dis_Pcode]])&gt;=1,COUNTIF(WestCoast[],#REF!)&gt;=1),"Yes","No")</f>
        <v>No</v>
      </c>
      <c r="AI562" s="51" t="str">
        <f>IF(IDPs[[#This Row],[Gov_Pcode]]=IDPs[[#This Row],[Gov_Coming_Pcode]],"Yes","No")</f>
        <v>No</v>
      </c>
      <c r="AJ562" s="51" t="str">
        <f>IF(IDPs[[#This Row],[Dis_Pcode]]=IDPs[[#This Row],[Dis_Coming_Pcode]],"Yes","No")</f>
        <v>No</v>
      </c>
    </row>
    <row r="563" spans="1:36" x14ac:dyDescent="0.35">
      <c r="A563" s="50">
        <v>45399</v>
      </c>
      <c r="B563" s="50">
        <v>45399</v>
      </c>
      <c r="C563" s="50" t="s">
        <v>1046</v>
      </c>
      <c r="D563" s="51" t="s">
        <v>1207</v>
      </c>
      <c r="E563" s="52" t="s">
        <v>267</v>
      </c>
      <c r="F563" s="51" t="s">
        <v>1081</v>
      </c>
      <c r="G563" s="51" t="s">
        <v>1208</v>
      </c>
      <c r="H563" s="52" t="s">
        <v>1080</v>
      </c>
      <c r="I563" s="51" t="s">
        <v>1126</v>
      </c>
      <c r="J563" s="51" t="s">
        <v>1184</v>
      </c>
      <c r="K563" s="50">
        <v>45397</v>
      </c>
      <c r="L563" s="50" t="s">
        <v>1046</v>
      </c>
      <c r="M563" s="51" t="s">
        <v>1207</v>
      </c>
      <c r="N563" s="52" t="s">
        <v>267</v>
      </c>
      <c r="O563" s="51" t="s">
        <v>1084</v>
      </c>
      <c r="P563" s="51" t="s">
        <v>35</v>
      </c>
      <c r="Q563" s="52" t="s">
        <v>1083</v>
      </c>
      <c r="R563" s="51" t="s">
        <v>1180</v>
      </c>
      <c r="S563" s="51" t="s">
        <v>1185</v>
      </c>
      <c r="T563" s="51" t="s">
        <v>1435</v>
      </c>
      <c r="U563" s="51" t="s">
        <v>1160</v>
      </c>
      <c r="V563" s="51"/>
      <c r="W563" s="51">
        <v>2</v>
      </c>
      <c r="X563" s="51">
        <v>0</v>
      </c>
      <c r="Y563" s="51">
        <v>0</v>
      </c>
      <c r="Z563" s="51">
        <v>0</v>
      </c>
      <c r="AA563" s="51">
        <v>2</v>
      </c>
      <c r="AB563" s="51">
        <v>0</v>
      </c>
      <c r="AC563" s="51">
        <v>0</v>
      </c>
      <c r="AD563" s="51">
        <v>0</v>
      </c>
      <c r="AE563" s="51">
        <v>0</v>
      </c>
      <c r="AF563" s="51">
        <v>0</v>
      </c>
      <c r="AG563" s="51">
        <v>0</v>
      </c>
      <c r="AH563" s="51" t="str">
        <f>IF(OR(COUNTIF(WestCoast[],IDPs[[#This Row],[Dis_Pcode]])&gt;=1,COUNTIF(WestCoast[],#REF!)&gt;=1),"Yes","No")</f>
        <v>No</v>
      </c>
      <c r="AI563" s="51" t="str">
        <f>IF(IDPs[[#This Row],[Gov_Pcode]]=IDPs[[#This Row],[Gov_Coming_Pcode]],"Yes","No")</f>
        <v>Yes</v>
      </c>
      <c r="AJ563" s="51" t="str">
        <f>IF(IDPs[[#This Row],[Dis_Pcode]]=IDPs[[#This Row],[Dis_Coming_Pcode]],"Yes","No")</f>
        <v>No</v>
      </c>
    </row>
    <row r="564" spans="1:36" x14ac:dyDescent="0.35">
      <c r="A564" s="50">
        <v>45401</v>
      </c>
      <c r="B564" s="50">
        <v>45399</v>
      </c>
      <c r="C564" s="50" t="s">
        <v>874</v>
      </c>
      <c r="D564" s="51" t="s">
        <v>6</v>
      </c>
      <c r="E564" s="52" t="s">
        <v>873</v>
      </c>
      <c r="F564" s="51" t="s">
        <v>892</v>
      </c>
      <c r="G564" s="51" t="s">
        <v>6</v>
      </c>
      <c r="H564" s="52" t="s">
        <v>873</v>
      </c>
      <c r="I564" s="51" t="s">
        <v>1126</v>
      </c>
      <c r="J564" s="51" t="s">
        <v>1184</v>
      </c>
      <c r="K564" s="50">
        <v>45397</v>
      </c>
      <c r="L564" s="50" t="s">
        <v>959</v>
      </c>
      <c r="M564" s="51" t="s">
        <v>1206</v>
      </c>
      <c r="N564" s="52" t="s">
        <v>270</v>
      </c>
      <c r="O564" s="51" t="s">
        <v>969</v>
      </c>
      <c r="P564" s="51" t="s">
        <v>207</v>
      </c>
      <c r="Q564" s="52" t="s">
        <v>1351</v>
      </c>
      <c r="R564" s="51" t="s">
        <v>1181</v>
      </c>
      <c r="S564" s="51" t="s">
        <v>1183</v>
      </c>
      <c r="T564" s="51" t="s">
        <v>1160</v>
      </c>
      <c r="U564" s="51"/>
      <c r="V564" s="51"/>
      <c r="W564" s="51">
        <v>2</v>
      </c>
      <c r="X564" s="51">
        <v>0</v>
      </c>
      <c r="Y564" s="51">
        <v>0</v>
      </c>
      <c r="Z564" s="51">
        <v>0</v>
      </c>
      <c r="AA564" s="51">
        <v>1</v>
      </c>
      <c r="AB564" s="51">
        <v>0</v>
      </c>
      <c r="AC564" s="51">
        <v>0</v>
      </c>
      <c r="AD564" s="51">
        <v>1</v>
      </c>
      <c r="AE564" s="51">
        <v>0</v>
      </c>
      <c r="AF564" s="51">
        <v>0</v>
      </c>
      <c r="AG564" s="51">
        <v>0</v>
      </c>
      <c r="AH564" s="51" t="str">
        <f>IF(OR(COUNTIF(WestCoast[],IDPs[[#This Row],[Dis_Pcode]])&gt;=1,COUNTIF(WestCoast[],#REF!)&gt;=1),"Yes","No")</f>
        <v>No</v>
      </c>
      <c r="AI564" s="51" t="str">
        <f>IF(IDPs[[#This Row],[Gov_Pcode]]=IDPs[[#This Row],[Gov_Coming_Pcode]],"Yes","No")</f>
        <v>No</v>
      </c>
      <c r="AJ564" s="51" t="str">
        <f>IF(IDPs[[#This Row],[Dis_Pcode]]=IDPs[[#This Row],[Dis_Coming_Pcode]],"Yes","No")</f>
        <v>No</v>
      </c>
    </row>
    <row r="565" spans="1:36" x14ac:dyDescent="0.35">
      <c r="A565" s="50">
        <v>45401</v>
      </c>
      <c r="B565" s="50">
        <v>45400</v>
      </c>
      <c r="C565" s="50" t="s">
        <v>874</v>
      </c>
      <c r="D565" s="51" t="s">
        <v>6</v>
      </c>
      <c r="E565" s="52" t="s">
        <v>873</v>
      </c>
      <c r="F565" s="51" t="s">
        <v>894</v>
      </c>
      <c r="G565" s="51" t="s">
        <v>87</v>
      </c>
      <c r="H565" s="52" t="s">
        <v>893</v>
      </c>
      <c r="I565" s="51" t="s">
        <v>1126</v>
      </c>
      <c r="J565" s="51" t="s">
        <v>1184</v>
      </c>
      <c r="K565" s="50">
        <v>45397</v>
      </c>
      <c r="L565" s="50" t="s">
        <v>797</v>
      </c>
      <c r="M565" s="51" t="s">
        <v>7</v>
      </c>
      <c r="N565" s="52" t="s">
        <v>796</v>
      </c>
      <c r="O565" s="51" t="s">
        <v>835</v>
      </c>
      <c r="P565" s="51" t="s">
        <v>135</v>
      </c>
      <c r="Q565" s="52" t="s">
        <v>834</v>
      </c>
      <c r="R565" s="51" t="s">
        <v>1181</v>
      </c>
      <c r="S565" s="51" t="s">
        <v>1183</v>
      </c>
      <c r="T565" s="51" t="s">
        <v>1160</v>
      </c>
      <c r="U565" s="51"/>
      <c r="V565" s="51"/>
      <c r="W565" s="51">
        <v>1</v>
      </c>
      <c r="X565" s="51">
        <v>0</v>
      </c>
      <c r="Y565" s="51">
        <v>0</v>
      </c>
      <c r="Z565" s="51">
        <v>0</v>
      </c>
      <c r="AA565" s="51">
        <v>0</v>
      </c>
      <c r="AB565" s="51">
        <v>0</v>
      </c>
      <c r="AC565" s="51">
        <v>0</v>
      </c>
      <c r="AD565" s="51">
        <v>1</v>
      </c>
      <c r="AE565" s="51">
        <v>0</v>
      </c>
      <c r="AF565" s="51">
        <v>0</v>
      </c>
      <c r="AG565" s="51">
        <v>0</v>
      </c>
      <c r="AH565" s="51" t="str">
        <f>IF(OR(COUNTIF(WestCoast[],IDPs[[#This Row],[Dis_Pcode]])&gt;=1,COUNTIF(WestCoast[],#REF!)&gt;=1),"Yes","No")</f>
        <v>No</v>
      </c>
      <c r="AI565" s="51" t="str">
        <f>IF(IDPs[[#This Row],[Gov_Pcode]]=IDPs[[#This Row],[Gov_Coming_Pcode]],"Yes","No")</f>
        <v>No</v>
      </c>
      <c r="AJ565" s="51" t="str">
        <f>IF(IDPs[[#This Row],[Dis_Pcode]]=IDPs[[#This Row],[Dis_Coming_Pcode]],"Yes","No")</f>
        <v>No</v>
      </c>
    </row>
    <row r="566" spans="1:36" x14ac:dyDescent="0.35">
      <c r="A566" s="50">
        <v>45401</v>
      </c>
      <c r="B566" s="50">
        <v>45400</v>
      </c>
      <c r="C566" s="50" t="s">
        <v>874</v>
      </c>
      <c r="D566" s="51" t="s">
        <v>6</v>
      </c>
      <c r="E566" s="52" t="s">
        <v>873</v>
      </c>
      <c r="F566" s="51" t="s">
        <v>894</v>
      </c>
      <c r="G566" s="51" t="s">
        <v>87</v>
      </c>
      <c r="H566" s="52" t="s">
        <v>893</v>
      </c>
      <c r="I566" s="51" t="s">
        <v>1126</v>
      </c>
      <c r="J566" s="51" t="s">
        <v>1184</v>
      </c>
      <c r="K566" s="50">
        <v>45397</v>
      </c>
      <c r="L566" s="50" t="s">
        <v>1046</v>
      </c>
      <c r="M566" s="51" t="s">
        <v>1207</v>
      </c>
      <c r="N566" s="52" t="s">
        <v>267</v>
      </c>
      <c r="O566" s="51" t="s">
        <v>1074</v>
      </c>
      <c r="P566" s="51" t="s">
        <v>1073</v>
      </c>
      <c r="Q566" s="52" t="s">
        <v>1072</v>
      </c>
      <c r="R566" s="51" t="s">
        <v>1181</v>
      </c>
      <c r="S566" s="51" t="s">
        <v>1183</v>
      </c>
      <c r="T566" s="51" t="s">
        <v>1439</v>
      </c>
      <c r="U566" s="51"/>
      <c r="V566" s="51"/>
      <c r="W566" s="51">
        <v>1</v>
      </c>
      <c r="X566" s="51">
        <v>0</v>
      </c>
      <c r="Y566" s="51">
        <v>0</v>
      </c>
      <c r="Z566" s="51">
        <v>0</v>
      </c>
      <c r="AA566" s="51">
        <v>0</v>
      </c>
      <c r="AB566" s="51">
        <v>0</v>
      </c>
      <c r="AC566" s="51">
        <v>0</v>
      </c>
      <c r="AD566" s="51">
        <v>1</v>
      </c>
      <c r="AE566" s="51">
        <v>0</v>
      </c>
      <c r="AF566" s="51">
        <v>0</v>
      </c>
      <c r="AG566" s="51">
        <v>0</v>
      </c>
      <c r="AH566" s="51" t="str">
        <f>IF(OR(COUNTIF(WestCoast[],IDPs[[#This Row],[Dis_Pcode]])&gt;=1,COUNTIF(WestCoast[],#REF!)&gt;=1),"Yes","No")</f>
        <v>No</v>
      </c>
      <c r="AI566" s="51" t="str">
        <f>IF(IDPs[[#This Row],[Gov_Pcode]]=IDPs[[#This Row],[Gov_Coming_Pcode]],"Yes","No")</f>
        <v>No</v>
      </c>
      <c r="AJ566" s="51" t="str">
        <f>IF(IDPs[[#This Row],[Dis_Pcode]]=IDPs[[#This Row],[Dis_Coming_Pcode]],"Yes","No")</f>
        <v>No</v>
      </c>
    </row>
    <row r="567" spans="1:36" x14ac:dyDescent="0.35">
      <c r="A567" s="50">
        <v>45401</v>
      </c>
      <c r="B567" s="50">
        <v>45400</v>
      </c>
      <c r="C567" s="50" t="s">
        <v>874</v>
      </c>
      <c r="D567" s="51" t="s">
        <v>6</v>
      </c>
      <c r="E567" s="52" t="s">
        <v>873</v>
      </c>
      <c r="F567" s="51" t="s">
        <v>892</v>
      </c>
      <c r="G567" s="51" t="s">
        <v>6</v>
      </c>
      <c r="H567" s="52" t="s">
        <v>873</v>
      </c>
      <c r="I567" s="51" t="s">
        <v>1126</v>
      </c>
      <c r="J567" s="51" t="s">
        <v>1184</v>
      </c>
      <c r="K567" s="50">
        <v>45397</v>
      </c>
      <c r="L567" s="50" t="s">
        <v>874</v>
      </c>
      <c r="M567" s="51" t="s">
        <v>6</v>
      </c>
      <c r="N567" s="52" t="s">
        <v>873</v>
      </c>
      <c r="O567" s="51" t="s">
        <v>898</v>
      </c>
      <c r="P567" s="51" t="s">
        <v>149</v>
      </c>
      <c r="Q567" s="52" t="s">
        <v>897</v>
      </c>
      <c r="R567" s="51" t="s">
        <v>1181</v>
      </c>
      <c r="S567" s="51" t="s">
        <v>1183</v>
      </c>
      <c r="T567" s="51" t="s">
        <v>1439</v>
      </c>
      <c r="U567" s="51"/>
      <c r="V567" s="51"/>
      <c r="W567" s="51">
        <v>2</v>
      </c>
      <c r="X567" s="51">
        <v>0</v>
      </c>
      <c r="Y567" s="51">
        <v>0</v>
      </c>
      <c r="Z567" s="51">
        <v>0</v>
      </c>
      <c r="AA567" s="51">
        <v>1</v>
      </c>
      <c r="AB567" s="51">
        <v>0</v>
      </c>
      <c r="AC567" s="51">
        <v>0</v>
      </c>
      <c r="AD567" s="51">
        <v>1</v>
      </c>
      <c r="AE567" s="51">
        <v>0</v>
      </c>
      <c r="AF567" s="51">
        <v>0</v>
      </c>
      <c r="AG567" s="51">
        <v>0</v>
      </c>
      <c r="AH567" s="51" t="str">
        <f>IF(OR(COUNTIF(WestCoast[],IDPs[[#This Row],[Dis_Pcode]])&gt;=1,COUNTIF(WestCoast[],#REF!)&gt;=1),"Yes","No")</f>
        <v>No</v>
      </c>
      <c r="AI567" s="51" t="str">
        <f>IF(IDPs[[#This Row],[Gov_Pcode]]=IDPs[[#This Row],[Gov_Coming_Pcode]],"Yes","No")</f>
        <v>Yes</v>
      </c>
      <c r="AJ567" s="51" t="str">
        <f>IF(IDPs[[#This Row],[Dis_Pcode]]=IDPs[[#This Row],[Dis_Coming_Pcode]],"Yes","No")</f>
        <v>No</v>
      </c>
    </row>
    <row r="568" spans="1:36" x14ac:dyDescent="0.35">
      <c r="A568" s="50">
        <v>45401</v>
      </c>
      <c r="B568" s="50">
        <v>45401</v>
      </c>
      <c r="C568" s="50" t="s">
        <v>874</v>
      </c>
      <c r="D568" s="51" t="s">
        <v>6</v>
      </c>
      <c r="E568" s="52" t="s">
        <v>873</v>
      </c>
      <c r="F568" s="51" t="s">
        <v>892</v>
      </c>
      <c r="G568" s="51" t="s">
        <v>6</v>
      </c>
      <c r="H568" s="52" t="s">
        <v>873</v>
      </c>
      <c r="I568" s="51" t="s">
        <v>1126</v>
      </c>
      <c r="J568" s="51" t="s">
        <v>1184</v>
      </c>
      <c r="K568" s="50">
        <v>45397</v>
      </c>
      <c r="L568" s="50" t="s">
        <v>1046</v>
      </c>
      <c r="M568" s="51" t="s">
        <v>1207</v>
      </c>
      <c r="N568" s="52" t="s">
        <v>267</v>
      </c>
      <c r="O568" s="51" t="s">
        <v>1087</v>
      </c>
      <c r="P568" s="51" t="s">
        <v>65</v>
      </c>
      <c r="Q568" s="52" t="s">
        <v>1091</v>
      </c>
      <c r="R568" s="51" t="s">
        <v>1181</v>
      </c>
      <c r="S568" s="51" t="s">
        <v>1413</v>
      </c>
      <c r="T568" s="51" t="s">
        <v>1160</v>
      </c>
      <c r="U568" s="51"/>
      <c r="V568" s="51"/>
      <c r="W568" s="51">
        <v>2</v>
      </c>
      <c r="X568" s="51">
        <v>0</v>
      </c>
      <c r="Y568" s="51">
        <v>0</v>
      </c>
      <c r="Z568" s="51">
        <v>0</v>
      </c>
      <c r="AA568" s="51">
        <v>0</v>
      </c>
      <c r="AB568" s="51">
        <v>0</v>
      </c>
      <c r="AC568" s="51">
        <v>0</v>
      </c>
      <c r="AD568" s="51">
        <v>2</v>
      </c>
      <c r="AE568" s="51">
        <v>0</v>
      </c>
      <c r="AF568" s="51">
        <v>0</v>
      </c>
      <c r="AG568" s="51">
        <v>0</v>
      </c>
      <c r="AH568" s="51" t="str">
        <f>IF(OR(COUNTIF(WestCoast[],IDPs[[#This Row],[Dis_Pcode]])&gt;=1,COUNTIF(WestCoast[],#REF!)&gt;=1),"Yes","No")</f>
        <v>No</v>
      </c>
      <c r="AI568" s="51" t="str">
        <f>IF(IDPs[[#This Row],[Gov_Pcode]]=IDPs[[#This Row],[Gov_Coming_Pcode]],"Yes","No")</f>
        <v>No</v>
      </c>
      <c r="AJ568" s="51" t="str">
        <f>IF(IDPs[[#This Row],[Dis_Pcode]]=IDPs[[#This Row],[Dis_Coming_Pcode]],"Yes","No")</f>
        <v>No</v>
      </c>
    </row>
    <row r="569" spans="1:36" x14ac:dyDescent="0.35">
      <c r="A569" s="50">
        <v>45401</v>
      </c>
      <c r="B569" s="50">
        <v>45401</v>
      </c>
      <c r="C569" s="50" t="s">
        <v>874</v>
      </c>
      <c r="D569" s="51" t="s">
        <v>6</v>
      </c>
      <c r="E569" s="52" t="s">
        <v>873</v>
      </c>
      <c r="F569" s="51" t="s">
        <v>892</v>
      </c>
      <c r="G569" s="51" t="s">
        <v>6</v>
      </c>
      <c r="H569" s="52" t="s">
        <v>873</v>
      </c>
      <c r="I569" s="51" t="s">
        <v>1126</v>
      </c>
      <c r="J569" s="51" t="s">
        <v>1184</v>
      </c>
      <c r="K569" s="50">
        <v>45397</v>
      </c>
      <c r="L569" s="50" t="s">
        <v>401</v>
      </c>
      <c r="M569" s="51" t="s">
        <v>1203</v>
      </c>
      <c r="N569" s="52" t="s">
        <v>266</v>
      </c>
      <c r="O569" s="51" t="s">
        <v>447</v>
      </c>
      <c r="P569" s="51" t="s">
        <v>43</v>
      </c>
      <c r="Q569" s="52" t="s">
        <v>446</v>
      </c>
      <c r="R569" s="51" t="s">
        <v>1181</v>
      </c>
      <c r="S569" s="51" t="s">
        <v>1413</v>
      </c>
      <c r="T569" s="51" t="s">
        <v>1160</v>
      </c>
      <c r="U569" s="51"/>
      <c r="V569" s="51"/>
      <c r="W569" s="51">
        <v>1</v>
      </c>
      <c r="X569" s="51">
        <v>0</v>
      </c>
      <c r="Y569" s="51">
        <v>0</v>
      </c>
      <c r="Z569" s="51">
        <v>0</v>
      </c>
      <c r="AA569" s="51">
        <v>0</v>
      </c>
      <c r="AB569" s="51">
        <v>0</v>
      </c>
      <c r="AC569" s="51">
        <v>0</v>
      </c>
      <c r="AD569" s="51">
        <v>1</v>
      </c>
      <c r="AE569" s="51">
        <v>0</v>
      </c>
      <c r="AF569" s="51">
        <v>0</v>
      </c>
      <c r="AG569" s="51">
        <v>0</v>
      </c>
      <c r="AH569" s="51" t="str">
        <f>IF(OR(COUNTIF(WestCoast[],IDPs[[#This Row],[Dis_Pcode]])&gt;=1,COUNTIF(WestCoast[],#REF!)&gt;=1),"Yes","No")</f>
        <v>No</v>
      </c>
      <c r="AI569" s="51" t="str">
        <f>IF(IDPs[[#This Row],[Gov_Pcode]]=IDPs[[#This Row],[Gov_Coming_Pcode]],"Yes","No")</f>
        <v>No</v>
      </c>
      <c r="AJ569" s="51" t="str">
        <f>IF(IDPs[[#This Row],[Dis_Pcode]]=IDPs[[#This Row],[Dis_Coming_Pcode]],"Yes","No")</f>
        <v>No</v>
      </c>
    </row>
    <row r="570" spans="1:36" x14ac:dyDescent="0.35">
      <c r="A570" s="50">
        <v>45401</v>
      </c>
      <c r="B570" s="50">
        <v>45401</v>
      </c>
      <c r="C570" s="50" t="s">
        <v>874</v>
      </c>
      <c r="D570" s="51" t="s">
        <v>6</v>
      </c>
      <c r="E570" s="52" t="s">
        <v>873</v>
      </c>
      <c r="F570" s="51" t="s">
        <v>892</v>
      </c>
      <c r="G570" s="51" t="s">
        <v>6</v>
      </c>
      <c r="H570" s="52" t="s">
        <v>873</v>
      </c>
      <c r="I570" s="51" t="s">
        <v>1126</v>
      </c>
      <c r="J570" s="51" t="s">
        <v>1184</v>
      </c>
      <c r="K570" s="50">
        <v>45397</v>
      </c>
      <c r="L570" s="50" t="s">
        <v>874</v>
      </c>
      <c r="M570" s="51" t="s">
        <v>6</v>
      </c>
      <c r="N570" s="52" t="s">
        <v>873</v>
      </c>
      <c r="O570" s="51" t="s">
        <v>878</v>
      </c>
      <c r="P570" s="51" t="s">
        <v>136</v>
      </c>
      <c r="Q570" s="52" t="s">
        <v>877</v>
      </c>
      <c r="R570" s="51" t="s">
        <v>1181</v>
      </c>
      <c r="S570" s="51" t="s">
        <v>1413</v>
      </c>
      <c r="T570" s="51" t="s">
        <v>1160</v>
      </c>
      <c r="U570" s="51"/>
      <c r="V570" s="51"/>
      <c r="W570" s="51">
        <v>1</v>
      </c>
      <c r="X570" s="51">
        <v>0</v>
      </c>
      <c r="Y570" s="51">
        <v>0</v>
      </c>
      <c r="Z570" s="51">
        <v>0</v>
      </c>
      <c r="AA570" s="51">
        <v>0</v>
      </c>
      <c r="AB570" s="51">
        <v>0</v>
      </c>
      <c r="AC570" s="51">
        <v>0</v>
      </c>
      <c r="AD570" s="51">
        <v>1</v>
      </c>
      <c r="AE570" s="51">
        <v>0</v>
      </c>
      <c r="AF570" s="51">
        <v>0</v>
      </c>
      <c r="AG570" s="51">
        <v>0</v>
      </c>
      <c r="AH570" s="51" t="str">
        <f>IF(OR(COUNTIF(WestCoast[],IDPs[[#This Row],[Dis_Pcode]])&gt;=1,COUNTIF(WestCoast[],#REF!)&gt;=1),"Yes","No")</f>
        <v>No</v>
      </c>
      <c r="AI570" s="51" t="str">
        <f>IF(IDPs[[#This Row],[Gov_Pcode]]=IDPs[[#This Row],[Gov_Coming_Pcode]],"Yes","No")</f>
        <v>Yes</v>
      </c>
      <c r="AJ570" s="51" t="str">
        <f>IF(IDPs[[#This Row],[Dis_Pcode]]=IDPs[[#This Row],[Dis_Coming_Pcode]],"Yes","No")</f>
        <v>No</v>
      </c>
    </row>
    <row r="571" spans="1:36" x14ac:dyDescent="0.35">
      <c r="A571" s="50">
        <v>45401</v>
      </c>
      <c r="B571" s="50">
        <v>45400</v>
      </c>
      <c r="C571" s="50" t="s">
        <v>874</v>
      </c>
      <c r="D571" s="51" t="s">
        <v>6</v>
      </c>
      <c r="E571" s="52" t="s">
        <v>873</v>
      </c>
      <c r="F571" s="51" t="s">
        <v>894</v>
      </c>
      <c r="G571" s="51" t="s">
        <v>87</v>
      </c>
      <c r="H571" s="52" t="s">
        <v>893</v>
      </c>
      <c r="I571" s="51" t="s">
        <v>1126</v>
      </c>
      <c r="J571" s="51" t="s">
        <v>1184</v>
      </c>
      <c r="K571" s="50">
        <v>45398</v>
      </c>
      <c r="L571" s="50" t="s">
        <v>563</v>
      </c>
      <c r="M571" s="51" t="s">
        <v>8</v>
      </c>
      <c r="N571" s="52" t="s">
        <v>269</v>
      </c>
      <c r="O571" s="51" t="s">
        <v>591</v>
      </c>
      <c r="P571" s="51" t="s">
        <v>589</v>
      </c>
      <c r="Q571" s="52" t="s">
        <v>590</v>
      </c>
      <c r="R571" s="51" t="s">
        <v>1181</v>
      </c>
      <c r="S571" s="51" t="s">
        <v>1183</v>
      </c>
      <c r="T571" s="51" t="s">
        <v>1160</v>
      </c>
      <c r="U571" s="51"/>
      <c r="V571" s="51"/>
      <c r="W571" s="51">
        <v>2</v>
      </c>
      <c r="X571" s="51">
        <v>0</v>
      </c>
      <c r="Y571" s="51">
        <v>1</v>
      </c>
      <c r="Z571" s="51">
        <v>0</v>
      </c>
      <c r="AA571" s="51">
        <v>1</v>
      </c>
      <c r="AB571" s="51">
        <v>0</v>
      </c>
      <c r="AC571" s="51">
        <v>0</v>
      </c>
      <c r="AD571" s="51">
        <v>0</v>
      </c>
      <c r="AE571" s="51">
        <v>0</v>
      </c>
      <c r="AF571" s="51">
        <v>0</v>
      </c>
      <c r="AG571" s="51">
        <v>0</v>
      </c>
      <c r="AH571" s="51" t="str">
        <f>IF(OR(COUNTIF(WestCoast[],IDPs[[#This Row],[Dis_Pcode]])&gt;=1,COUNTIF(WestCoast[],#REF!)&gt;=1),"Yes","No")</f>
        <v>No</v>
      </c>
      <c r="AI571" s="51" t="str">
        <f>IF(IDPs[[#This Row],[Gov_Pcode]]=IDPs[[#This Row],[Gov_Coming_Pcode]],"Yes","No")</f>
        <v>No</v>
      </c>
      <c r="AJ571" s="51" t="str">
        <f>IF(IDPs[[#This Row],[Dis_Pcode]]=IDPs[[#This Row],[Dis_Coming_Pcode]],"Yes","No")</f>
        <v>No</v>
      </c>
    </row>
    <row r="572" spans="1:36" x14ac:dyDescent="0.35">
      <c r="A572" s="50">
        <v>45401</v>
      </c>
      <c r="B572" s="50">
        <v>45400</v>
      </c>
      <c r="C572" s="50" t="s">
        <v>874</v>
      </c>
      <c r="D572" s="51" t="s">
        <v>6</v>
      </c>
      <c r="E572" s="52" t="s">
        <v>873</v>
      </c>
      <c r="F572" s="51" t="s">
        <v>894</v>
      </c>
      <c r="G572" s="51" t="s">
        <v>87</v>
      </c>
      <c r="H572" s="52" t="s">
        <v>893</v>
      </c>
      <c r="I572" s="51" t="s">
        <v>1126</v>
      </c>
      <c r="J572" s="51" t="s">
        <v>1184</v>
      </c>
      <c r="K572" s="50">
        <v>45398</v>
      </c>
      <c r="L572" s="50" t="s">
        <v>401</v>
      </c>
      <c r="M572" s="51" t="s">
        <v>1203</v>
      </c>
      <c r="N572" s="52" t="s">
        <v>266</v>
      </c>
      <c r="O572" s="51" t="s">
        <v>456</v>
      </c>
      <c r="P572" s="51" t="s">
        <v>455</v>
      </c>
      <c r="Q572" s="52" t="s">
        <v>454</v>
      </c>
      <c r="R572" s="51" t="s">
        <v>1180</v>
      </c>
      <c r="S572" s="51" t="s">
        <v>1185</v>
      </c>
      <c r="T572" s="51" t="s">
        <v>1160</v>
      </c>
      <c r="U572" s="51"/>
      <c r="V572" s="51"/>
      <c r="W572" s="51">
        <v>1</v>
      </c>
      <c r="X572" s="51">
        <v>0</v>
      </c>
      <c r="Y572" s="51">
        <v>0</v>
      </c>
      <c r="Z572" s="51">
        <v>0</v>
      </c>
      <c r="AA572" s="51">
        <v>0</v>
      </c>
      <c r="AB572" s="51">
        <v>0</v>
      </c>
      <c r="AC572" s="51">
        <v>0</v>
      </c>
      <c r="AD572" s="51">
        <v>1</v>
      </c>
      <c r="AE572" s="51">
        <v>0</v>
      </c>
      <c r="AF572" s="51">
        <v>0</v>
      </c>
      <c r="AG572" s="51">
        <v>0</v>
      </c>
      <c r="AH572" s="51" t="str">
        <f>IF(OR(COUNTIF(WestCoast[],IDPs[[#This Row],[Dis_Pcode]])&gt;=1,COUNTIF(WestCoast[],#REF!)&gt;=1),"Yes","No")</f>
        <v>No</v>
      </c>
      <c r="AI572" s="51" t="str">
        <f>IF(IDPs[[#This Row],[Gov_Pcode]]=IDPs[[#This Row],[Gov_Coming_Pcode]],"Yes","No")</f>
        <v>No</v>
      </c>
      <c r="AJ572" s="51" t="str">
        <f>IF(IDPs[[#This Row],[Dis_Pcode]]=IDPs[[#This Row],[Dis_Coming_Pcode]],"Yes","No")</f>
        <v>No</v>
      </c>
    </row>
    <row r="573" spans="1:36" x14ac:dyDescent="0.35">
      <c r="A573" s="50">
        <v>45401</v>
      </c>
      <c r="B573" s="50">
        <v>45400</v>
      </c>
      <c r="C573" s="50" t="s">
        <v>874</v>
      </c>
      <c r="D573" s="51" t="s">
        <v>6</v>
      </c>
      <c r="E573" s="52" t="s">
        <v>873</v>
      </c>
      <c r="F573" s="51" t="s">
        <v>894</v>
      </c>
      <c r="G573" s="51" t="s">
        <v>87</v>
      </c>
      <c r="H573" s="52" t="s">
        <v>893</v>
      </c>
      <c r="I573" s="51" t="s">
        <v>1126</v>
      </c>
      <c r="J573" s="51" t="s">
        <v>1184</v>
      </c>
      <c r="K573" s="50">
        <v>45398</v>
      </c>
      <c r="L573" s="50" t="s">
        <v>717</v>
      </c>
      <c r="M573" s="51" t="s">
        <v>1</v>
      </c>
      <c r="N573" s="52" t="s">
        <v>264</v>
      </c>
      <c r="O573" s="51" t="s">
        <v>719</v>
      </c>
      <c r="P573" s="51" t="s">
        <v>78</v>
      </c>
      <c r="Q573" s="52" t="s">
        <v>718</v>
      </c>
      <c r="R573" s="51" t="s">
        <v>1181</v>
      </c>
      <c r="S573" s="51" t="s">
        <v>1182</v>
      </c>
      <c r="T573" s="51" t="s">
        <v>1435</v>
      </c>
      <c r="U573" s="51" t="s">
        <v>1435</v>
      </c>
      <c r="V573" s="51" t="s">
        <v>1435</v>
      </c>
      <c r="W573" s="51">
        <v>1</v>
      </c>
      <c r="X573" s="51">
        <v>0</v>
      </c>
      <c r="Y573" s="51">
        <v>0</v>
      </c>
      <c r="Z573" s="51">
        <v>0</v>
      </c>
      <c r="AA573" s="51">
        <v>0</v>
      </c>
      <c r="AB573" s="51">
        <v>0</v>
      </c>
      <c r="AC573" s="51">
        <v>0</v>
      </c>
      <c r="AD573" s="51">
        <v>1</v>
      </c>
      <c r="AE573" s="51">
        <v>0</v>
      </c>
      <c r="AF573" s="51">
        <v>0</v>
      </c>
      <c r="AG573" s="51">
        <v>0</v>
      </c>
      <c r="AH573" s="51" t="str">
        <f>IF(OR(COUNTIF(WestCoast[],IDPs[[#This Row],[Dis_Pcode]])&gt;=1,COUNTIF(WestCoast[],#REF!)&gt;=1),"Yes","No")</f>
        <v>No</v>
      </c>
      <c r="AI573" s="51" t="str">
        <f>IF(IDPs[[#This Row],[Gov_Pcode]]=IDPs[[#This Row],[Gov_Coming_Pcode]],"Yes","No")</f>
        <v>No</v>
      </c>
      <c r="AJ573" s="51" t="str">
        <f>IF(IDPs[[#This Row],[Dis_Pcode]]=IDPs[[#This Row],[Dis_Coming_Pcode]],"Yes","No")</f>
        <v>No</v>
      </c>
    </row>
    <row r="574" spans="1:36" x14ac:dyDescent="0.35">
      <c r="A574" s="50">
        <v>45401</v>
      </c>
      <c r="B574" s="50">
        <v>45400</v>
      </c>
      <c r="C574" s="50" t="s">
        <v>874</v>
      </c>
      <c r="D574" s="51" t="s">
        <v>6</v>
      </c>
      <c r="E574" s="52" t="s">
        <v>873</v>
      </c>
      <c r="F574" s="51" t="s">
        <v>892</v>
      </c>
      <c r="G574" s="51" t="s">
        <v>6</v>
      </c>
      <c r="H574" s="52" t="s">
        <v>873</v>
      </c>
      <c r="I574" s="51" t="s">
        <v>1126</v>
      </c>
      <c r="J574" s="51" t="s">
        <v>1184</v>
      </c>
      <c r="K574" s="50">
        <v>45398</v>
      </c>
      <c r="L574" s="50" t="s">
        <v>1046</v>
      </c>
      <c r="M574" s="51" t="s">
        <v>1207</v>
      </c>
      <c r="N574" s="52" t="s">
        <v>267</v>
      </c>
      <c r="O574" s="51" t="s">
        <v>1087</v>
      </c>
      <c r="P574" s="51" t="s">
        <v>65</v>
      </c>
      <c r="Q574" s="52" t="s">
        <v>1091</v>
      </c>
      <c r="R574" s="51" t="s">
        <v>1181</v>
      </c>
      <c r="S574" s="51" t="s">
        <v>1182</v>
      </c>
      <c r="T574" s="51" t="s">
        <v>1160</v>
      </c>
      <c r="U574" s="51"/>
      <c r="V574" s="51"/>
      <c r="W574" s="51">
        <v>1</v>
      </c>
      <c r="X574" s="51">
        <v>0</v>
      </c>
      <c r="Y574" s="51">
        <v>0</v>
      </c>
      <c r="Z574" s="51">
        <v>0</v>
      </c>
      <c r="AA574" s="51">
        <v>0</v>
      </c>
      <c r="AB574" s="51">
        <v>0</v>
      </c>
      <c r="AC574" s="51">
        <v>0</v>
      </c>
      <c r="AD574" s="51">
        <v>1</v>
      </c>
      <c r="AE574" s="51">
        <v>0</v>
      </c>
      <c r="AF574" s="51">
        <v>0</v>
      </c>
      <c r="AG574" s="51">
        <v>0</v>
      </c>
      <c r="AH574" s="51" t="str">
        <f>IF(OR(COUNTIF(WestCoast[],IDPs[[#This Row],[Dis_Pcode]])&gt;=1,COUNTIF(WestCoast[],#REF!)&gt;=1),"Yes","No")</f>
        <v>No</v>
      </c>
      <c r="AI574" s="51" t="str">
        <f>IF(IDPs[[#This Row],[Gov_Pcode]]=IDPs[[#This Row],[Gov_Coming_Pcode]],"Yes","No")</f>
        <v>No</v>
      </c>
      <c r="AJ574" s="51" t="str">
        <f>IF(IDPs[[#This Row],[Dis_Pcode]]=IDPs[[#This Row],[Dis_Coming_Pcode]],"Yes","No")</f>
        <v>No</v>
      </c>
    </row>
    <row r="575" spans="1:36" x14ac:dyDescent="0.35">
      <c r="A575" s="50">
        <v>45401</v>
      </c>
      <c r="B575" s="50">
        <v>45401</v>
      </c>
      <c r="C575" s="50" t="s">
        <v>874</v>
      </c>
      <c r="D575" s="51" t="s">
        <v>6</v>
      </c>
      <c r="E575" s="52" t="s">
        <v>873</v>
      </c>
      <c r="F575" s="51" t="s">
        <v>894</v>
      </c>
      <c r="G575" s="51" t="s">
        <v>87</v>
      </c>
      <c r="H575" s="52" t="s">
        <v>893</v>
      </c>
      <c r="I575" s="51" t="s">
        <v>1126</v>
      </c>
      <c r="J575" s="51" t="s">
        <v>1184</v>
      </c>
      <c r="K575" s="50">
        <v>45398</v>
      </c>
      <c r="L575" s="50" t="s">
        <v>325</v>
      </c>
      <c r="M575" s="51" t="s">
        <v>17</v>
      </c>
      <c r="N575" s="52" t="s">
        <v>277</v>
      </c>
      <c r="O575" s="51" t="s">
        <v>365</v>
      </c>
      <c r="P575" s="51" t="s">
        <v>1256</v>
      </c>
      <c r="Q575" s="52" t="s">
        <v>363</v>
      </c>
      <c r="R575" s="51" t="s">
        <v>1180</v>
      </c>
      <c r="S575" s="51" t="s">
        <v>1185</v>
      </c>
      <c r="T575" s="51" t="s">
        <v>1435</v>
      </c>
      <c r="U575" s="51" t="s">
        <v>1435</v>
      </c>
      <c r="V575" s="51" t="s">
        <v>1435</v>
      </c>
      <c r="W575" s="51">
        <v>1</v>
      </c>
      <c r="X575" s="51">
        <v>0</v>
      </c>
      <c r="Y575" s="51">
        <v>0</v>
      </c>
      <c r="Z575" s="51">
        <v>0</v>
      </c>
      <c r="AA575" s="51">
        <v>0</v>
      </c>
      <c r="AB575" s="51">
        <v>0</v>
      </c>
      <c r="AC575" s="51">
        <v>0</v>
      </c>
      <c r="AD575" s="51">
        <v>1</v>
      </c>
      <c r="AE575" s="51">
        <v>0</v>
      </c>
      <c r="AF575" s="51">
        <v>0</v>
      </c>
      <c r="AG575" s="51">
        <v>0</v>
      </c>
      <c r="AH575" s="51" t="str">
        <f>IF(OR(COUNTIF(WestCoast[],IDPs[[#This Row],[Dis_Pcode]])&gt;=1,COUNTIF(WestCoast[],#REF!)&gt;=1),"Yes","No")</f>
        <v>No</v>
      </c>
      <c r="AI575" s="51" t="str">
        <f>IF(IDPs[[#This Row],[Gov_Pcode]]=IDPs[[#This Row],[Gov_Coming_Pcode]],"Yes","No")</f>
        <v>No</v>
      </c>
      <c r="AJ575" s="51" t="str">
        <f>IF(IDPs[[#This Row],[Dis_Pcode]]=IDPs[[#This Row],[Dis_Coming_Pcode]],"Yes","No")</f>
        <v>No</v>
      </c>
    </row>
    <row r="576" spans="1:36" x14ac:dyDescent="0.35">
      <c r="A576" s="50">
        <v>45401</v>
      </c>
      <c r="B576" s="50">
        <v>45401</v>
      </c>
      <c r="C576" s="50" t="s">
        <v>874</v>
      </c>
      <c r="D576" s="51" t="s">
        <v>6</v>
      </c>
      <c r="E576" s="52" t="s">
        <v>873</v>
      </c>
      <c r="F576" s="51" t="s">
        <v>892</v>
      </c>
      <c r="G576" s="51" t="s">
        <v>6</v>
      </c>
      <c r="H576" s="52" t="s">
        <v>873</v>
      </c>
      <c r="I576" s="51" t="s">
        <v>1126</v>
      </c>
      <c r="J576" s="51" t="s">
        <v>1184</v>
      </c>
      <c r="K576" s="50">
        <v>45398</v>
      </c>
      <c r="L576" s="50" t="s">
        <v>874</v>
      </c>
      <c r="M576" s="51" t="s">
        <v>6</v>
      </c>
      <c r="N576" s="52" t="s">
        <v>873</v>
      </c>
      <c r="O576" s="51" t="s">
        <v>887</v>
      </c>
      <c r="P576" s="51" t="s">
        <v>196</v>
      </c>
      <c r="Q576" s="52" t="s">
        <v>886</v>
      </c>
      <c r="R576" s="51" t="s">
        <v>1181</v>
      </c>
      <c r="S576" s="51" t="s">
        <v>1413</v>
      </c>
      <c r="T576" s="51" t="s">
        <v>1160</v>
      </c>
      <c r="U576" s="51"/>
      <c r="V576" s="51"/>
      <c r="W576" s="51">
        <v>1</v>
      </c>
      <c r="X576" s="51">
        <v>0</v>
      </c>
      <c r="Y576" s="51">
        <v>0</v>
      </c>
      <c r="Z576" s="51">
        <v>0</v>
      </c>
      <c r="AA576" s="51">
        <v>0</v>
      </c>
      <c r="AB576" s="51">
        <v>0</v>
      </c>
      <c r="AC576" s="51">
        <v>0</v>
      </c>
      <c r="AD576" s="51">
        <v>1</v>
      </c>
      <c r="AE576" s="51">
        <v>0</v>
      </c>
      <c r="AF576" s="51">
        <v>0</v>
      </c>
      <c r="AG576" s="51">
        <v>0</v>
      </c>
      <c r="AH576" s="51" t="str">
        <f>IF(OR(COUNTIF(WestCoast[],IDPs[[#This Row],[Dis_Pcode]])&gt;=1,COUNTIF(WestCoast[],#REF!)&gt;=1),"Yes","No")</f>
        <v>No</v>
      </c>
      <c r="AI576" s="51" t="str">
        <f>IF(IDPs[[#This Row],[Gov_Pcode]]=IDPs[[#This Row],[Gov_Coming_Pcode]],"Yes","No")</f>
        <v>Yes</v>
      </c>
      <c r="AJ576" s="51" t="str">
        <f>IF(IDPs[[#This Row],[Dis_Pcode]]=IDPs[[#This Row],[Dis_Coming_Pcode]],"Yes","No")</f>
        <v>No</v>
      </c>
    </row>
    <row r="577" spans="1:36" x14ac:dyDescent="0.35">
      <c r="A577" s="50">
        <v>45401</v>
      </c>
      <c r="B577" s="50">
        <v>45400</v>
      </c>
      <c r="C577" s="50" t="s">
        <v>874</v>
      </c>
      <c r="D577" s="51" t="s">
        <v>6</v>
      </c>
      <c r="E577" s="52" t="s">
        <v>873</v>
      </c>
      <c r="F577" s="51" t="s">
        <v>892</v>
      </c>
      <c r="G577" s="51" t="s">
        <v>6</v>
      </c>
      <c r="H577" s="52" t="s">
        <v>873</v>
      </c>
      <c r="I577" s="51" t="s">
        <v>1126</v>
      </c>
      <c r="J577" s="51" t="s">
        <v>1184</v>
      </c>
      <c r="K577" s="50">
        <v>45399</v>
      </c>
      <c r="L577" s="50" t="s">
        <v>874</v>
      </c>
      <c r="M577" s="51" t="s">
        <v>6</v>
      </c>
      <c r="N577" s="52" t="s">
        <v>873</v>
      </c>
      <c r="O577" s="51" t="s">
        <v>898</v>
      </c>
      <c r="P577" s="51" t="s">
        <v>149</v>
      </c>
      <c r="Q577" s="52" t="s">
        <v>897</v>
      </c>
      <c r="R577" s="51" t="s">
        <v>1180</v>
      </c>
      <c r="S577" s="51" t="s">
        <v>1185</v>
      </c>
      <c r="T577" s="51" t="s">
        <v>1160</v>
      </c>
      <c r="U577" s="51"/>
      <c r="V577" s="51"/>
      <c r="W577" s="51">
        <v>1</v>
      </c>
      <c r="X577" s="51">
        <v>0</v>
      </c>
      <c r="Y577" s="51">
        <v>0</v>
      </c>
      <c r="Z577" s="51">
        <v>0</v>
      </c>
      <c r="AA577" s="51">
        <v>0</v>
      </c>
      <c r="AB577" s="51">
        <v>0</v>
      </c>
      <c r="AC577" s="51">
        <v>0</v>
      </c>
      <c r="AD577" s="51">
        <v>1</v>
      </c>
      <c r="AE577" s="51">
        <v>0</v>
      </c>
      <c r="AF577" s="51">
        <v>0</v>
      </c>
      <c r="AG577" s="51">
        <v>0</v>
      </c>
      <c r="AH577" s="51" t="str">
        <f>IF(OR(COUNTIF(WestCoast[],IDPs[[#This Row],[Dis_Pcode]])&gt;=1,COUNTIF(WestCoast[],#REF!)&gt;=1),"Yes","No")</f>
        <v>No</v>
      </c>
      <c r="AI577" s="51" t="str">
        <f>IF(IDPs[[#This Row],[Gov_Pcode]]=IDPs[[#This Row],[Gov_Coming_Pcode]],"Yes","No")</f>
        <v>Yes</v>
      </c>
      <c r="AJ577" s="51" t="str">
        <f>IF(IDPs[[#This Row],[Dis_Pcode]]=IDPs[[#This Row],[Dis_Coming_Pcode]],"Yes","No")</f>
        <v>No</v>
      </c>
    </row>
    <row r="578" spans="1:36" x14ac:dyDescent="0.35">
      <c r="A578" s="50">
        <v>45401</v>
      </c>
      <c r="B578" s="50">
        <v>45401</v>
      </c>
      <c r="C578" s="50" t="s">
        <v>874</v>
      </c>
      <c r="D578" s="51" t="s">
        <v>6</v>
      </c>
      <c r="E578" s="52" t="s">
        <v>873</v>
      </c>
      <c r="F578" s="51" t="s">
        <v>894</v>
      </c>
      <c r="G578" s="51" t="s">
        <v>87</v>
      </c>
      <c r="H578" s="52" t="s">
        <v>893</v>
      </c>
      <c r="I578" s="51" t="s">
        <v>1126</v>
      </c>
      <c r="J578" s="51" t="s">
        <v>1184</v>
      </c>
      <c r="K578" s="50">
        <v>45399</v>
      </c>
      <c r="L578" s="50" t="s">
        <v>874</v>
      </c>
      <c r="M578" s="51" t="s">
        <v>6</v>
      </c>
      <c r="N578" s="52" t="s">
        <v>873</v>
      </c>
      <c r="O578" s="51" t="s">
        <v>885</v>
      </c>
      <c r="P578" s="51" t="s">
        <v>883</v>
      </c>
      <c r="Q578" s="52" t="s">
        <v>884</v>
      </c>
      <c r="R578" s="51" t="s">
        <v>1181</v>
      </c>
      <c r="S578" s="51" t="s">
        <v>1183</v>
      </c>
      <c r="T578" s="51" t="s">
        <v>1160</v>
      </c>
      <c r="U578" s="51"/>
      <c r="V578" s="51"/>
      <c r="W578" s="51">
        <v>1</v>
      </c>
      <c r="X578" s="51">
        <v>0</v>
      </c>
      <c r="Y578" s="51">
        <v>0</v>
      </c>
      <c r="Z578" s="51">
        <v>0</v>
      </c>
      <c r="AA578" s="51">
        <v>0</v>
      </c>
      <c r="AB578" s="51">
        <v>0</v>
      </c>
      <c r="AC578" s="51">
        <v>0</v>
      </c>
      <c r="AD578" s="51">
        <v>1</v>
      </c>
      <c r="AE578" s="51">
        <v>0</v>
      </c>
      <c r="AF578" s="51">
        <v>0</v>
      </c>
      <c r="AG578" s="51">
        <v>0</v>
      </c>
      <c r="AH578" s="51" t="str">
        <f>IF(OR(COUNTIF(WestCoast[],IDPs[[#This Row],[Dis_Pcode]])&gt;=1,COUNTIF(WestCoast[],#REF!)&gt;=1),"Yes","No")</f>
        <v>No</v>
      </c>
      <c r="AI578" s="51" t="str">
        <f>IF(IDPs[[#This Row],[Gov_Pcode]]=IDPs[[#This Row],[Gov_Coming_Pcode]],"Yes","No")</f>
        <v>Yes</v>
      </c>
      <c r="AJ578" s="51" t="str">
        <f>IF(IDPs[[#This Row],[Dis_Pcode]]=IDPs[[#This Row],[Dis_Coming_Pcode]],"Yes","No")</f>
        <v>No</v>
      </c>
    </row>
    <row r="579" spans="1:36" x14ac:dyDescent="0.35">
      <c r="A579" s="50">
        <v>45401</v>
      </c>
      <c r="B579" s="50">
        <v>45401</v>
      </c>
      <c r="C579" s="50" t="s">
        <v>874</v>
      </c>
      <c r="D579" s="51" t="s">
        <v>6</v>
      </c>
      <c r="E579" s="52" t="s">
        <v>873</v>
      </c>
      <c r="F579" s="51" t="s">
        <v>894</v>
      </c>
      <c r="G579" s="51" t="s">
        <v>87</v>
      </c>
      <c r="H579" s="52" t="s">
        <v>893</v>
      </c>
      <c r="I579" s="51" t="s">
        <v>1126</v>
      </c>
      <c r="J579" s="51" t="s">
        <v>1184</v>
      </c>
      <c r="K579" s="50">
        <v>45399</v>
      </c>
      <c r="L579" s="50" t="s">
        <v>401</v>
      </c>
      <c r="M579" s="51" t="s">
        <v>1203</v>
      </c>
      <c r="N579" s="52" t="s">
        <v>266</v>
      </c>
      <c r="O579" s="51" t="s">
        <v>423</v>
      </c>
      <c r="P579" s="51" t="s">
        <v>422</v>
      </c>
      <c r="Q579" s="52" t="s">
        <v>421</v>
      </c>
      <c r="R579" s="51" t="s">
        <v>1181</v>
      </c>
      <c r="S579" s="51" t="s">
        <v>1182</v>
      </c>
      <c r="T579" s="51" t="s">
        <v>1160</v>
      </c>
      <c r="U579" s="51"/>
      <c r="V579" s="51"/>
      <c r="W579" s="51">
        <v>1</v>
      </c>
      <c r="X579" s="51">
        <v>0</v>
      </c>
      <c r="Y579" s="51">
        <v>0</v>
      </c>
      <c r="Z579" s="51">
        <v>0</v>
      </c>
      <c r="AA579" s="51">
        <v>1</v>
      </c>
      <c r="AB579" s="51">
        <v>0</v>
      </c>
      <c r="AC579" s="51">
        <v>0</v>
      </c>
      <c r="AD579" s="51">
        <v>0</v>
      </c>
      <c r="AE579" s="51">
        <v>0</v>
      </c>
      <c r="AF579" s="51">
        <v>0</v>
      </c>
      <c r="AG579" s="51">
        <v>0</v>
      </c>
      <c r="AH579" s="51" t="str">
        <f>IF(OR(COUNTIF(WestCoast[],IDPs[[#This Row],[Dis_Pcode]])&gt;=1,COUNTIF(WestCoast[],#REF!)&gt;=1),"Yes","No")</f>
        <v>No</v>
      </c>
      <c r="AI579" s="51" t="str">
        <f>IF(IDPs[[#This Row],[Gov_Pcode]]=IDPs[[#This Row],[Gov_Coming_Pcode]],"Yes","No")</f>
        <v>No</v>
      </c>
      <c r="AJ579" s="51" t="str">
        <f>IF(IDPs[[#This Row],[Dis_Pcode]]=IDPs[[#This Row],[Dis_Coming_Pcode]],"Yes","No")</f>
        <v>No</v>
      </c>
    </row>
    <row r="580" spans="1:36" x14ac:dyDescent="0.35">
      <c r="A580" s="50">
        <v>45401</v>
      </c>
      <c r="B580" s="50">
        <v>45401</v>
      </c>
      <c r="C580" s="50" t="s">
        <v>874</v>
      </c>
      <c r="D580" s="51" t="s">
        <v>6</v>
      </c>
      <c r="E580" s="52" t="s">
        <v>873</v>
      </c>
      <c r="F580" s="51" t="s">
        <v>892</v>
      </c>
      <c r="G580" s="51" t="s">
        <v>6</v>
      </c>
      <c r="H580" s="52" t="s">
        <v>873</v>
      </c>
      <c r="I580" s="51" t="s">
        <v>1126</v>
      </c>
      <c r="J580" s="51" t="s">
        <v>1184</v>
      </c>
      <c r="K580" s="50">
        <v>45399</v>
      </c>
      <c r="L580" s="50" t="s">
        <v>999</v>
      </c>
      <c r="M580" s="51" t="s">
        <v>15</v>
      </c>
      <c r="N580" s="52" t="s">
        <v>271</v>
      </c>
      <c r="O580" s="51" t="s">
        <v>1015</v>
      </c>
      <c r="P580" s="51" t="s">
        <v>259</v>
      </c>
      <c r="Q580" s="52" t="s">
        <v>1014</v>
      </c>
      <c r="R580" s="51" t="s">
        <v>1181</v>
      </c>
      <c r="S580" s="51" t="s">
        <v>1182</v>
      </c>
      <c r="T580" s="51" t="s">
        <v>1160</v>
      </c>
      <c r="U580" s="51"/>
      <c r="V580" s="51"/>
      <c r="W580" s="51">
        <v>1</v>
      </c>
      <c r="X580" s="51">
        <v>0</v>
      </c>
      <c r="Y580" s="51">
        <v>0</v>
      </c>
      <c r="Z580" s="51">
        <v>0</v>
      </c>
      <c r="AA580" s="51">
        <v>1</v>
      </c>
      <c r="AB580" s="51">
        <v>0</v>
      </c>
      <c r="AC580" s="51">
        <v>0</v>
      </c>
      <c r="AD580" s="51">
        <v>0</v>
      </c>
      <c r="AE580" s="51">
        <v>0</v>
      </c>
      <c r="AF580" s="51">
        <v>0</v>
      </c>
      <c r="AG580" s="51">
        <v>0</v>
      </c>
      <c r="AH580" s="51" t="str">
        <f>IF(OR(COUNTIF(WestCoast[],IDPs[[#This Row],[Dis_Pcode]])&gt;=1,COUNTIF(WestCoast[],#REF!)&gt;=1),"Yes","No")</f>
        <v>No</v>
      </c>
      <c r="AI580" s="51" t="str">
        <f>IF(IDPs[[#This Row],[Gov_Pcode]]=IDPs[[#This Row],[Gov_Coming_Pcode]],"Yes","No")</f>
        <v>No</v>
      </c>
      <c r="AJ580" s="51" t="str">
        <f>IF(IDPs[[#This Row],[Dis_Pcode]]=IDPs[[#This Row],[Dis_Coming_Pcode]],"Yes","No")</f>
        <v>No</v>
      </c>
    </row>
    <row r="581" spans="1:36" x14ac:dyDescent="0.35">
      <c r="A581" s="50">
        <v>45402</v>
      </c>
      <c r="B581" s="50">
        <v>45402</v>
      </c>
      <c r="C581" s="50" t="s">
        <v>1046</v>
      </c>
      <c r="D581" s="51" t="s">
        <v>1207</v>
      </c>
      <c r="E581" s="52" t="s">
        <v>267</v>
      </c>
      <c r="F581" s="51" t="s">
        <v>1049</v>
      </c>
      <c r="G581" s="51" t="s">
        <v>1263</v>
      </c>
      <c r="H581" s="52" t="s">
        <v>1264</v>
      </c>
      <c r="I581" s="51" t="s">
        <v>1126</v>
      </c>
      <c r="J581" s="51" t="s">
        <v>1184</v>
      </c>
      <c r="K581" s="50">
        <v>45399</v>
      </c>
      <c r="L581" s="50" t="s">
        <v>797</v>
      </c>
      <c r="M581" s="51" t="s">
        <v>7</v>
      </c>
      <c r="N581" s="52" t="s">
        <v>796</v>
      </c>
      <c r="O581" s="51" t="s">
        <v>805</v>
      </c>
      <c r="P581" s="51" t="s">
        <v>134</v>
      </c>
      <c r="Q581" s="52" t="s">
        <v>804</v>
      </c>
      <c r="R581" s="51" t="s">
        <v>1180</v>
      </c>
      <c r="S581" s="51" t="s">
        <v>1185</v>
      </c>
      <c r="T581" s="51" t="s">
        <v>1160</v>
      </c>
      <c r="U581" s="51"/>
      <c r="V581" s="51"/>
      <c r="W581" s="51">
        <v>3</v>
      </c>
      <c r="X581" s="51">
        <v>0</v>
      </c>
      <c r="Y581" s="51">
        <v>0</v>
      </c>
      <c r="Z581" s="51">
        <v>0</v>
      </c>
      <c r="AA581" s="51">
        <v>3</v>
      </c>
      <c r="AB581" s="51">
        <v>0</v>
      </c>
      <c r="AC581" s="51">
        <v>0</v>
      </c>
      <c r="AD581" s="51">
        <v>0</v>
      </c>
      <c r="AE581" s="51">
        <v>0</v>
      </c>
      <c r="AF581" s="51">
        <v>0</v>
      </c>
      <c r="AG581" s="51">
        <v>0</v>
      </c>
      <c r="AH581" s="51" t="str">
        <f>IF(OR(COUNTIF(WestCoast[],IDPs[[#This Row],[Dis_Pcode]])&gt;=1,COUNTIF(WestCoast[],#REF!)&gt;=1),"Yes","No")</f>
        <v>Yes</v>
      </c>
      <c r="AI581" s="51" t="str">
        <f>IF(IDPs[[#This Row],[Gov_Pcode]]=IDPs[[#This Row],[Gov_Coming_Pcode]],"Yes","No")</f>
        <v>No</v>
      </c>
      <c r="AJ581" s="51" t="str">
        <f>IF(IDPs[[#This Row],[Dis_Pcode]]=IDPs[[#This Row],[Dis_Coming_Pcode]],"Yes","No")</f>
        <v>No</v>
      </c>
    </row>
    <row r="582" spans="1:36" x14ac:dyDescent="0.35">
      <c r="A582" s="50">
        <v>45402</v>
      </c>
      <c r="B582" s="50">
        <v>45402</v>
      </c>
      <c r="C582" s="50" t="s">
        <v>1046</v>
      </c>
      <c r="D582" s="51" t="s">
        <v>1207</v>
      </c>
      <c r="E582" s="52" t="s">
        <v>267</v>
      </c>
      <c r="F582" s="51" t="s">
        <v>1081</v>
      </c>
      <c r="G582" s="51" t="s">
        <v>1208</v>
      </c>
      <c r="H582" s="52" t="s">
        <v>1080</v>
      </c>
      <c r="I582" s="51" t="s">
        <v>1126</v>
      </c>
      <c r="J582" s="51" t="s">
        <v>1184</v>
      </c>
      <c r="K582" s="50">
        <v>45400</v>
      </c>
      <c r="L582" s="50" t="s">
        <v>1046</v>
      </c>
      <c r="M582" s="51" t="s">
        <v>1207</v>
      </c>
      <c r="N582" s="52" t="s">
        <v>267</v>
      </c>
      <c r="O582" s="51" t="s">
        <v>1084</v>
      </c>
      <c r="P582" s="51" t="s">
        <v>35</v>
      </c>
      <c r="Q582" s="52" t="s">
        <v>1083</v>
      </c>
      <c r="R582" s="51" t="s">
        <v>1180</v>
      </c>
      <c r="S582" s="51" t="s">
        <v>1186</v>
      </c>
      <c r="T582" s="51" t="s">
        <v>1435</v>
      </c>
      <c r="U582" s="51" t="s">
        <v>1160</v>
      </c>
      <c r="V582" s="51"/>
      <c r="W582" s="51">
        <v>3</v>
      </c>
      <c r="X582" s="51">
        <v>0</v>
      </c>
      <c r="Y582" s="51">
        <v>0</v>
      </c>
      <c r="Z582" s="51">
        <v>0</v>
      </c>
      <c r="AA582" s="51">
        <v>3</v>
      </c>
      <c r="AB582" s="51">
        <v>0</v>
      </c>
      <c r="AC582" s="51">
        <v>0</v>
      </c>
      <c r="AD582" s="51">
        <v>0</v>
      </c>
      <c r="AE582" s="51">
        <v>0</v>
      </c>
      <c r="AF582" s="51">
        <v>0</v>
      </c>
      <c r="AG582" s="51">
        <v>0</v>
      </c>
      <c r="AH582" s="51" t="str">
        <f>IF(OR(COUNTIF(WestCoast[],IDPs[[#This Row],[Dis_Pcode]])&gt;=1,COUNTIF(WestCoast[],#REF!)&gt;=1),"Yes","No")</f>
        <v>No</v>
      </c>
      <c r="AI582" s="51" t="str">
        <f>IF(IDPs[[#This Row],[Gov_Pcode]]=IDPs[[#This Row],[Gov_Coming_Pcode]],"Yes","No")</f>
        <v>Yes</v>
      </c>
      <c r="AJ582" s="51" t="str">
        <f>IF(IDPs[[#This Row],[Dis_Pcode]]=IDPs[[#This Row],[Dis_Coming_Pcode]],"Yes","No")</f>
        <v>No</v>
      </c>
    </row>
    <row r="583" spans="1:36" x14ac:dyDescent="0.35">
      <c r="A583" s="50">
        <v>45402</v>
      </c>
      <c r="B583" s="50">
        <v>45402</v>
      </c>
      <c r="C583" s="50" t="s">
        <v>874</v>
      </c>
      <c r="D583" s="51" t="s">
        <v>6</v>
      </c>
      <c r="E583" s="52" t="s">
        <v>873</v>
      </c>
      <c r="F583" s="51" t="s">
        <v>894</v>
      </c>
      <c r="G583" s="51" t="s">
        <v>87</v>
      </c>
      <c r="H583" s="52" t="s">
        <v>893</v>
      </c>
      <c r="I583" s="51" t="s">
        <v>1126</v>
      </c>
      <c r="J583" s="51" t="s">
        <v>1184</v>
      </c>
      <c r="K583" s="50">
        <v>45400</v>
      </c>
      <c r="L583" s="50" t="s">
        <v>874</v>
      </c>
      <c r="M583" s="51" t="s">
        <v>6</v>
      </c>
      <c r="N583" s="52" t="s">
        <v>873</v>
      </c>
      <c r="O583" s="51" t="s">
        <v>882</v>
      </c>
      <c r="P583" s="51" t="s">
        <v>121</v>
      </c>
      <c r="Q583" s="52" t="s">
        <v>881</v>
      </c>
      <c r="R583" s="51" t="s">
        <v>1180</v>
      </c>
      <c r="S583" s="51" t="s">
        <v>1185</v>
      </c>
      <c r="T583" s="51" t="s">
        <v>1160</v>
      </c>
      <c r="U583" s="51"/>
      <c r="V583" s="51"/>
      <c r="W583" s="51">
        <v>1</v>
      </c>
      <c r="X583" s="51">
        <v>0</v>
      </c>
      <c r="Y583" s="51">
        <v>0</v>
      </c>
      <c r="Z583" s="51">
        <v>0</v>
      </c>
      <c r="AA583" s="51">
        <v>0</v>
      </c>
      <c r="AB583" s="51">
        <v>0</v>
      </c>
      <c r="AC583" s="51">
        <v>0</v>
      </c>
      <c r="AD583" s="51">
        <v>1</v>
      </c>
      <c r="AE583" s="51">
        <v>0</v>
      </c>
      <c r="AF583" s="51">
        <v>0</v>
      </c>
      <c r="AG583" s="51">
        <v>0</v>
      </c>
      <c r="AH583" s="51" t="str">
        <f>IF(OR(COUNTIF(WestCoast[],IDPs[[#This Row],[Dis_Pcode]])&gt;=1,COUNTIF(WestCoast[],#REF!)&gt;=1),"Yes","No")</f>
        <v>No</v>
      </c>
      <c r="AI583" s="51" t="str">
        <f>IF(IDPs[[#This Row],[Gov_Pcode]]=IDPs[[#This Row],[Gov_Coming_Pcode]],"Yes","No")</f>
        <v>Yes</v>
      </c>
      <c r="AJ583" s="51" t="str">
        <f>IF(IDPs[[#This Row],[Dis_Pcode]]=IDPs[[#This Row],[Dis_Coming_Pcode]],"Yes","No")</f>
        <v>No</v>
      </c>
    </row>
    <row r="584" spans="1:36" x14ac:dyDescent="0.35">
      <c r="A584" s="50">
        <v>45402</v>
      </c>
      <c r="B584" s="50">
        <v>45402</v>
      </c>
      <c r="C584" s="50" t="s">
        <v>1046</v>
      </c>
      <c r="D584" s="51" t="s">
        <v>1207</v>
      </c>
      <c r="E584" s="52" t="s">
        <v>267</v>
      </c>
      <c r="F584" s="51" t="s">
        <v>1049</v>
      </c>
      <c r="G584" s="51" t="s">
        <v>1263</v>
      </c>
      <c r="H584" s="52" t="s">
        <v>1264</v>
      </c>
      <c r="I584" s="51" t="s">
        <v>1126</v>
      </c>
      <c r="J584" s="51" t="s">
        <v>1184</v>
      </c>
      <c r="K584" s="50">
        <v>45401</v>
      </c>
      <c r="L584" s="50" t="s">
        <v>1046</v>
      </c>
      <c r="M584" s="51" t="s">
        <v>1207</v>
      </c>
      <c r="N584" s="52" t="s">
        <v>267</v>
      </c>
      <c r="O584" s="51" t="s">
        <v>1084</v>
      </c>
      <c r="P584" s="51" t="s">
        <v>35</v>
      </c>
      <c r="Q584" s="52" t="s">
        <v>1083</v>
      </c>
      <c r="R584" s="51" t="s">
        <v>1180</v>
      </c>
      <c r="S584" s="51" t="s">
        <v>1185</v>
      </c>
      <c r="T584" s="51" t="s">
        <v>1160</v>
      </c>
      <c r="U584" s="51"/>
      <c r="V584" s="51"/>
      <c r="W584" s="51">
        <v>5</v>
      </c>
      <c r="X584" s="51">
        <v>0</v>
      </c>
      <c r="Y584" s="51">
        <v>0</v>
      </c>
      <c r="Z584" s="51">
        <v>0</v>
      </c>
      <c r="AA584" s="51">
        <v>5</v>
      </c>
      <c r="AB584" s="51">
        <v>0</v>
      </c>
      <c r="AC584" s="51">
        <v>0</v>
      </c>
      <c r="AD584" s="51">
        <v>0</v>
      </c>
      <c r="AE584" s="51">
        <v>0</v>
      </c>
      <c r="AF584" s="51">
        <v>0</v>
      </c>
      <c r="AG584" s="51">
        <v>0</v>
      </c>
      <c r="AH584" s="51" t="str">
        <f>IF(OR(COUNTIF(WestCoast[],IDPs[[#This Row],[Dis_Pcode]])&gt;=1,COUNTIF(WestCoast[],#REF!)&gt;=1),"Yes","No")</f>
        <v>Yes</v>
      </c>
      <c r="AI584" s="51" t="str">
        <f>IF(IDPs[[#This Row],[Gov_Pcode]]=IDPs[[#This Row],[Gov_Coming_Pcode]],"Yes","No")</f>
        <v>Yes</v>
      </c>
      <c r="AJ584" s="51" t="str">
        <f>IF(IDPs[[#This Row],[Dis_Pcode]]=IDPs[[#This Row],[Dis_Coming_Pcode]],"Yes","No")</f>
        <v>No</v>
      </c>
    </row>
    <row r="585" spans="1:36" x14ac:dyDescent="0.35">
      <c r="A585" s="50">
        <v>45407</v>
      </c>
      <c r="B585" s="50">
        <v>45406</v>
      </c>
      <c r="C585" s="50" t="s">
        <v>1046</v>
      </c>
      <c r="D585" s="51" t="s">
        <v>1207</v>
      </c>
      <c r="E585" s="52" t="s">
        <v>267</v>
      </c>
      <c r="F585" s="51" t="s">
        <v>1077</v>
      </c>
      <c r="G585" s="51" t="s">
        <v>39</v>
      </c>
      <c r="H585" s="52" t="s">
        <v>1090</v>
      </c>
      <c r="I585" s="51" t="s">
        <v>1126</v>
      </c>
      <c r="J585" s="51" t="s">
        <v>1184</v>
      </c>
      <c r="K585" s="50">
        <v>45397</v>
      </c>
      <c r="L585" s="50" t="s">
        <v>1046</v>
      </c>
      <c r="M585" s="51" t="s">
        <v>1207</v>
      </c>
      <c r="N585" s="52" t="s">
        <v>267</v>
      </c>
      <c r="O585" s="51" t="s">
        <v>1084</v>
      </c>
      <c r="P585" s="51" t="s">
        <v>35</v>
      </c>
      <c r="Q585" s="52" t="s">
        <v>1083</v>
      </c>
      <c r="R585" s="51" t="s">
        <v>1180</v>
      </c>
      <c r="S585" s="51" t="s">
        <v>1185</v>
      </c>
      <c r="T585" s="51" t="s">
        <v>1435</v>
      </c>
      <c r="U585" s="51" t="s">
        <v>1160</v>
      </c>
      <c r="V585" s="51"/>
      <c r="W585" s="51">
        <v>1</v>
      </c>
      <c r="X585" s="51">
        <v>0</v>
      </c>
      <c r="Y585" s="51">
        <v>0</v>
      </c>
      <c r="Z585" s="51">
        <v>0</v>
      </c>
      <c r="AA585" s="51">
        <v>1</v>
      </c>
      <c r="AB585" s="51">
        <v>0</v>
      </c>
      <c r="AC585" s="51">
        <v>0</v>
      </c>
      <c r="AD585" s="51">
        <v>0</v>
      </c>
      <c r="AE585" s="51">
        <v>0</v>
      </c>
      <c r="AF585" s="51">
        <v>0</v>
      </c>
      <c r="AG585" s="51">
        <v>0</v>
      </c>
      <c r="AH585" s="51" t="str">
        <f>IF(OR(COUNTIF(WestCoast[],IDPs[[#This Row],[Dis_Pcode]])&gt;=1,COUNTIF(WestCoast[],#REF!)&gt;=1),"Yes","No")</f>
        <v>Yes</v>
      </c>
      <c r="AI585" s="51" t="str">
        <f>IF(IDPs[[#This Row],[Gov_Pcode]]=IDPs[[#This Row],[Gov_Coming_Pcode]],"Yes","No")</f>
        <v>Yes</v>
      </c>
      <c r="AJ585" s="51" t="str">
        <f>IF(IDPs[[#This Row],[Dis_Pcode]]=IDPs[[#This Row],[Dis_Coming_Pcode]],"Yes","No")</f>
        <v>No</v>
      </c>
    </row>
    <row r="586" spans="1:36" x14ac:dyDescent="0.35">
      <c r="A586" s="50">
        <v>45407</v>
      </c>
      <c r="B586" s="50">
        <v>45406</v>
      </c>
      <c r="C586" s="50" t="s">
        <v>1046</v>
      </c>
      <c r="D586" s="51" t="s">
        <v>1207</v>
      </c>
      <c r="E586" s="52" t="s">
        <v>267</v>
      </c>
      <c r="F586" s="51" t="s">
        <v>1077</v>
      </c>
      <c r="G586" s="51" t="s">
        <v>39</v>
      </c>
      <c r="H586" s="52" t="s">
        <v>1090</v>
      </c>
      <c r="I586" s="51" t="s">
        <v>1126</v>
      </c>
      <c r="J586" s="51" t="s">
        <v>1184</v>
      </c>
      <c r="K586" s="50">
        <v>45397</v>
      </c>
      <c r="L586" s="50" t="s">
        <v>1046</v>
      </c>
      <c r="M586" s="51" t="s">
        <v>1207</v>
      </c>
      <c r="N586" s="52" t="s">
        <v>267</v>
      </c>
      <c r="O586" s="51" t="s">
        <v>1077</v>
      </c>
      <c r="P586" s="51" t="s">
        <v>39</v>
      </c>
      <c r="Q586" s="52" t="s">
        <v>1090</v>
      </c>
      <c r="R586" s="51" t="s">
        <v>1180</v>
      </c>
      <c r="S586" s="51" t="s">
        <v>1185</v>
      </c>
      <c r="T586" s="51" t="s">
        <v>1435</v>
      </c>
      <c r="U586" s="51" t="s">
        <v>1160</v>
      </c>
      <c r="V586" s="51"/>
      <c r="W586" s="51">
        <v>1</v>
      </c>
      <c r="X586" s="51">
        <v>0</v>
      </c>
      <c r="Y586" s="51">
        <v>0</v>
      </c>
      <c r="Z586" s="51">
        <v>0</v>
      </c>
      <c r="AA586" s="51">
        <v>1</v>
      </c>
      <c r="AB586" s="51">
        <v>0</v>
      </c>
      <c r="AC586" s="51">
        <v>0</v>
      </c>
      <c r="AD586" s="51">
        <v>0</v>
      </c>
      <c r="AE586" s="51">
        <v>0</v>
      </c>
      <c r="AF586" s="51">
        <v>0</v>
      </c>
      <c r="AG586" s="51">
        <v>0</v>
      </c>
      <c r="AH586" s="51" t="str">
        <f>IF(OR(COUNTIF(WestCoast[],IDPs[[#This Row],[Dis_Pcode]])&gt;=1,COUNTIF(WestCoast[],#REF!)&gt;=1),"Yes","No")</f>
        <v>Yes</v>
      </c>
      <c r="AI586" s="51" t="str">
        <f>IF(IDPs[[#This Row],[Gov_Pcode]]=IDPs[[#This Row],[Gov_Coming_Pcode]],"Yes","No")</f>
        <v>Yes</v>
      </c>
      <c r="AJ586" s="51" t="str">
        <f>IF(IDPs[[#This Row],[Dis_Pcode]]=IDPs[[#This Row],[Dis_Coming_Pcode]],"Yes","No")</f>
        <v>Yes</v>
      </c>
    </row>
    <row r="587" spans="1:36" x14ac:dyDescent="0.35">
      <c r="A587" s="50">
        <v>45407</v>
      </c>
      <c r="B587" s="50">
        <v>45407</v>
      </c>
      <c r="C587" s="50" t="s">
        <v>401</v>
      </c>
      <c r="D587" s="51" t="s">
        <v>1203</v>
      </c>
      <c r="E587" s="52" t="s">
        <v>266</v>
      </c>
      <c r="F587" s="51" t="s">
        <v>417</v>
      </c>
      <c r="G587" s="51" t="s">
        <v>1303</v>
      </c>
      <c r="H587" s="52" t="s">
        <v>1304</v>
      </c>
      <c r="I587" s="51" t="s">
        <v>1126</v>
      </c>
      <c r="J587" s="51" t="s">
        <v>1184</v>
      </c>
      <c r="K587" s="50">
        <v>45399</v>
      </c>
      <c r="L587" s="50" t="s">
        <v>401</v>
      </c>
      <c r="M587" s="51" t="s">
        <v>1203</v>
      </c>
      <c r="N587" s="52" t="s">
        <v>266</v>
      </c>
      <c r="O587" s="51" t="s">
        <v>449</v>
      </c>
      <c r="P587" s="51" t="s">
        <v>1302</v>
      </c>
      <c r="Q587" s="52" t="s">
        <v>448</v>
      </c>
      <c r="R587" s="51" t="s">
        <v>1180</v>
      </c>
      <c r="S587" s="51" t="s">
        <v>1185</v>
      </c>
      <c r="T587" s="51" t="s">
        <v>1160</v>
      </c>
      <c r="U587" s="51"/>
      <c r="V587" s="51"/>
      <c r="W587" s="51">
        <v>1</v>
      </c>
      <c r="X587" s="51">
        <v>0</v>
      </c>
      <c r="Y587" s="51">
        <v>1</v>
      </c>
      <c r="Z587" s="51">
        <v>0</v>
      </c>
      <c r="AA587" s="51">
        <v>0</v>
      </c>
      <c r="AB587" s="51">
        <v>0</v>
      </c>
      <c r="AC587" s="51">
        <v>0</v>
      </c>
      <c r="AD587" s="51">
        <v>0</v>
      </c>
      <c r="AE587" s="51">
        <v>0</v>
      </c>
      <c r="AF587" s="51">
        <v>0</v>
      </c>
      <c r="AG587" s="51">
        <v>0</v>
      </c>
      <c r="AH587" s="51" t="str">
        <f>IF(OR(COUNTIF(WestCoast[],IDPs[[#This Row],[Dis_Pcode]])&gt;=1,COUNTIF(WestCoast[],#REF!)&gt;=1),"Yes","No")</f>
        <v>Yes</v>
      </c>
      <c r="AI587" s="51" t="str">
        <f>IF(IDPs[[#This Row],[Gov_Pcode]]=IDPs[[#This Row],[Gov_Coming_Pcode]],"Yes","No")</f>
        <v>Yes</v>
      </c>
      <c r="AJ587" s="51" t="str">
        <f>IF(IDPs[[#This Row],[Dis_Pcode]]=IDPs[[#This Row],[Dis_Coming_Pcode]],"Yes","No")</f>
        <v>No</v>
      </c>
    </row>
    <row r="588" spans="1:36" x14ac:dyDescent="0.35">
      <c r="A588" s="50">
        <v>45409</v>
      </c>
      <c r="B588" s="50">
        <v>45403</v>
      </c>
      <c r="C588" s="50" t="s">
        <v>874</v>
      </c>
      <c r="D588" s="51" t="s">
        <v>6</v>
      </c>
      <c r="E588" s="52" t="s">
        <v>873</v>
      </c>
      <c r="F588" s="51" t="s">
        <v>894</v>
      </c>
      <c r="G588" s="51" t="s">
        <v>87</v>
      </c>
      <c r="H588" s="52" t="s">
        <v>893</v>
      </c>
      <c r="I588" s="51" t="s">
        <v>1126</v>
      </c>
      <c r="J588" s="51" t="s">
        <v>1184</v>
      </c>
      <c r="K588" s="50">
        <v>45400</v>
      </c>
      <c r="L588" s="50" t="s">
        <v>462</v>
      </c>
      <c r="M588" s="51" t="s">
        <v>19</v>
      </c>
      <c r="N588" s="52" t="s">
        <v>278</v>
      </c>
      <c r="O588" s="51" t="s">
        <v>481</v>
      </c>
      <c r="P588" s="51" t="s">
        <v>1277</v>
      </c>
      <c r="Q588" s="52" t="s">
        <v>1278</v>
      </c>
      <c r="R588" s="51" t="s">
        <v>1180</v>
      </c>
      <c r="S588" s="51" t="s">
        <v>1185</v>
      </c>
      <c r="T588" s="51" t="s">
        <v>1160</v>
      </c>
      <c r="U588" s="51"/>
      <c r="V588" s="51"/>
      <c r="W588" s="51">
        <v>1</v>
      </c>
      <c r="X588" s="51">
        <v>0</v>
      </c>
      <c r="Y588" s="51">
        <v>0</v>
      </c>
      <c r="Z588" s="51">
        <v>0</v>
      </c>
      <c r="AA588" s="51">
        <v>0</v>
      </c>
      <c r="AB588" s="51">
        <v>0</v>
      </c>
      <c r="AC588" s="51">
        <v>0</v>
      </c>
      <c r="AD588" s="51">
        <v>1</v>
      </c>
      <c r="AE588" s="51">
        <v>0</v>
      </c>
      <c r="AF588" s="51">
        <v>0</v>
      </c>
      <c r="AG588" s="51">
        <v>0</v>
      </c>
      <c r="AH588" s="51" t="str">
        <f>IF(OR(COUNTIF(WestCoast[],IDPs[[#This Row],[Dis_Pcode]])&gt;=1,COUNTIF(WestCoast[],#REF!)&gt;=1),"Yes","No")</f>
        <v>No</v>
      </c>
      <c r="AI588" s="51" t="str">
        <f>IF(IDPs[[#This Row],[Gov_Pcode]]=IDPs[[#This Row],[Gov_Coming_Pcode]],"Yes","No")</f>
        <v>No</v>
      </c>
      <c r="AJ588" s="51" t="str">
        <f>IF(IDPs[[#This Row],[Dis_Pcode]]=IDPs[[#This Row],[Dis_Coming_Pcode]],"Yes","No")</f>
        <v>No</v>
      </c>
    </row>
    <row r="589" spans="1:36" x14ac:dyDescent="0.35">
      <c r="A589" s="50">
        <v>45409</v>
      </c>
      <c r="B589" s="50">
        <v>45404</v>
      </c>
      <c r="C589" s="50" t="s">
        <v>874</v>
      </c>
      <c r="D589" s="51" t="s">
        <v>6</v>
      </c>
      <c r="E589" s="52" t="s">
        <v>873</v>
      </c>
      <c r="F589" s="51" t="s">
        <v>892</v>
      </c>
      <c r="G589" s="51" t="s">
        <v>6</v>
      </c>
      <c r="H589" s="52" t="s">
        <v>873</v>
      </c>
      <c r="I589" s="51" t="s">
        <v>1126</v>
      </c>
      <c r="J589" s="51" t="s">
        <v>1184</v>
      </c>
      <c r="K589" s="50">
        <v>45400</v>
      </c>
      <c r="L589" s="50" t="s">
        <v>959</v>
      </c>
      <c r="M589" s="51" t="s">
        <v>1206</v>
      </c>
      <c r="N589" s="52" t="s">
        <v>270</v>
      </c>
      <c r="O589" s="51" t="s">
        <v>993</v>
      </c>
      <c r="P589" s="51" t="s">
        <v>148</v>
      </c>
      <c r="Q589" s="52" t="s">
        <v>992</v>
      </c>
      <c r="R589" s="51" t="s">
        <v>1181</v>
      </c>
      <c r="S589" s="51" t="s">
        <v>1183</v>
      </c>
      <c r="T589" s="51" t="s">
        <v>1160</v>
      </c>
      <c r="U589" s="51"/>
      <c r="V589" s="51"/>
      <c r="W589" s="51">
        <v>1</v>
      </c>
      <c r="X589" s="51">
        <v>0</v>
      </c>
      <c r="Y589" s="51">
        <v>0</v>
      </c>
      <c r="Z589" s="51">
        <v>0</v>
      </c>
      <c r="AA589" s="51">
        <v>0</v>
      </c>
      <c r="AB589" s="51">
        <v>0</v>
      </c>
      <c r="AC589" s="51">
        <v>0</v>
      </c>
      <c r="AD589" s="51">
        <v>1</v>
      </c>
      <c r="AE589" s="51">
        <v>0</v>
      </c>
      <c r="AF589" s="51">
        <v>0</v>
      </c>
      <c r="AG589" s="51">
        <v>0</v>
      </c>
      <c r="AH589" s="51" t="str">
        <f>IF(OR(COUNTIF(WestCoast[],IDPs[[#This Row],[Dis_Pcode]])&gt;=1,COUNTIF(WestCoast[],#REF!)&gt;=1),"Yes","No")</f>
        <v>No</v>
      </c>
      <c r="AI589" s="51" t="str">
        <f>IF(IDPs[[#This Row],[Gov_Pcode]]=IDPs[[#This Row],[Gov_Coming_Pcode]],"Yes","No")</f>
        <v>No</v>
      </c>
      <c r="AJ589" s="51" t="str">
        <f>IF(IDPs[[#This Row],[Dis_Pcode]]=IDPs[[#This Row],[Dis_Coming_Pcode]],"Yes","No")</f>
        <v>No</v>
      </c>
    </row>
    <row r="590" spans="1:36" x14ac:dyDescent="0.35">
      <c r="A590" s="50">
        <v>45406</v>
      </c>
      <c r="B590" s="50">
        <v>45406</v>
      </c>
      <c r="C590" s="50" t="s">
        <v>1046</v>
      </c>
      <c r="D590" s="51" t="s">
        <v>1207</v>
      </c>
      <c r="E590" s="52" t="s">
        <v>267</v>
      </c>
      <c r="F590" s="51" t="s">
        <v>1063</v>
      </c>
      <c r="G590" s="51" t="s">
        <v>1272</v>
      </c>
      <c r="H590" s="52" t="s">
        <v>1092</v>
      </c>
      <c r="I590" s="51" t="s">
        <v>1126</v>
      </c>
      <c r="J590" s="51" t="s">
        <v>1184</v>
      </c>
      <c r="K590" s="50">
        <v>45401</v>
      </c>
      <c r="L590" s="50" t="s">
        <v>797</v>
      </c>
      <c r="M590" s="51" t="s">
        <v>7</v>
      </c>
      <c r="N590" s="52" t="s">
        <v>796</v>
      </c>
      <c r="O590" s="51" t="s">
        <v>815</v>
      </c>
      <c r="P590" s="51" t="s">
        <v>114</v>
      </c>
      <c r="Q590" s="52" t="s">
        <v>814</v>
      </c>
      <c r="R590" s="51" t="s">
        <v>1180</v>
      </c>
      <c r="S590" s="51" t="s">
        <v>1185</v>
      </c>
      <c r="T590" s="51" t="s">
        <v>1160</v>
      </c>
      <c r="U590" s="51"/>
      <c r="V590" s="51"/>
      <c r="W590" s="51">
        <v>1</v>
      </c>
      <c r="X590" s="51">
        <v>0</v>
      </c>
      <c r="Y590" s="51">
        <v>1</v>
      </c>
      <c r="Z590" s="51">
        <v>0</v>
      </c>
      <c r="AA590" s="51">
        <v>0</v>
      </c>
      <c r="AB590" s="51">
        <v>0</v>
      </c>
      <c r="AC590" s="51">
        <v>0</v>
      </c>
      <c r="AD590" s="51">
        <v>0</v>
      </c>
      <c r="AE590" s="51">
        <v>0</v>
      </c>
      <c r="AF590" s="51">
        <v>0</v>
      </c>
      <c r="AG590" s="51">
        <v>0</v>
      </c>
      <c r="AH590" s="51" t="str">
        <f>IF(OR(COUNTIF(WestCoast[],IDPs[[#This Row],[Dis_Pcode]])&gt;=1,COUNTIF(WestCoast[],#REF!)&gt;=1),"Yes","No")</f>
        <v>No</v>
      </c>
      <c r="AI590" s="51" t="str">
        <f>IF(IDPs[[#This Row],[Gov_Pcode]]=IDPs[[#This Row],[Gov_Coming_Pcode]],"Yes","No")</f>
        <v>No</v>
      </c>
      <c r="AJ590" s="51" t="str">
        <f>IF(IDPs[[#This Row],[Dis_Pcode]]=IDPs[[#This Row],[Dis_Coming_Pcode]],"Yes","No")</f>
        <v>No</v>
      </c>
    </row>
    <row r="591" spans="1:36" x14ac:dyDescent="0.35">
      <c r="A591" s="50">
        <v>45406</v>
      </c>
      <c r="B591" s="50">
        <v>45406</v>
      </c>
      <c r="C591" s="50" t="s">
        <v>1046</v>
      </c>
      <c r="D591" s="51" t="s">
        <v>1207</v>
      </c>
      <c r="E591" s="52" t="s">
        <v>267</v>
      </c>
      <c r="F591" s="51" t="s">
        <v>1063</v>
      </c>
      <c r="G591" s="51" t="s">
        <v>1272</v>
      </c>
      <c r="H591" s="52" t="s">
        <v>1092</v>
      </c>
      <c r="I591" s="51" t="s">
        <v>1126</v>
      </c>
      <c r="J591" s="51" t="s">
        <v>1184</v>
      </c>
      <c r="K591" s="50">
        <v>45402</v>
      </c>
      <c r="L591" s="50" t="s">
        <v>1046</v>
      </c>
      <c r="M591" s="51" t="s">
        <v>1207</v>
      </c>
      <c r="N591" s="52" t="s">
        <v>267</v>
      </c>
      <c r="O591" s="51" t="s">
        <v>1084</v>
      </c>
      <c r="P591" s="51" t="s">
        <v>35</v>
      </c>
      <c r="Q591" s="52" t="s">
        <v>1083</v>
      </c>
      <c r="R591" s="51" t="s">
        <v>1180</v>
      </c>
      <c r="S591" s="51" t="s">
        <v>1185</v>
      </c>
      <c r="T591" s="51" t="s">
        <v>1160</v>
      </c>
      <c r="U591" s="51"/>
      <c r="V591" s="51"/>
      <c r="W591" s="51">
        <v>1</v>
      </c>
      <c r="X591" s="51">
        <v>0</v>
      </c>
      <c r="Y591" s="51">
        <v>0</v>
      </c>
      <c r="Z591" s="51">
        <v>0</v>
      </c>
      <c r="AA591" s="51">
        <v>1</v>
      </c>
      <c r="AB591" s="51">
        <v>0</v>
      </c>
      <c r="AC591" s="51">
        <v>0</v>
      </c>
      <c r="AD591" s="51">
        <v>0</v>
      </c>
      <c r="AE591" s="51">
        <v>0</v>
      </c>
      <c r="AF591" s="51">
        <v>0</v>
      </c>
      <c r="AG591" s="51">
        <v>0</v>
      </c>
      <c r="AH591" s="51" t="str">
        <f>IF(OR(COUNTIF(WestCoast[],IDPs[[#This Row],[Dis_Pcode]])&gt;=1,COUNTIF(WestCoast[],#REF!)&gt;=1),"Yes","No")</f>
        <v>No</v>
      </c>
      <c r="AI591" s="51" t="str">
        <f>IF(IDPs[[#This Row],[Gov_Pcode]]=IDPs[[#This Row],[Gov_Coming_Pcode]],"Yes","No")</f>
        <v>Yes</v>
      </c>
      <c r="AJ591" s="51" t="str">
        <f>IF(IDPs[[#This Row],[Dis_Pcode]]=IDPs[[#This Row],[Dis_Coming_Pcode]],"Yes","No")</f>
        <v>No</v>
      </c>
    </row>
    <row r="592" spans="1:36" x14ac:dyDescent="0.35">
      <c r="A592" s="50">
        <v>45409</v>
      </c>
      <c r="B592" s="50">
        <v>45403</v>
      </c>
      <c r="C592" s="50" t="s">
        <v>874</v>
      </c>
      <c r="D592" s="51" t="s">
        <v>6</v>
      </c>
      <c r="E592" s="52" t="s">
        <v>873</v>
      </c>
      <c r="F592" s="51" t="s">
        <v>894</v>
      </c>
      <c r="G592" s="51" t="s">
        <v>87</v>
      </c>
      <c r="H592" s="52" t="s">
        <v>893</v>
      </c>
      <c r="I592" s="51" t="s">
        <v>1126</v>
      </c>
      <c r="J592" s="51" t="s">
        <v>1184</v>
      </c>
      <c r="K592" s="50">
        <v>45402</v>
      </c>
      <c r="L592" s="50" t="s">
        <v>401</v>
      </c>
      <c r="M592" s="51" t="s">
        <v>1203</v>
      </c>
      <c r="N592" s="52" t="s">
        <v>266</v>
      </c>
      <c r="O592" s="51" t="s">
        <v>459</v>
      </c>
      <c r="P592" s="51" t="s">
        <v>457</v>
      </c>
      <c r="Q592" s="52" t="s">
        <v>458</v>
      </c>
      <c r="R592" s="51" t="s">
        <v>1181</v>
      </c>
      <c r="S592" s="51" t="s">
        <v>1413</v>
      </c>
      <c r="T592" s="51" t="s">
        <v>1160</v>
      </c>
      <c r="U592" s="51"/>
      <c r="V592" s="51"/>
      <c r="W592" s="51">
        <v>1</v>
      </c>
      <c r="X592" s="51">
        <v>0</v>
      </c>
      <c r="Y592" s="51">
        <v>0</v>
      </c>
      <c r="Z592" s="51">
        <v>0</v>
      </c>
      <c r="AA592" s="51">
        <v>0</v>
      </c>
      <c r="AB592" s="51">
        <v>0</v>
      </c>
      <c r="AC592" s="51">
        <v>0</v>
      </c>
      <c r="AD592" s="51">
        <v>0</v>
      </c>
      <c r="AE592" s="51">
        <v>0</v>
      </c>
      <c r="AF592" s="51">
        <v>1</v>
      </c>
      <c r="AG592" s="51">
        <v>0</v>
      </c>
      <c r="AH592" s="51" t="str">
        <f>IF(OR(COUNTIF(WestCoast[],IDPs[[#This Row],[Dis_Pcode]])&gt;=1,COUNTIF(WestCoast[],#REF!)&gt;=1),"Yes","No")</f>
        <v>No</v>
      </c>
      <c r="AI592" s="51" t="str">
        <f>IF(IDPs[[#This Row],[Gov_Pcode]]=IDPs[[#This Row],[Gov_Coming_Pcode]],"Yes","No")</f>
        <v>No</v>
      </c>
      <c r="AJ592" s="51" t="str">
        <f>IF(IDPs[[#This Row],[Dis_Pcode]]=IDPs[[#This Row],[Dis_Coming_Pcode]],"Yes","No")</f>
        <v>No</v>
      </c>
    </row>
    <row r="593" spans="1:36" x14ac:dyDescent="0.35">
      <c r="A593" s="50">
        <v>45409</v>
      </c>
      <c r="B593" s="50">
        <v>45404</v>
      </c>
      <c r="C593" s="50" t="s">
        <v>874</v>
      </c>
      <c r="D593" s="51" t="s">
        <v>6</v>
      </c>
      <c r="E593" s="52" t="s">
        <v>873</v>
      </c>
      <c r="F593" s="51" t="s">
        <v>894</v>
      </c>
      <c r="G593" s="51" t="s">
        <v>87</v>
      </c>
      <c r="H593" s="52" t="s">
        <v>893</v>
      </c>
      <c r="I593" s="51" t="s">
        <v>1126</v>
      </c>
      <c r="J593" s="51" t="s">
        <v>1184</v>
      </c>
      <c r="K593" s="50">
        <v>45402</v>
      </c>
      <c r="L593" s="50" t="s">
        <v>617</v>
      </c>
      <c r="M593" s="51" t="s">
        <v>13</v>
      </c>
      <c r="N593" s="52" t="s">
        <v>275</v>
      </c>
      <c r="O593" s="51" t="s">
        <v>626</v>
      </c>
      <c r="P593" s="51" t="s">
        <v>1221</v>
      </c>
      <c r="Q593" s="52" t="s">
        <v>1331</v>
      </c>
      <c r="R593" s="51" t="s">
        <v>1181</v>
      </c>
      <c r="S593" s="51" t="s">
        <v>1182</v>
      </c>
      <c r="T593" s="51" t="s">
        <v>1160</v>
      </c>
      <c r="U593" s="51"/>
      <c r="V593" s="51"/>
      <c r="W593" s="51">
        <v>1</v>
      </c>
      <c r="X593" s="51">
        <v>0</v>
      </c>
      <c r="Y593" s="51">
        <v>0</v>
      </c>
      <c r="Z593" s="51">
        <v>0</v>
      </c>
      <c r="AA593" s="51">
        <v>0</v>
      </c>
      <c r="AB593" s="51">
        <v>0</v>
      </c>
      <c r="AC593" s="51">
        <v>0</v>
      </c>
      <c r="AD593" s="51">
        <v>1</v>
      </c>
      <c r="AE593" s="51">
        <v>0</v>
      </c>
      <c r="AF593" s="51">
        <v>0</v>
      </c>
      <c r="AG593" s="51">
        <v>0</v>
      </c>
      <c r="AH593" s="51" t="str">
        <f>IF(OR(COUNTIF(WestCoast[],IDPs[[#This Row],[Dis_Pcode]])&gt;=1,COUNTIF(WestCoast[],#REF!)&gt;=1),"Yes","No")</f>
        <v>No</v>
      </c>
      <c r="AI593" s="51" t="str">
        <f>IF(IDPs[[#This Row],[Gov_Pcode]]=IDPs[[#This Row],[Gov_Coming_Pcode]],"Yes","No")</f>
        <v>No</v>
      </c>
      <c r="AJ593" s="51" t="str">
        <f>IF(IDPs[[#This Row],[Dis_Pcode]]=IDPs[[#This Row],[Dis_Coming_Pcode]],"Yes","No")</f>
        <v>No</v>
      </c>
    </row>
    <row r="594" spans="1:36" x14ac:dyDescent="0.35">
      <c r="A594" s="50">
        <v>45407</v>
      </c>
      <c r="B594" s="50">
        <v>45407</v>
      </c>
      <c r="C594" s="50" t="s">
        <v>1046</v>
      </c>
      <c r="D594" s="51" t="s">
        <v>1207</v>
      </c>
      <c r="E594" s="52" t="s">
        <v>267</v>
      </c>
      <c r="F594" s="51" t="s">
        <v>1069</v>
      </c>
      <c r="G594" s="51" t="s">
        <v>85</v>
      </c>
      <c r="H594" s="52" t="s">
        <v>1068</v>
      </c>
      <c r="I594" s="51" t="s">
        <v>1126</v>
      </c>
      <c r="J594" s="51" t="s">
        <v>1184</v>
      </c>
      <c r="K594" s="50">
        <v>45403</v>
      </c>
      <c r="L594" s="50" t="s">
        <v>959</v>
      </c>
      <c r="M594" s="51" t="s">
        <v>1206</v>
      </c>
      <c r="N594" s="52" t="s">
        <v>270</v>
      </c>
      <c r="O594" s="51" t="s">
        <v>969</v>
      </c>
      <c r="P594" s="51" t="s">
        <v>207</v>
      </c>
      <c r="Q594" s="52" t="s">
        <v>1351</v>
      </c>
      <c r="R594" s="51" t="s">
        <v>1181</v>
      </c>
      <c r="S594" s="51" t="s">
        <v>1182</v>
      </c>
      <c r="T594" s="51" t="s">
        <v>1160</v>
      </c>
      <c r="U594" s="51"/>
      <c r="V594" s="51"/>
      <c r="W594" s="51">
        <v>1</v>
      </c>
      <c r="X594" s="51">
        <v>0</v>
      </c>
      <c r="Y594" s="51">
        <v>0</v>
      </c>
      <c r="Z594" s="51">
        <v>0</v>
      </c>
      <c r="AA594" s="51">
        <v>1</v>
      </c>
      <c r="AB594" s="51">
        <v>0</v>
      </c>
      <c r="AC594" s="51">
        <v>0</v>
      </c>
      <c r="AD594" s="51">
        <v>0</v>
      </c>
      <c r="AE594" s="51">
        <v>0</v>
      </c>
      <c r="AF594" s="51">
        <v>0</v>
      </c>
      <c r="AG594" s="51">
        <v>0</v>
      </c>
      <c r="AH594" s="51" t="str">
        <f>IF(OR(COUNTIF(WestCoast[],IDPs[[#This Row],[Dis_Pcode]])&gt;=1,COUNTIF(WestCoast[],#REF!)&gt;=1),"Yes","No")</f>
        <v>No</v>
      </c>
      <c r="AI594" s="51" t="str">
        <f>IF(IDPs[[#This Row],[Gov_Pcode]]=IDPs[[#This Row],[Gov_Coming_Pcode]],"Yes","No")</f>
        <v>No</v>
      </c>
      <c r="AJ594" s="51" t="str">
        <f>IF(IDPs[[#This Row],[Dis_Pcode]]=IDPs[[#This Row],[Dis_Coming_Pcode]],"Yes","No")</f>
        <v>No</v>
      </c>
    </row>
    <row r="595" spans="1:36" x14ac:dyDescent="0.35">
      <c r="A595" s="50">
        <v>45409</v>
      </c>
      <c r="B595" s="50">
        <v>45404</v>
      </c>
      <c r="C595" s="50" t="s">
        <v>874</v>
      </c>
      <c r="D595" s="51" t="s">
        <v>6</v>
      </c>
      <c r="E595" s="52" t="s">
        <v>873</v>
      </c>
      <c r="F595" s="51" t="s">
        <v>894</v>
      </c>
      <c r="G595" s="51" t="s">
        <v>87</v>
      </c>
      <c r="H595" s="52" t="s">
        <v>893</v>
      </c>
      <c r="I595" s="51" t="s">
        <v>1126</v>
      </c>
      <c r="J595" s="51" t="s">
        <v>1184</v>
      </c>
      <c r="K595" s="50">
        <v>45403</v>
      </c>
      <c r="L595" s="50" t="s">
        <v>1046</v>
      </c>
      <c r="M595" s="51" t="s">
        <v>1207</v>
      </c>
      <c r="N595" s="52" t="s">
        <v>267</v>
      </c>
      <c r="O595" s="51" t="s">
        <v>1058</v>
      </c>
      <c r="P595" s="51" t="s">
        <v>48</v>
      </c>
      <c r="Q595" s="52" t="s">
        <v>1269</v>
      </c>
      <c r="R595" s="51" t="s">
        <v>1181</v>
      </c>
      <c r="S595" s="51" t="s">
        <v>1183</v>
      </c>
      <c r="T595" s="51" t="s">
        <v>1160</v>
      </c>
      <c r="U595" s="51"/>
      <c r="V595" s="51"/>
      <c r="W595" s="51">
        <v>1</v>
      </c>
      <c r="X595" s="51">
        <v>0</v>
      </c>
      <c r="Y595" s="51">
        <v>0</v>
      </c>
      <c r="Z595" s="51">
        <v>0</v>
      </c>
      <c r="AA595" s="51">
        <v>0</v>
      </c>
      <c r="AB595" s="51">
        <v>0</v>
      </c>
      <c r="AC595" s="51">
        <v>0</v>
      </c>
      <c r="AD595" s="51">
        <v>0</v>
      </c>
      <c r="AE595" s="51">
        <v>0</v>
      </c>
      <c r="AF595" s="51">
        <v>1</v>
      </c>
      <c r="AG595" s="51">
        <v>0</v>
      </c>
      <c r="AH595" s="51" t="str">
        <f>IF(OR(COUNTIF(WestCoast[],IDPs[[#This Row],[Dis_Pcode]])&gt;=1,COUNTIF(WestCoast[],#REF!)&gt;=1),"Yes","No")</f>
        <v>No</v>
      </c>
      <c r="AI595" s="51" t="str">
        <f>IF(IDPs[[#This Row],[Gov_Pcode]]=IDPs[[#This Row],[Gov_Coming_Pcode]],"Yes","No")</f>
        <v>No</v>
      </c>
      <c r="AJ595" s="51" t="str">
        <f>IF(IDPs[[#This Row],[Dis_Pcode]]=IDPs[[#This Row],[Dis_Coming_Pcode]],"Yes","No")</f>
        <v>No</v>
      </c>
    </row>
    <row r="596" spans="1:36" x14ac:dyDescent="0.35">
      <c r="A596" s="50">
        <v>45409</v>
      </c>
      <c r="B596" s="50">
        <v>45404</v>
      </c>
      <c r="C596" s="50" t="s">
        <v>874</v>
      </c>
      <c r="D596" s="51" t="s">
        <v>6</v>
      </c>
      <c r="E596" s="52" t="s">
        <v>873</v>
      </c>
      <c r="F596" s="51" t="s">
        <v>892</v>
      </c>
      <c r="G596" s="51" t="s">
        <v>6</v>
      </c>
      <c r="H596" s="52" t="s">
        <v>873</v>
      </c>
      <c r="I596" s="51" t="s">
        <v>1126</v>
      </c>
      <c r="J596" s="51" t="s">
        <v>1184</v>
      </c>
      <c r="K596" s="50">
        <v>45403</v>
      </c>
      <c r="L596" s="50" t="s">
        <v>536</v>
      </c>
      <c r="M596" s="51" t="s">
        <v>1412</v>
      </c>
      <c r="N596" s="52" t="s">
        <v>268</v>
      </c>
      <c r="O596" s="51" t="s">
        <v>540</v>
      </c>
      <c r="P596" s="51" t="s">
        <v>1250</v>
      </c>
      <c r="Q596" s="52" t="s">
        <v>539</v>
      </c>
      <c r="R596" s="51" t="s">
        <v>1180</v>
      </c>
      <c r="S596" s="51" t="s">
        <v>1185</v>
      </c>
      <c r="T596" s="51" t="s">
        <v>1160</v>
      </c>
      <c r="U596" s="51"/>
      <c r="V596" s="51"/>
      <c r="W596" s="51">
        <v>1</v>
      </c>
      <c r="X596" s="51">
        <v>0</v>
      </c>
      <c r="Y596" s="51">
        <v>0</v>
      </c>
      <c r="Z596" s="51">
        <v>0</v>
      </c>
      <c r="AA596" s="51">
        <v>0</v>
      </c>
      <c r="AB596" s="51">
        <v>0</v>
      </c>
      <c r="AC596" s="51">
        <v>0</v>
      </c>
      <c r="AD596" s="51">
        <v>0</v>
      </c>
      <c r="AE596" s="51">
        <v>0</v>
      </c>
      <c r="AF596" s="51">
        <v>1</v>
      </c>
      <c r="AG596" s="51">
        <v>0</v>
      </c>
      <c r="AH596" s="51" t="str">
        <f>IF(OR(COUNTIF(WestCoast[],IDPs[[#This Row],[Dis_Pcode]])&gt;=1,COUNTIF(WestCoast[],#REF!)&gt;=1),"Yes","No")</f>
        <v>No</v>
      </c>
      <c r="AI596" s="51" t="str">
        <f>IF(IDPs[[#This Row],[Gov_Pcode]]=IDPs[[#This Row],[Gov_Coming_Pcode]],"Yes","No")</f>
        <v>No</v>
      </c>
      <c r="AJ596" s="51" t="str">
        <f>IF(IDPs[[#This Row],[Dis_Pcode]]=IDPs[[#This Row],[Dis_Coming_Pcode]],"Yes","No")</f>
        <v>No</v>
      </c>
    </row>
    <row r="597" spans="1:36" x14ac:dyDescent="0.35">
      <c r="A597" s="50">
        <v>45409</v>
      </c>
      <c r="B597" s="50">
        <v>45405</v>
      </c>
      <c r="C597" s="50" t="s">
        <v>874</v>
      </c>
      <c r="D597" s="51" t="s">
        <v>6</v>
      </c>
      <c r="E597" s="52" t="s">
        <v>873</v>
      </c>
      <c r="F597" s="51" t="s">
        <v>894</v>
      </c>
      <c r="G597" s="51" t="s">
        <v>87</v>
      </c>
      <c r="H597" s="52" t="s">
        <v>893</v>
      </c>
      <c r="I597" s="51" t="s">
        <v>1126</v>
      </c>
      <c r="J597" s="51" t="s">
        <v>1184</v>
      </c>
      <c r="K597" s="50">
        <v>45403</v>
      </c>
      <c r="L597" s="50" t="s">
        <v>1046</v>
      </c>
      <c r="M597" s="51" t="s">
        <v>1207</v>
      </c>
      <c r="N597" s="52" t="s">
        <v>267</v>
      </c>
      <c r="O597" s="51" t="s">
        <v>1061</v>
      </c>
      <c r="P597" s="51" t="s">
        <v>88</v>
      </c>
      <c r="Q597" s="52" t="s">
        <v>1062</v>
      </c>
      <c r="R597" s="51" t="s">
        <v>1181</v>
      </c>
      <c r="S597" s="51" t="s">
        <v>1183</v>
      </c>
      <c r="T597" s="51" t="s">
        <v>1160</v>
      </c>
      <c r="U597" s="51"/>
      <c r="V597" s="51"/>
      <c r="W597" s="51">
        <v>1</v>
      </c>
      <c r="X597" s="51">
        <v>0</v>
      </c>
      <c r="Y597" s="51">
        <v>0</v>
      </c>
      <c r="Z597" s="51">
        <v>0</v>
      </c>
      <c r="AA597" s="51">
        <v>1</v>
      </c>
      <c r="AB597" s="51">
        <v>0</v>
      </c>
      <c r="AC597" s="51">
        <v>0</v>
      </c>
      <c r="AD597" s="51">
        <v>0</v>
      </c>
      <c r="AE597" s="51">
        <v>0</v>
      </c>
      <c r="AF597" s="51">
        <v>0</v>
      </c>
      <c r="AG597" s="51">
        <v>0</v>
      </c>
      <c r="AH597" s="51" t="str">
        <f>IF(OR(COUNTIF(WestCoast[],IDPs[[#This Row],[Dis_Pcode]])&gt;=1,COUNTIF(WestCoast[],#REF!)&gt;=1),"Yes","No")</f>
        <v>No</v>
      </c>
      <c r="AI597" s="51" t="str">
        <f>IF(IDPs[[#This Row],[Gov_Pcode]]=IDPs[[#This Row],[Gov_Coming_Pcode]],"Yes","No")</f>
        <v>No</v>
      </c>
      <c r="AJ597" s="51" t="str">
        <f>IF(IDPs[[#This Row],[Dis_Pcode]]=IDPs[[#This Row],[Dis_Coming_Pcode]],"Yes","No")</f>
        <v>No</v>
      </c>
    </row>
    <row r="598" spans="1:36" x14ac:dyDescent="0.35">
      <c r="A598" s="50">
        <v>45409</v>
      </c>
      <c r="B598" s="50">
        <v>45405</v>
      </c>
      <c r="C598" s="50" t="s">
        <v>874</v>
      </c>
      <c r="D598" s="51" t="s">
        <v>6</v>
      </c>
      <c r="E598" s="52" t="s">
        <v>873</v>
      </c>
      <c r="F598" s="51" t="s">
        <v>892</v>
      </c>
      <c r="G598" s="51" t="s">
        <v>6</v>
      </c>
      <c r="H598" s="52" t="s">
        <v>873</v>
      </c>
      <c r="I598" s="51" t="s">
        <v>1126</v>
      </c>
      <c r="J598" s="51" t="s">
        <v>1184</v>
      </c>
      <c r="K598" s="50">
        <v>45403</v>
      </c>
      <c r="L598" s="50" t="s">
        <v>717</v>
      </c>
      <c r="M598" s="51" t="s">
        <v>1</v>
      </c>
      <c r="N598" s="52" t="s">
        <v>264</v>
      </c>
      <c r="O598" s="51" t="s">
        <v>789</v>
      </c>
      <c r="P598" s="51" t="s">
        <v>787</v>
      </c>
      <c r="Q598" s="52" t="s">
        <v>788</v>
      </c>
      <c r="R598" s="51" t="s">
        <v>1181</v>
      </c>
      <c r="S598" s="51" t="s">
        <v>1182</v>
      </c>
      <c r="T598" s="51" t="s">
        <v>1160</v>
      </c>
      <c r="U598" s="51"/>
      <c r="V598" s="51"/>
      <c r="W598" s="51">
        <v>1</v>
      </c>
      <c r="X598" s="51">
        <v>0</v>
      </c>
      <c r="Y598" s="51">
        <v>0</v>
      </c>
      <c r="Z598" s="51">
        <v>0</v>
      </c>
      <c r="AA598" s="51">
        <v>0</v>
      </c>
      <c r="AB598" s="51">
        <v>0</v>
      </c>
      <c r="AC598" s="51">
        <v>0</v>
      </c>
      <c r="AD598" s="51">
        <v>1</v>
      </c>
      <c r="AE598" s="51">
        <v>0</v>
      </c>
      <c r="AF598" s="51">
        <v>0</v>
      </c>
      <c r="AG598" s="51">
        <v>0</v>
      </c>
      <c r="AH598" s="51" t="str">
        <f>IF(OR(COUNTIF(WestCoast[],IDPs[[#This Row],[Dis_Pcode]])&gt;=1,COUNTIF(WestCoast[],#REF!)&gt;=1),"Yes","No")</f>
        <v>No</v>
      </c>
      <c r="AI598" s="51" t="str">
        <f>IF(IDPs[[#This Row],[Gov_Pcode]]=IDPs[[#This Row],[Gov_Coming_Pcode]],"Yes","No")</f>
        <v>No</v>
      </c>
      <c r="AJ598" s="51" t="str">
        <f>IF(IDPs[[#This Row],[Dis_Pcode]]=IDPs[[#This Row],[Dis_Coming_Pcode]],"Yes","No")</f>
        <v>No</v>
      </c>
    </row>
    <row r="599" spans="1:36" x14ac:dyDescent="0.35">
      <c r="A599" s="50">
        <v>45409</v>
      </c>
      <c r="B599" s="50">
        <v>45405</v>
      </c>
      <c r="C599" s="50" t="s">
        <v>874</v>
      </c>
      <c r="D599" s="51" t="s">
        <v>6</v>
      </c>
      <c r="E599" s="52" t="s">
        <v>873</v>
      </c>
      <c r="F599" s="51" t="s">
        <v>892</v>
      </c>
      <c r="G599" s="51" t="s">
        <v>6</v>
      </c>
      <c r="H599" s="52" t="s">
        <v>873</v>
      </c>
      <c r="I599" s="51" t="s">
        <v>1126</v>
      </c>
      <c r="J599" s="51" t="s">
        <v>1184</v>
      </c>
      <c r="K599" s="50">
        <v>45403</v>
      </c>
      <c r="L599" s="50" t="s">
        <v>797</v>
      </c>
      <c r="M599" s="51" t="s">
        <v>7</v>
      </c>
      <c r="N599" s="52" t="s">
        <v>796</v>
      </c>
      <c r="O599" s="51" t="s">
        <v>828</v>
      </c>
      <c r="P599" s="51" t="s">
        <v>1234</v>
      </c>
      <c r="Q599" s="52" t="s">
        <v>827</v>
      </c>
      <c r="R599" s="51" t="s">
        <v>1181</v>
      </c>
      <c r="S599" s="51" t="s">
        <v>1182</v>
      </c>
      <c r="T599" s="51" t="s">
        <v>1160</v>
      </c>
      <c r="U599" s="51"/>
      <c r="V599" s="51"/>
      <c r="W599" s="51">
        <v>2</v>
      </c>
      <c r="X599" s="51">
        <v>0</v>
      </c>
      <c r="Y599" s="51">
        <v>0</v>
      </c>
      <c r="Z599" s="51">
        <v>0</v>
      </c>
      <c r="AA599" s="51">
        <v>0</v>
      </c>
      <c r="AB599" s="51">
        <v>0</v>
      </c>
      <c r="AC599" s="51">
        <v>0</v>
      </c>
      <c r="AD599" s="51">
        <v>1</v>
      </c>
      <c r="AE599" s="51">
        <v>0</v>
      </c>
      <c r="AF599" s="51">
        <v>1</v>
      </c>
      <c r="AG599" s="51">
        <v>0</v>
      </c>
      <c r="AH599" s="51" t="str">
        <f>IF(OR(COUNTIF(WestCoast[],IDPs[[#This Row],[Dis_Pcode]])&gt;=1,COUNTIF(WestCoast[],#REF!)&gt;=1),"Yes","No")</f>
        <v>No</v>
      </c>
      <c r="AI599" s="51" t="str">
        <f>IF(IDPs[[#This Row],[Gov_Pcode]]=IDPs[[#This Row],[Gov_Coming_Pcode]],"Yes","No")</f>
        <v>No</v>
      </c>
      <c r="AJ599" s="51" t="str">
        <f>IF(IDPs[[#This Row],[Dis_Pcode]]=IDPs[[#This Row],[Dis_Coming_Pcode]],"Yes","No")</f>
        <v>No</v>
      </c>
    </row>
    <row r="600" spans="1:36" x14ac:dyDescent="0.35">
      <c r="A600" s="50">
        <v>45409</v>
      </c>
      <c r="B600" s="50">
        <v>45406</v>
      </c>
      <c r="C600" s="50" t="s">
        <v>874</v>
      </c>
      <c r="D600" s="51" t="s">
        <v>6</v>
      </c>
      <c r="E600" s="52" t="s">
        <v>873</v>
      </c>
      <c r="F600" s="51" t="s">
        <v>892</v>
      </c>
      <c r="G600" s="51" t="s">
        <v>6</v>
      </c>
      <c r="H600" s="52" t="s">
        <v>873</v>
      </c>
      <c r="I600" s="51" t="s">
        <v>1126</v>
      </c>
      <c r="J600" s="51" t="s">
        <v>1184</v>
      </c>
      <c r="K600" s="50">
        <v>45403</v>
      </c>
      <c r="L600" s="50" t="s">
        <v>918</v>
      </c>
      <c r="M600" s="51" t="s">
        <v>1155</v>
      </c>
      <c r="N600" s="52" t="s">
        <v>917</v>
      </c>
      <c r="O600" s="51" t="s">
        <v>952</v>
      </c>
      <c r="P600" s="51" t="s">
        <v>950</v>
      </c>
      <c r="Q600" s="52" t="s">
        <v>951</v>
      </c>
      <c r="R600" s="51" t="s">
        <v>1180</v>
      </c>
      <c r="S600" s="51" t="s">
        <v>1185</v>
      </c>
      <c r="T600" s="51" t="s">
        <v>1160</v>
      </c>
      <c r="U600" s="51"/>
      <c r="V600" s="51"/>
      <c r="W600" s="51">
        <v>1</v>
      </c>
      <c r="X600" s="51">
        <v>0</v>
      </c>
      <c r="Y600" s="51">
        <v>0</v>
      </c>
      <c r="Z600" s="51">
        <v>0</v>
      </c>
      <c r="AA600" s="51">
        <v>0</v>
      </c>
      <c r="AB600" s="51">
        <v>0</v>
      </c>
      <c r="AC600" s="51">
        <v>0</v>
      </c>
      <c r="AD600" s="51">
        <v>1</v>
      </c>
      <c r="AE600" s="51">
        <v>0</v>
      </c>
      <c r="AF600" s="51">
        <v>0</v>
      </c>
      <c r="AG600" s="51">
        <v>0</v>
      </c>
      <c r="AH600" s="51" t="str">
        <f>IF(OR(COUNTIF(WestCoast[],IDPs[[#This Row],[Dis_Pcode]])&gt;=1,COUNTIF(WestCoast[],#REF!)&gt;=1),"Yes","No")</f>
        <v>No</v>
      </c>
      <c r="AI600" s="51" t="str">
        <f>IF(IDPs[[#This Row],[Gov_Pcode]]=IDPs[[#This Row],[Gov_Coming_Pcode]],"Yes","No")</f>
        <v>No</v>
      </c>
      <c r="AJ600" s="51" t="str">
        <f>IF(IDPs[[#This Row],[Dis_Pcode]]=IDPs[[#This Row],[Dis_Coming_Pcode]],"Yes","No")</f>
        <v>No</v>
      </c>
    </row>
    <row r="601" spans="1:36" x14ac:dyDescent="0.35">
      <c r="A601" s="50">
        <v>45409</v>
      </c>
      <c r="B601" s="50">
        <v>45406</v>
      </c>
      <c r="C601" s="50" t="s">
        <v>874</v>
      </c>
      <c r="D601" s="51" t="s">
        <v>6</v>
      </c>
      <c r="E601" s="52" t="s">
        <v>873</v>
      </c>
      <c r="F601" s="51" t="s">
        <v>892</v>
      </c>
      <c r="G601" s="51" t="s">
        <v>6</v>
      </c>
      <c r="H601" s="52" t="s">
        <v>873</v>
      </c>
      <c r="I601" s="51" t="s">
        <v>1126</v>
      </c>
      <c r="J601" s="51" t="s">
        <v>1184</v>
      </c>
      <c r="K601" s="50">
        <v>45403</v>
      </c>
      <c r="L601" s="50" t="s">
        <v>563</v>
      </c>
      <c r="M601" s="51" t="s">
        <v>8</v>
      </c>
      <c r="N601" s="52" t="s">
        <v>269</v>
      </c>
      <c r="O601" s="51" t="s">
        <v>602</v>
      </c>
      <c r="P601" s="51" t="s">
        <v>600</v>
      </c>
      <c r="Q601" s="52" t="s">
        <v>601</v>
      </c>
      <c r="R601" s="51" t="s">
        <v>1181</v>
      </c>
      <c r="S601" s="51" t="s">
        <v>1182</v>
      </c>
      <c r="T601" s="51" t="s">
        <v>1160</v>
      </c>
      <c r="U601" s="51"/>
      <c r="V601" s="51"/>
      <c r="W601" s="51">
        <v>1</v>
      </c>
      <c r="X601" s="51">
        <v>0</v>
      </c>
      <c r="Y601" s="51">
        <v>0</v>
      </c>
      <c r="Z601" s="51">
        <v>0</v>
      </c>
      <c r="AA601" s="51">
        <v>0</v>
      </c>
      <c r="AB601" s="51">
        <v>1</v>
      </c>
      <c r="AC601" s="51">
        <v>0</v>
      </c>
      <c r="AD601" s="51">
        <v>0</v>
      </c>
      <c r="AE601" s="51">
        <v>0</v>
      </c>
      <c r="AF601" s="51">
        <v>0</v>
      </c>
      <c r="AG601" s="51">
        <v>0</v>
      </c>
      <c r="AH601" s="51" t="str">
        <f>IF(OR(COUNTIF(WestCoast[],IDPs[[#This Row],[Dis_Pcode]])&gt;=1,COUNTIF(WestCoast[],#REF!)&gt;=1),"Yes","No")</f>
        <v>No</v>
      </c>
      <c r="AI601" s="51" t="str">
        <f>IF(IDPs[[#This Row],[Gov_Pcode]]=IDPs[[#This Row],[Gov_Coming_Pcode]],"Yes","No")</f>
        <v>No</v>
      </c>
      <c r="AJ601" s="51" t="str">
        <f>IF(IDPs[[#This Row],[Dis_Pcode]]=IDPs[[#This Row],[Dis_Coming_Pcode]],"Yes","No")</f>
        <v>No</v>
      </c>
    </row>
    <row r="602" spans="1:36" x14ac:dyDescent="0.35">
      <c r="A602" s="50">
        <v>45409</v>
      </c>
      <c r="B602" s="50">
        <v>45407</v>
      </c>
      <c r="C602" s="50" t="s">
        <v>874</v>
      </c>
      <c r="D602" s="51" t="s">
        <v>6</v>
      </c>
      <c r="E602" s="52" t="s">
        <v>873</v>
      </c>
      <c r="F602" s="51" t="s">
        <v>894</v>
      </c>
      <c r="G602" s="51" t="s">
        <v>87</v>
      </c>
      <c r="H602" s="52" t="s">
        <v>893</v>
      </c>
      <c r="I602" s="51" t="s">
        <v>1126</v>
      </c>
      <c r="J602" s="51" t="s">
        <v>1184</v>
      </c>
      <c r="K602" s="50">
        <v>45403</v>
      </c>
      <c r="L602" s="50" t="s">
        <v>563</v>
      </c>
      <c r="M602" s="51" t="s">
        <v>8</v>
      </c>
      <c r="N602" s="52" t="s">
        <v>269</v>
      </c>
      <c r="O602" s="51" t="s">
        <v>605</v>
      </c>
      <c r="P602" s="51" t="s">
        <v>603</v>
      </c>
      <c r="Q602" s="52" t="s">
        <v>604</v>
      </c>
      <c r="R602" s="51" t="s">
        <v>1181</v>
      </c>
      <c r="S602" s="51" t="s">
        <v>1413</v>
      </c>
      <c r="T602" s="51" t="s">
        <v>1160</v>
      </c>
      <c r="U602" s="51"/>
      <c r="V602" s="51"/>
      <c r="W602" s="51">
        <v>1</v>
      </c>
      <c r="X602" s="51">
        <v>0</v>
      </c>
      <c r="Y602" s="51">
        <v>0</v>
      </c>
      <c r="Z602" s="51">
        <v>0</v>
      </c>
      <c r="AA602" s="51">
        <v>1</v>
      </c>
      <c r="AB602" s="51">
        <v>0</v>
      </c>
      <c r="AC602" s="51">
        <v>0</v>
      </c>
      <c r="AD602" s="51">
        <v>0</v>
      </c>
      <c r="AE602" s="51">
        <v>0</v>
      </c>
      <c r="AF602" s="51">
        <v>0</v>
      </c>
      <c r="AG602" s="51">
        <v>0</v>
      </c>
      <c r="AH602" s="51" t="str">
        <f>IF(OR(COUNTIF(WestCoast[],IDPs[[#This Row],[Dis_Pcode]])&gt;=1,COUNTIF(WestCoast[],#REF!)&gt;=1),"Yes","No")</f>
        <v>No</v>
      </c>
      <c r="AI602" s="51" t="str">
        <f>IF(IDPs[[#This Row],[Gov_Pcode]]=IDPs[[#This Row],[Gov_Coming_Pcode]],"Yes","No")</f>
        <v>No</v>
      </c>
      <c r="AJ602" s="51" t="str">
        <f>IF(IDPs[[#This Row],[Dis_Pcode]]=IDPs[[#This Row],[Dis_Coming_Pcode]],"Yes","No")</f>
        <v>No</v>
      </c>
    </row>
    <row r="603" spans="1:36" x14ac:dyDescent="0.35">
      <c r="A603" s="50">
        <v>45409</v>
      </c>
      <c r="B603" s="50">
        <v>45404</v>
      </c>
      <c r="C603" s="50" t="s">
        <v>874</v>
      </c>
      <c r="D603" s="51" t="s">
        <v>6</v>
      </c>
      <c r="E603" s="52" t="s">
        <v>873</v>
      </c>
      <c r="F603" s="51" t="s">
        <v>892</v>
      </c>
      <c r="G603" s="51" t="s">
        <v>6</v>
      </c>
      <c r="H603" s="52" t="s">
        <v>873</v>
      </c>
      <c r="I603" s="51" t="s">
        <v>1126</v>
      </c>
      <c r="J603" s="51" t="s">
        <v>1184</v>
      </c>
      <c r="K603" s="50">
        <v>45404</v>
      </c>
      <c r="L603" s="50" t="s">
        <v>462</v>
      </c>
      <c r="M603" s="51" t="s">
        <v>19</v>
      </c>
      <c r="N603" s="52" t="s">
        <v>278</v>
      </c>
      <c r="O603" s="51" t="s">
        <v>490</v>
      </c>
      <c r="P603" s="51" t="s">
        <v>176</v>
      </c>
      <c r="Q603" s="52" t="s">
        <v>1282</v>
      </c>
      <c r="R603" s="51" t="s">
        <v>1180</v>
      </c>
      <c r="S603" s="51" t="s">
        <v>1185</v>
      </c>
      <c r="T603" s="51" t="s">
        <v>1160</v>
      </c>
      <c r="U603" s="51"/>
      <c r="V603" s="51"/>
      <c r="W603" s="51">
        <v>1</v>
      </c>
      <c r="X603" s="51">
        <v>0</v>
      </c>
      <c r="Y603" s="51">
        <v>0</v>
      </c>
      <c r="Z603" s="51">
        <v>0</v>
      </c>
      <c r="AA603" s="51">
        <v>0</v>
      </c>
      <c r="AB603" s="51">
        <v>0</v>
      </c>
      <c r="AC603" s="51">
        <v>0</v>
      </c>
      <c r="AD603" s="51">
        <v>1</v>
      </c>
      <c r="AE603" s="51">
        <v>0</v>
      </c>
      <c r="AF603" s="51">
        <v>0</v>
      </c>
      <c r="AG603" s="51">
        <v>0</v>
      </c>
      <c r="AH603" s="51" t="str">
        <f>IF(OR(COUNTIF(WestCoast[],IDPs[[#This Row],[Dis_Pcode]])&gt;=1,COUNTIF(WestCoast[],#REF!)&gt;=1),"Yes","No")</f>
        <v>No</v>
      </c>
      <c r="AI603" s="51" t="str">
        <f>IF(IDPs[[#This Row],[Gov_Pcode]]=IDPs[[#This Row],[Gov_Coming_Pcode]],"Yes","No")</f>
        <v>No</v>
      </c>
      <c r="AJ603" s="51" t="str">
        <f>IF(IDPs[[#This Row],[Dis_Pcode]]=IDPs[[#This Row],[Dis_Coming_Pcode]],"Yes","No")</f>
        <v>No</v>
      </c>
    </row>
    <row r="604" spans="1:36" x14ac:dyDescent="0.35">
      <c r="A604" s="50">
        <v>45409</v>
      </c>
      <c r="B604" s="50">
        <v>45405</v>
      </c>
      <c r="C604" s="50" t="s">
        <v>874</v>
      </c>
      <c r="D604" s="51" t="s">
        <v>6</v>
      </c>
      <c r="E604" s="52" t="s">
        <v>873</v>
      </c>
      <c r="F604" s="51" t="s">
        <v>892</v>
      </c>
      <c r="G604" s="51" t="s">
        <v>6</v>
      </c>
      <c r="H604" s="52" t="s">
        <v>873</v>
      </c>
      <c r="I604" s="51" t="s">
        <v>1126</v>
      </c>
      <c r="J604" s="51" t="s">
        <v>1184</v>
      </c>
      <c r="K604" s="50">
        <v>45404</v>
      </c>
      <c r="L604" s="50" t="s">
        <v>999</v>
      </c>
      <c r="M604" s="51" t="s">
        <v>15</v>
      </c>
      <c r="N604" s="52" t="s">
        <v>271</v>
      </c>
      <c r="O604" s="51" t="s">
        <v>1015</v>
      </c>
      <c r="P604" s="51" t="s">
        <v>259</v>
      </c>
      <c r="Q604" s="52" t="s">
        <v>1014</v>
      </c>
      <c r="R604" s="51" t="s">
        <v>1181</v>
      </c>
      <c r="S604" s="51" t="s">
        <v>1183</v>
      </c>
      <c r="T604" s="51" t="s">
        <v>1160</v>
      </c>
      <c r="U604" s="51"/>
      <c r="V604" s="51"/>
      <c r="W604" s="51">
        <v>1</v>
      </c>
      <c r="X604" s="51">
        <v>0</v>
      </c>
      <c r="Y604" s="51">
        <v>0</v>
      </c>
      <c r="Z604" s="51">
        <v>0</v>
      </c>
      <c r="AA604" s="51">
        <v>0</v>
      </c>
      <c r="AB604" s="51">
        <v>0</v>
      </c>
      <c r="AC604" s="51">
        <v>0</v>
      </c>
      <c r="AD604" s="51">
        <v>0</v>
      </c>
      <c r="AE604" s="51">
        <v>0</v>
      </c>
      <c r="AF604" s="51">
        <v>1</v>
      </c>
      <c r="AG604" s="51">
        <v>0</v>
      </c>
      <c r="AH604" s="51" t="str">
        <f>IF(OR(COUNTIF(WestCoast[],IDPs[[#This Row],[Dis_Pcode]])&gt;=1,COUNTIF(WestCoast[],#REF!)&gt;=1),"Yes","No")</f>
        <v>No</v>
      </c>
      <c r="AI604" s="51" t="str">
        <f>IF(IDPs[[#This Row],[Gov_Pcode]]=IDPs[[#This Row],[Gov_Coming_Pcode]],"Yes","No")</f>
        <v>No</v>
      </c>
      <c r="AJ604" s="51" t="str">
        <f>IF(IDPs[[#This Row],[Dis_Pcode]]=IDPs[[#This Row],[Dis_Coming_Pcode]],"Yes","No")</f>
        <v>No</v>
      </c>
    </row>
    <row r="605" spans="1:36" x14ac:dyDescent="0.35">
      <c r="A605" s="50">
        <v>45409</v>
      </c>
      <c r="B605" s="50">
        <v>45406</v>
      </c>
      <c r="C605" s="50" t="s">
        <v>874</v>
      </c>
      <c r="D605" s="51" t="s">
        <v>6</v>
      </c>
      <c r="E605" s="52" t="s">
        <v>873</v>
      </c>
      <c r="F605" s="51" t="s">
        <v>892</v>
      </c>
      <c r="G605" s="51" t="s">
        <v>6</v>
      </c>
      <c r="H605" s="52" t="s">
        <v>873</v>
      </c>
      <c r="I605" s="51" t="s">
        <v>1126</v>
      </c>
      <c r="J605" s="51" t="s">
        <v>1184</v>
      </c>
      <c r="K605" s="50">
        <v>45404</v>
      </c>
      <c r="L605" s="50" t="s">
        <v>401</v>
      </c>
      <c r="M605" s="51" t="s">
        <v>1203</v>
      </c>
      <c r="N605" s="52" t="s">
        <v>266</v>
      </c>
      <c r="O605" s="51" t="s">
        <v>420</v>
      </c>
      <c r="P605" s="51" t="s">
        <v>418</v>
      </c>
      <c r="Q605" s="52" t="s">
        <v>419</v>
      </c>
      <c r="R605" s="51" t="s">
        <v>1181</v>
      </c>
      <c r="S605" s="51" t="s">
        <v>1183</v>
      </c>
      <c r="T605" s="51" t="s">
        <v>1160</v>
      </c>
      <c r="U605" s="51"/>
      <c r="V605" s="51"/>
      <c r="W605" s="51">
        <v>1</v>
      </c>
      <c r="X605" s="51">
        <v>0</v>
      </c>
      <c r="Y605" s="51">
        <v>0</v>
      </c>
      <c r="Z605" s="51">
        <v>0</v>
      </c>
      <c r="AA605" s="51">
        <v>0</v>
      </c>
      <c r="AB605" s="51">
        <v>0</v>
      </c>
      <c r="AC605" s="51">
        <v>0</v>
      </c>
      <c r="AD605" s="51">
        <v>0</v>
      </c>
      <c r="AE605" s="51">
        <v>0</v>
      </c>
      <c r="AF605" s="51">
        <v>1</v>
      </c>
      <c r="AG605" s="51">
        <v>0</v>
      </c>
      <c r="AH605" s="51" t="str">
        <f>IF(OR(COUNTIF(WestCoast[],IDPs[[#This Row],[Dis_Pcode]])&gt;=1,COUNTIF(WestCoast[],#REF!)&gt;=1),"Yes","No")</f>
        <v>No</v>
      </c>
      <c r="AI605" s="51" t="str">
        <f>IF(IDPs[[#This Row],[Gov_Pcode]]=IDPs[[#This Row],[Gov_Coming_Pcode]],"Yes","No")</f>
        <v>No</v>
      </c>
      <c r="AJ605" s="51" t="str">
        <f>IF(IDPs[[#This Row],[Dis_Pcode]]=IDPs[[#This Row],[Dis_Coming_Pcode]],"Yes","No")</f>
        <v>No</v>
      </c>
    </row>
    <row r="606" spans="1:36" x14ac:dyDescent="0.35">
      <c r="A606" s="50">
        <v>45409</v>
      </c>
      <c r="B606" s="50">
        <v>45407</v>
      </c>
      <c r="C606" s="50" t="s">
        <v>874</v>
      </c>
      <c r="D606" s="51" t="s">
        <v>6</v>
      </c>
      <c r="E606" s="52" t="s">
        <v>873</v>
      </c>
      <c r="F606" s="51" t="s">
        <v>894</v>
      </c>
      <c r="G606" s="51" t="s">
        <v>87</v>
      </c>
      <c r="H606" s="52" t="s">
        <v>893</v>
      </c>
      <c r="I606" s="51" t="s">
        <v>1126</v>
      </c>
      <c r="J606" s="51" t="s">
        <v>1184</v>
      </c>
      <c r="K606" s="50">
        <v>45404</v>
      </c>
      <c r="L606" s="50" t="s">
        <v>617</v>
      </c>
      <c r="M606" s="51" t="s">
        <v>13</v>
      </c>
      <c r="N606" s="52" t="s">
        <v>275</v>
      </c>
      <c r="O606" s="51" t="s">
        <v>628</v>
      </c>
      <c r="P606" s="51" t="s">
        <v>53</v>
      </c>
      <c r="Q606" s="52" t="s">
        <v>627</v>
      </c>
      <c r="R606" s="51" t="s">
        <v>1181</v>
      </c>
      <c r="S606" s="51" t="s">
        <v>1183</v>
      </c>
      <c r="T606" s="51" t="s">
        <v>1160</v>
      </c>
      <c r="U606" s="51"/>
      <c r="V606" s="51"/>
      <c r="W606" s="51">
        <v>1</v>
      </c>
      <c r="X606" s="51">
        <v>0</v>
      </c>
      <c r="Y606" s="51">
        <v>1</v>
      </c>
      <c r="Z606" s="51">
        <v>0</v>
      </c>
      <c r="AA606" s="51">
        <v>0</v>
      </c>
      <c r="AB606" s="51">
        <v>0</v>
      </c>
      <c r="AC606" s="51">
        <v>0</v>
      </c>
      <c r="AD606" s="51">
        <v>0</v>
      </c>
      <c r="AE606" s="51">
        <v>0</v>
      </c>
      <c r="AF606" s="51">
        <v>0</v>
      </c>
      <c r="AG606" s="51">
        <v>0</v>
      </c>
      <c r="AH606" s="51" t="str">
        <f>IF(OR(COUNTIF(WestCoast[],IDPs[[#This Row],[Dis_Pcode]])&gt;=1,COUNTIF(WestCoast[],#REF!)&gt;=1),"Yes","No")</f>
        <v>No</v>
      </c>
      <c r="AI606" s="51" t="str">
        <f>IF(IDPs[[#This Row],[Gov_Pcode]]=IDPs[[#This Row],[Gov_Coming_Pcode]],"Yes","No")</f>
        <v>No</v>
      </c>
      <c r="AJ606" s="51" t="str">
        <f>IF(IDPs[[#This Row],[Dis_Pcode]]=IDPs[[#This Row],[Dis_Coming_Pcode]],"Yes","No")</f>
        <v>No</v>
      </c>
    </row>
    <row r="607" spans="1:36" x14ac:dyDescent="0.35">
      <c r="A607" s="50">
        <v>45409</v>
      </c>
      <c r="B607" s="50">
        <v>45407</v>
      </c>
      <c r="C607" s="50" t="s">
        <v>874</v>
      </c>
      <c r="D607" s="51" t="s">
        <v>6</v>
      </c>
      <c r="E607" s="52" t="s">
        <v>873</v>
      </c>
      <c r="F607" s="51" t="s">
        <v>894</v>
      </c>
      <c r="G607" s="51" t="s">
        <v>87</v>
      </c>
      <c r="H607" s="52" t="s">
        <v>893</v>
      </c>
      <c r="I607" s="51" t="s">
        <v>1126</v>
      </c>
      <c r="J607" s="51" t="s">
        <v>1184</v>
      </c>
      <c r="K607" s="50">
        <v>45404</v>
      </c>
      <c r="L607" s="50" t="s">
        <v>1046</v>
      </c>
      <c r="M607" s="51" t="s">
        <v>1207</v>
      </c>
      <c r="N607" s="52" t="s">
        <v>267</v>
      </c>
      <c r="O607" s="51" t="s">
        <v>1057</v>
      </c>
      <c r="P607" s="51" t="s">
        <v>86</v>
      </c>
      <c r="Q607" s="52" t="s">
        <v>1056</v>
      </c>
      <c r="R607" s="51" t="s">
        <v>1181</v>
      </c>
      <c r="S607" s="51" t="s">
        <v>1183</v>
      </c>
      <c r="T607" s="51" t="s">
        <v>1160</v>
      </c>
      <c r="U607" s="51"/>
      <c r="V607" s="51"/>
      <c r="W607" s="51">
        <v>1</v>
      </c>
      <c r="X607" s="51">
        <v>0</v>
      </c>
      <c r="Y607" s="51">
        <v>0</v>
      </c>
      <c r="Z607" s="51">
        <v>0</v>
      </c>
      <c r="AA607" s="51">
        <v>1</v>
      </c>
      <c r="AB607" s="51">
        <v>0</v>
      </c>
      <c r="AC607" s="51">
        <v>0</v>
      </c>
      <c r="AD607" s="51">
        <v>0</v>
      </c>
      <c r="AE607" s="51">
        <v>0</v>
      </c>
      <c r="AF607" s="51">
        <v>0</v>
      </c>
      <c r="AG607" s="51">
        <v>0</v>
      </c>
      <c r="AH607" s="51" t="str">
        <f>IF(OR(COUNTIF(WestCoast[],IDPs[[#This Row],[Dis_Pcode]])&gt;=1,COUNTIF(WestCoast[],#REF!)&gt;=1),"Yes","No")</f>
        <v>No</v>
      </c>
      <c r="AI607" s="51" t="str">
        <f>IF(IDPs[[#This Row],[Gov_Pcode]]=IDPs[[#This Row],[Gov_Coming_Pcode]],"Yes","No")</f>
        <v>No</v>
      </c>
      <c r="AJ607" s="51" t="str">
        <f>IF(IDPs[[#This Row],[Dis_Pcode]]=IDPs[[#This Row],[Dis_Coming_Pcode]],"Yes","No")</f>
        <v>No</v>
      </c>
    </row>
    <row r="608" spans="1:36" x14ac:dyDescent="0.35">
      <c r="A608" s="50">
        <v>45409</v>
      </c>
      <c r="B608" s="50">
        <v>45407</v>
      </c>
      <c r="C608" s="50" t="s">
        <v>874</v>
      </c>
      <c r="D608" s="51" t="s">
        <v>6</v>
      </c>
      <c r="E608" s="52" t="s">
        <v>873</v>
      </c>
      <c r="F608" s="51" t="s">
        <v>894</v>
      </c>
      <c r="G608" s="51" t="s">
        <v>87</v>
      </c>
      <c r="H608" s="52" t="s">
        <v>893</v>
      </c>
      <c r="I608" s="51" t="s">
        <v>1126</v>
      </c>
      <c r="J608" s="51" t="s">
        <v>1184</v>
      </c>
      <c r="K608" s="50">
        <v>45404</v>
      </c>
      <c r="L608" s="50" t="s">
        <v>401</v>
      </c>
      <c r="M608" s="51" t="s">
        <v>1203</v>
      </c>
      <c r="N608" s="52" t="s">
        <v>266</v>
      </c>
      <c r="O608" s="51" t="s">
        <v>449</v>
      </c>
      <c r="P608" s="51" t="s">
        <v>1302</v>
      </c>
      <c r="Q608" s="52" t="s">
        <v>448</v>
      </c>
      <c r="R608" s="51" t="s">
        <v>1180</v>
      </c>
      <c r="S608" s="51" t="s">
        <v>1185</v>
      </c>
      <c r="T608" s="51" t="s">
        <v>1160</v>
      </c>
      <c r="U608" s="51"/>
      <c r="V608" s="51"/>
      <c r="W608" s="51">
        <v>1</v>
      </c>
      <c r="X608" s="51">
        <v>0</v>
      </c>
      <c r="Y608" s="51">
        <v>0</v>
      </c>
      <c r="Z608" s="51">
        <v>0</v>
      </c>
      <c r="AA608" s="51">
        <v>1</v>
      </c>
      <c r="AB608" s="51">
        <v>0</v>
      </c>
      <c r="AC608" s="51">
        <v>0</v>
      </c>
      <c r="AD608" s="51">
        <v>0</v>
      </c>
      <c r="AE608" s="51">
        <v>0</v>
      </c>
      <c r="AF608" s="51">
        <v>0</v>
      </c>
      <c r="AG608" s="51">
        <v>0</v>
      </c>
      <c r="AH608" s="51" t="str">
        <f>IF(OR(COUNTIF(WestCoast[],IDPs[[#This Row],[Dis_Pcode]])&gt;=1,COUNTIF(WestCoast[],#REF!)&gt;=1),"Yes","No")</f>
        <v>No</v>
      </c>
      <c r="AI608" s="51" t="str">
        <f>IF(IDPs[[#This Row],[Gov_Pcode]]=IDPs[[#This Row],[Gov_Coming_Pcode]],"Yes","No")</f>
        <v>No</v>
      </c>
      <c r="AJ608" s="51" t="str">
        <f>IF(IDPs[[#This Row],[Dis_Pcode]]=IDPs[[#This Row],[Dis_Coming_Pcode]],"Yes","No")</f>
        <v>No</v>
      </c>
    </row>
    <row r="609" spans="1:36" x14ac:dyDescent="0.35">
      <c r="A609" s="50">
        <v>45409</v>
      </c>
      <c r="B609" s="50">
        <v>45407</v>
      </c>
      <c r="C609" s="50" t="s">
        <v>874</v>
      </c>
      <c r="D609" s="51" t="s">
        <v>6</v>
      </c>
      <c r="E609" s="52" t="s">
        <v>873</v>
      </c>
      <c r="F609" s="51" t="s">
        <v>892</v>
      </c>
      <c r="G609" s="51" t="s">
        <v>6</v>
      </c>
      <c r="H609" s="52" t="s">
        <v>873</v>
      </c>
      <c r="I609" s="51" t="s">
        <v>1126</v>
      </c>
      <c r="J609" s="51" t="s">
        <v>1184</v>
      </c>
      <c r="K609" s="50">
        <v>45404</v>
      </c>
      <c r="L609" s="50" t="s">
        <v>797</v>
      </c>
      <c r="M609" s="51" t="s">
        <v>7</v>
      </c>
      <c r="N609" s="52" t="s">
        <v>796</v>
      </c>
      <c r="O609" s="51" t="s">
        <v>811</v>
      </c>
      <c r="P609" s="51" t="s">
        <v>75</v>
      </c>
      <c r="Q609" s="52" t="s">
        <v>810</v>
      </c>
      <c r="R609" s="51" t="s">
        <v>1181</v>
      </c>
      <c r="S609" s="51" t="s">
        <v>1183</v>
      </c>
      <c r="T609" s="51" t="s">
        <v>1160</v>
      </c>
      <c r="U609" s="51"/>
      <c r="V609" s="51"/>
      <c r="W609" s="51">
        <v>1</v>
      </c>
      <c r="X609" s="51">
        <v>0</v>
      </c>
      <c r="Y609" s="51">
        <v>0</v>
      </c>
      <c r="Z609" s="51">
        <v>0</v>
      </c>
      <c r="AA609" s="51">
        <v>0</v>
      </c>
      <c r="AB609" s="51">
        <v>0</v>
      </c>
      <c r="AC609" s="51">
        <v>0</v>
      </c>
      <c r="AD609" s="51">
        <v>1</v>
      </c>
      <c r="AE609" s="51">
        <v>0</v>
      </c>
      <c r="AF609" s="51">
        <v>0</v>
      </c>
      <c r="AG609" s="51">
        <v>0</v>
      </c>
      <c r="AH609" s="51" t="str">
        <f>IF(OR(COUNTIF(WestCoast[],IDPs[[#This Row],[Dis_Pcode]])&gt;=1,COUNTIF(WestCoast[],#REF!)&gt;=1),"Yes","No")</f>
        <v>No</v>
      </c>
      <c r="AI609" s="51" t="str">
        <f>IF(IDPs[[#This Row],[Gov_Pcode]]=IDPs[[#This Row],[Gov_Coming_Pcode]],"Yes","No")</f>
        <v>No</v>
      </c>
      <c r="AJ609" s="51" t="str">
        <f>IF(IDPs[[#This Row],[Dis_Pcode]]=IDPs[[#This Row],[Dis_Coming_Pcode]],"Yes","No")</f>
        <v>No</v>
      </c>
    </row>
    <row r="610" spans="1:36" x14ac:dyDescent="0.35">
      <c r="A610" s="50">
        <v>45409</v>
      </c>
      <c r="B610" s="50">
        <v>45407</v>
      </c>
      <c r="C610" s="50" t="s">
        <v>874</v>
      </c>
      <c r="D610" s="51" t="s">
        <v>6</v>
      </c>
      <c r="E610" s="52" t="s">
        <v>873</v>
      </c>
      <c r="F610" s="51" t="s">
        <v>892</v>
      </c>
      <c r="G610" s="51" t="s">
        <v>6</v>
      </c>
      <c r="H610" s="52" t="s">
        <v>873</v>
      </c>
      <c r="I610" s="51" t="s">
        <v>1126</v>
      </c>
      <c r="J610" s="51" t="s">
        <v>1184</v>
      </c>
      <c r="K610" s="50">
        <v>45404</v>
      </c>
      <c r="L610" s="50" t="s">
        <v>874</v>
      </c>
      <c r="M610" s="51" t="s">
        <v>6</v>
      </c>
      <c r="N610" s="52" t="s">
        <v>873</v>
      </c>
      <c r="O610" s="51" t="s">
        <v>880</v>
      </c>
      <c r="P610" s="51" t="s">
        <v>186</v>
      </c>
      <c r="Q610" s="52" t="s">
        <v>1379</v>
      </c>
      <c r="R610" s="51" t="s">
        <v>1181</v>
      </c>
      <c r="S610" s="51" t="s">
        <v>1413</v>
      </c>
      <c r="T610" s="51" t="s">
        <v>1160</v>
      </c>
      <c r="U610" s="51"/>
      <c r="V610" s="51"/>
      <c r="W610" s="51">
        <v>1</v>
      </c>
      <c r="X610" s="51">
        <v>0</v>
      </c>
      <c r="Y610" s="51">
        <v>0</v>
      </c>
      <c r="Z610" s="51">
        <v>0</v>
      </c>
      <c r="AA610" s="51">
        <v>0</v>
      </c>
      <c r="AB610" s="51">
        <v>0</v>
      </c>
      <c r="AC610" s="51">
        <v>0</v>
      </c>
      <c r="AD610" s="51">
        <v>1</v>
      </c>
      <c r="AE610" s="51">
        <v>0</v>
      </c>
      <c r="AF610" s="51">
        <v>0</v>
      </c>
      <c r="AG610" s="51">
        <v>0</v>
      </c>
      <c r="AH610" s="51" t="str">
        <f>IF(OR(COUNTIF(WestCoast[],IDPs[[#This Row],[Dis_Pcode]])&gt;=1,COUNTIF(WestCoast[],#REF!)&gt;=1),"Yes","No")</f>
        <v>No</v>
      </c>
      <c r="AI610" s="51" t="str">
        <f>IF(IDPs[[#This Row],[Gov_Pcode]]=IDPs[[#This Row],[Gov_Coming_Pcode]],"Yes","No")</f>
        <v>Yes</v>
      </c>
      <c r="AJ610" s="51" t="str">
        <f>IF(IDPs[[#This Row],[Dis_Pcode]]=IDPs[[#This Row],[Dis_Coming_Pcode]],"Yes","No")</f>
        <v>No</v>
      </c>
    </row>
    <row r="611" spans="1:36" x14ac:dyDescent="0.35">
      <c r="A611" s="50">
        <v>45409</v>
      </c>
      <c r="B611" s="50">
        <v>45405</v>
      </c>
      <c r="C611" s="50" t="s">
        <v>874</v>
      </c>
      <c r="D611" s="51" t="s">
        <v>6</v>
      </c>
      <c r="E611" s="52" t="s">
        <v>873</v>
      </c>
      <c r="F611" s="51" t="s">
        <v>894</v>
      </c>
      <c r="G611" s="51" t="s">
        <v>87</v>
      </c>
      <c r="H611" s="52" t="s">
        <v>893</v>
      </c>
      <c r="I611" s="51" t="s">
        <v>1126</v>
      </c>
      <c r="J611" s="51" t="s">
        <v>1184</v>
      </c>
      <c r="K611" s="50">
        <v>45405</v>
      </c>
      <c r="L611" s="50" t="s">
        <v>918</v>
      </c>
      <c r="M611" s="51" t="s">
        <v>1155</v>
      </c>
      <c r="N611" s="52" t="s">
        <v>917</v>
      </c>
      <c r="O611" s="51" t="s">
        <v>945</v>
      </c>
      <c r="P611" s="51" t="s">
        <v>943</v>
      </c>
      <c r="Q611" s="52" t="s">
        <v>944</v>
      </c>
      <c r="R611" s="51" t="s">
        <v>1180</v>
      </c>
      <c r="S611" s="51" t="s">
        <v>1185</v>
      </c>
      <c r="T611" s="51" t="s">
        <v>1160</v>
      </c>
      <c r="U611" s="51"/>
      <c r="V611" s="51"/>
      <c r="W611" s="51">
        <v>1</v>
      </c>
      <c r="X611" s="51">
        <v>0</v>
      </c>
      <c r="Y611" s="51">
        <v>0</v>
      </c>
      <c r="Z611" s="51">
        <v>0</v>
      </c>
      <c r="AA611" s="51">
        <v>0</v>
      </c>
      <c r="AB611" s="51">
        <v>0</v>
      </c>
      <c r="AC611" s="51">
        <v>0</v>
      </c>
      <c r="AD611" s="51">
        <v>0</v>
      </c>
      <c r="AE611" s="51">
        <v>0</v>
      </c>
      <c r="AF611" s="51">
        <v>0</v>
      </c>
      <c r="AG611" s="51">
        <v>1</v>
      </c>
      <c r="AH611" s="51" t="str">
        <f>IF(OR(COUNTIF(WestCoast[],IDPs[[#This Row],[Dis_Pcode]])&gt;=1,COUNTIF(WestCoast[],#REF!)&gt;=1),"Yes","No")</f>
        <v>No</v>
      </c>
      <c r="AI611" s="51" t="str">
        <f>IF(IDPs[[#This Row],[Gov_Pcode]]=IDPs[[#This Row],[Gov_Coming_Pcode]],"Yes","No")</f>
        <v>No</v>
      </c>
      <c r="AJ611" s="51" t="str">
        <f>IF(IDPs[[#This Row],[Dis_Pcode]]=IDPs[[#This Row],[Dis_Coming_Pcode]],"Yes","No")</f>
        <v>No</v>
      </c>
    </row>
    <row r="612" spans="1:36" x14ac:dyDescent="0.35">
      <c r="A612" s="50">
        <v>45409</v>
      </c>
      <c r="B612" s="50">
        <v>45406</v>
      </c>
      <c r="C612" s="50" t="s">
        <v>874</v>
      </c>
      <c r="D612" s="51" t="s">
        <v>6</v>
      </c>
      <c r="E612" s="52" t="s">
        <v>873</v>
      </c>
      <c r="F612" s="51" t="s">
        <v>892</v>
      </c>
      <c r="G612" s="51" t="s">
        <v>6</v>
      </c>
      <c r="H612" s="52" t="s">
        <v>873</v>
      </c>
      <c r="I612" s="51" t="s">
        <v>1126</v>
      </c>
      <c r="J612" s="51" t="s">
        <v>1184</v>
      </c>
      <c r="K612" s="50">
        <v>45405</v>
      </c>
      <c r="L612" s="50" t="s">
        <v>874</v>
      </c>
      <c r="M612" s="51" t="s">
        <v>6</v>
      </c>
      <c r="N612" s="52" t="s">
        <v>873</v>
      </c>
      <c r="O612" s="51" t="s">
        <v>891</v>
      </c>
      <c r="P612" s="51" t="s">
        <v>95</v>
      </c>
      <c r="Q612" s="52" t="s">
        <v>890</v>
      </c>
      <c r="R612" s="51" t="s">
        <v>1180</v>
      </c>
      <c r="S612" s="51" t="s">
        <v>1185</v>
      </c>
      <c r="T612" s="51" t="s">
        <v>1160</v>
      </c>
      <c r="U612" s="51"/>
      <c r="V612" s="51"/>
      <c r="W612" s="51">
        <v>2</v>
      </c>
      <c r="X612" s="51">
        <v>0</v>
      </c>
      <c r="Y612" s="51">
        <v>0</v>
      </c>
      <c r="Z612" s="51">
        <v>0</v>
      </c>
      <c r="AA612" s="51">
        <v>0</v>
      </c>
      <c r="AB612" s="51">
        <v>1</v>
      </c>
      <c r="AC612" s="51">
        <v>0</v>
      </c>
      <c r="AD612" s="51">
        <v>1</v>
      </c>
      <c r="AE612" s="51">
        <v>0</v>
      </c>
      <c r="AF612" s="51">
        <v>0</v>
      </c>
      <c r="AG612" s="51">
        <v>0</v>
      </c>
      <c r="AH612" s="51" t="str">
        <f>IF(OR(COUNTIF(WestCoast[],IDPs[[#This Row],[Dis_Pcode]])&gt;=1,COUNTIF(WestCoast[],#REF!)&gt;=1),"Yes","No")</f>
        <v>No</v>
      </c>
      <c r="AI612" s="51" t="str">
        <f>IF(IDPs[[#This Row],[Gov_Pcode]]=IDPs[[#This Row],[Gov_Coming_Pcode]],"Yes","No")</f>
        <v>Yes</v>
      </c>
      <c r="AJ612" s="51" t="str">
        <f>IF(IDPs[[#This Row],[Dis_Pcode]]=IDPs[[#This Row],[Dis_Coming_Pcode]],"Yes","No")</f>
        <v>No</v>
      </c>
    </row>
    <row r="613" spans="1:36" x14ac:dyDescent="0.35">
      <c r="A613" s="50">
        <v>45409</v>
      </c>
      <c r="B613" s="50">
        <v>45407</v>
      </c>
      <c r="C613" s="50" t="s">
        <v>874</v>
      </c>
      <c r="D613" s="51" t="s">
        <v>6</v>
      </c>
      <c r="E613" s="52" t="s">
        <v>873</v>
      </c>
      <c r="F613" s="51" t="s">
        <v>882</v>
      </c>
      <c r="G613" s="51" t="s">
        <v>121</v>
      </c>
      <c r="H613" s="52" t="s">
        <v>881</v>
      </c>
      <c r="I613" s="51" t="s">
        <v>1126</v>
      </c>
      <c r="J613" s="51" t="s">
        <v>1184</v>
      </c>
      <c r="K613" s="50">
        <v>45405</v>
      </c>
      <c r="L613" s="50" t="s">
        <v>874</v>
      </c>
      <c r="M613" s="51" t="s">
        <v>6</v>
      </c>
      <c r="N613" s="52" t="s">
        <v>873</v>
      </c>
      <c r="O613" s="51" t="s">
        <v>878</v>
      </c>
      <c r="P613" s="51" t="s">
        <v>136</v>
      </c>
      <c r="Q613" s="52" t="s">
        <v>877</v>
      </c>
      <c r="R613" s="51" t="s">
        <v>1181</v>
      </c>
      <c r="S613" s="51" t="s">
        <v>1183</v>
      </c>
      <c r="T613" s="51" t="s">
        <v>1160</v>
      </c>
      <c r="U613" s="51"/>
      <c r="V613" s="51"/>
      <c r="W613" s="51">
        <v>2</v>
      </c>
      <c r="X613" s="51">
        <v>0</v>
      </c>
      <c r="Y613" s="51">
        <v>0</v>
      </c>
      <c r="Z613" s="51">
        <v>0</v>
      </c>
      <c r="AA613" s="51">
        <v>1</v>
      </c>
      <c r="AB613" s="51">
        <v>0</v>
      </c>
      <c r="AC613" s="51">
        <v>0</v>
      </c>
      <c r="AD613" s="51">
        <v>1</v>
      </c>
      <c r="AE613" s="51">
        <v>0</v>
      </c>
      <c r="AF613" s="51">
        <v>0</v>
      </c>
      <c r="AG613" s="51">
        <v>0</v>
      </c>
      <c r="AH613" s="51" t="str">
        <f>IF(OR(COUNTIF(WestCoast[],IDPs[[#This Row],[Dis_Pcode]])&gt;=1,COUNTIF(WestCoast[],#REF!)&gt;=1),"Yes","No")</f>
        <v>No</v>
      </c>
      <c r="AI613" s="51" t="str">
        <f>IF(IDPs[[#This Row],[Gov_Pcode]]=IDPs[[#This Row],[Gov_Coming_Pcode]],"Yes","No")</f>
        <v>Yes</v>
      </c>
      <c r="AJ613" s="51" t="str">
        <f>IF(IDPs[[#This Row],[Dis_Pcode]]=IDPs[[#This Row],[Dis_Coming_Pcode]],"Yes","No")</f>
        <v>No</v>
      </c>
    </row>
    <row r="614" spans="1:36" x14ac:dyDescent="0.35">
      <c r="A614" s="50">
        <v>45409</v>
      </c>
      <c r="B614" s="50">
        <v>45407</v>
      </c>
      <c r="C614" s="50" t="s">
        <v>874</v>
      </c>
      <c r="D614" s="51" t="s">
        <v>6</v>
      </c>
      <c r="E614" s="52" t="s">
        <v>873</v>
      </c>
      <c r="F614" s="51" t="s">
        <v>894</v>
      </c>
      <c r="G614" s="51" t="s">
        <v>87</v>
      </c>
      <c r="H614" s="52" t="s">
        <v>893</v>
      </c>
      <c r="I614" s="51" t="s">
        <v>1126</v>
      </c>
      <c r="J614" s="51" t="s">
        <v>1184</v>
      </c>
      <c r="K614" s="50">
        <v>45405</v>
      </c>
      <c r="L614" s="50" t="s">
        <v>401</v>
      </c>
      <c r="M614" s="51" t="s">
        <v>1203</v>
      </c>
      <c r="N614" s="52" t="s">
        <v>266</v>
      </c>
      <c r="O614" s="51" t="s">
        <v>423</v>
      </c>
      <c r="P614" s="51" t="s">
        <v>422</v>
      </c>
      <c r="Q614" s="52" t="s">
        <v>421</v>
      </c>
      <c r="R614" s="51" t="s">
        <v>1181</v>
      </c>
      <c r="S614" s="51" t="s">
        <v>1182</v>
      </c>
      <c r="T614" s="51" t="s">
        <v>1160</v>
      </c>
      <c r="U614" s="51"/>
      <c r="V614" s="51"/>
      <c r="W614" s="51">
        <v>1</v>
      </c>
      <c r="X614" s="51">
        <v>0</v>
      </c>
      <c r="Y614" s="51">
        <v>0</v>
      </c>
      <c r="Z614" s="51">
        <v>0</v>
      </c>
      <c r="AA614" s="51">
        <v>0</v>
      </c>
      <c r="AB614" s="51">
        <v>0</v>
      </c>
      <c r="AC614" s="51">
        <v>0</v>
      </c>
      <c r="AD614" s="51">
        <v>1</v>
      </c>
      <c r="AE614" s="51">
        <v>0</v>
      </c>
      <c r="AF614" s="51">
        <v>0</v>
      </c>
      <c r="AG614" s="51">
        <v>0</v>
      </c>
      <c r="AH614" s="51" t="str">
        <f>IF(OR(COUNTIF(WestCoast[],IDPs[[#This Row],[Dis_Pcode]])&gt;=1,COUNTIF(WestCoast[],#REF!)&gt;=1),"Yes","No")</f>
        <v>No</v>
      </c>
      <c r="AI614" s="51" t="str">
        <f>IF(IDPs[[#This Row],[Gov_Pcode]]=IDPs[[#This Row],[Gov_Coming_Pcode]],"Yes","No")</f>
        <v>No</v>
      </c>
      <c r="AJ614" s="51" t="str">
        <f>IF(IDPs[[#This Row],[Dis_Pcode]]=IDPs[[#This Row],[Dis_Coming_Pcode]],"Yes","No")</f>
        <v>No</v>
      </c>
    </row>
    <row r="615" spans="1:36" x14ac:dyDescent="0.35">
      <c r="A615" s="50">
        <v>45409</v>
      </c>
      <c r="B615" s="50">
        <v>45407</v>
      </c>
      <c r="C615" s="50" t="s">
        <v>874</v>
      </c>
      <c r="D615" s="51" t="s">
        <v>6</v>
      </c>
      <c r="E615" s="52" t="s">
        <v>873</v>
      </c>
      <c r="F615" s="51" t="s">
        <v>894</v>
      </c>
      <c r="G615" s="51" t="s">
        <v>87</v>
      </c>
      <c r="H615" s="52" t="s">
        <v>893</v>
      </c>
      <c r="I615" s="51" t="s">
        <v>1126</v>
      </c>
      <c r="J615" s="51" t="s">
        <v>1184</v>
      </c>
      <c r="K615" s="50">
        <v>45405</v>
      </c>
      <c r="L615" s="50" t="s">
        <v>797</v>
      </c>
      <c r="M615" s="51" t="s">
        <v>7</v>
      </c>
      <c r="N615" s="52" t="s">
        <v>796</v>
      </c>
      <c r="O615" s="51" t="s">
        <v>807</v>
      </c>
      <c r="P615" s="51" t="s">
        <v>1205</v>
      </c>
      <c r="Q615" s="52" t="s">
        <v>806</v>
      </c>
      <c r="R615" s="51" t="s">
        <v>1180</v>
      </c>
      <c r="S615" s="51" t="s">
        <v>1185</v>
      </c>
      <c r="T615" s="51" t="s">
        <v>1160</v>
      </c>
      <c r="U615" s="51"/>
      <c r="V615" s="51"/>
      <c r="W615" s="51">
        <v>1</v>
      </c>
      <c r="X615" s="51">
        <v>0</v>
      </c>
      <c r="Y615" s="51">
        <v>0</v>
      </c>
      <c r="Z615" s="51">
        <v>0</v>
      </c>
      <c r="AA615" s="51">
        <v>0</v>
      </c>
      <c r="AB615" s="51">
        <v>0</v>
      </c>
      <c r="AC615" s="51">
        <v>0</v>
      </c>
      <c r="AD615" s="51">
        <v>1</v>
      </c>
      <c r="AE615" s="51">
        <v>0</v>
      </c>
      <c r="AF615" s="51">
        <v>0</v>
      </c>
      <c r="AG615" s="51">
        <v>0</v>
      </c>
      <c r="AH615" s="51" t="str">
        <f>IF(OR(COUNTIF(WestCoast[],IDPs[[#This Row],[Dis_Pcode]])&gt;=1,COUNTIF(WestCoast[],#REF!)&gt;=1),"Yes","No")</f>
        <v>No</v>
      </c>
      <c r="AI615" s="51" t="str">
        <f>IF(IDPs[[#This Row],[Gov_Pcode]]=IDPs[[#This Row],[Gov_Coming_Pcode]],"Yes","No")</f>
        <v>No</v>
      </c>
      <c r="AJ615" s="51" t="str">
        <f>IF(IDPs[[#This Row],[Dis_Pcode]]=IDPs[[#This Row],[Dis_Coming_Pcode]],"Yes","No")</f>
        <v>No</v>
      </c>
    </row>
    <row r="616" spans="1:36" x14ac:dyDescent="0.35">
      <c r="A616" s="50">
        <v>45409</v>
      </c>
      <c r="B616" s="50">
        <v>45407</v>
      </c>
      <c r="C616" s="50" t="s">
        <v>874</v>
      </c>
      <c r="D616" s="51" t="s">
        <v>6</v>
      </c>
      <c r="E616" s="52" t="s">
        <v>873</v>
      </c>
      <c r="F616" s="51" t="s">
        <v>892</v>
      </c>
      <c r="G616" s="51" t="s">
        <v>6</v>
      </c>
      <c r="H616" s="52" t="s">
        <v>873</v>
      </c>
      <c r="I616" s="51" t="s">
        <v>1126</v>
      </c>
      <c r="J616" s="51" t="s">
        <v>1184</v>
      </c>
      <c r="K616" s="50">
        <v>45405</v>
      </c>
      <c r="L616" s="50" t="s">
        <v>874</v>
      </c>
      <c r="M616" s="51" t="s">
        <v>6</v>
      </c>
      <c r="N616" s="52" t="s">
        <v>873</v>
      </c>
      <c r="O616" s="51" t="s">
        <v>882</v>
      </c>
      <c r="P616" s="51" t="s">
        <v>121</v>
      </c>
      <c r="Q616" s="52" t="s">
        <v>881</v>
      </c>
      <c r="R616" s="51" t="s">
        <v>1181</v>
      </c>
      <c r="S616" s="51" t="s">
        <v>1183</v>
      </c>
      <c r="T616" s="51" t="s">
        <v>1160</v>
      </c>
      <c r="U616" s="51"/>
      <c r="V616" s="51"/>
      <c r="W616" s="51">
        <v>1</v>
      </c>
      <c r="X616" s="51">
        <v>0</v>
      </c>
      <c r="Y616" s="51">
        <v>0</v>
      </c>
      <c r="Z616" s="51">
        <v>0</v>
      </c>
      <c r="AA616" s="51">
        <v>0</v>
      </c>
      <c r="AB616" s="51">
        <v>0</v>
      </c>
      <c r="AC616" s="51">
        <v>0</v>
      </c>
      <c r="AD616" s="51">
        <v>1</v>
      </c>
      <c r="AE616" s="51">
        <v>0</v>
      </c>
      <c r="AF616" s="51">
        <v>0</v>
      </c>
      <c r="AG616" s="51">
        <v>0</v>
      </c>
      <c r="AH616" s="51" t="str">
        <f>IF(OR(COUNTIF(WestCoast[],IDPs[[#This Row],[Dis_Pcode]])&gt;=1,COUNTIF(WestCoast[],#REF!)&gt;=1),"Yes","No")</f>
        <v>No</v>
      </c>
      <c r="AI616" s="51" t="str">
        <f>IF(IDPs[[#This Row],[Gov_Pcode]]=IDPs[[#This Row],[Gov_Coming_Pcode]],"Yes","No")</f>
        <v>Yes</v>
      </c>
      <c r="AJ616" s="51" t="str">
        <f>IF(IDPs[[#This Row],[Dis_Pcode]]=IDPs[[#This Row],[Dis_Coming_Pcode]],"Yes","No")</f>
        <v>No</v>
      </c>
    </row>
    <row r="617" spans="1:36" x14ac:dyDescent="0.35">
      <c r="A617" s="50">
        <v>45409</v>
      </c>
      <c r="B617" s="50">
        <v>45407</v>
      </c>
      <c r="C617" s="50" t="s">
        <v>874</v>
      </c>
      <c r="D617" s="51" t="s">
        <v>6</v>
      </c>
      <c r="E617" s="52" t="s">
        <v>873</v>
      </c>
      <c r="F617" s="51" t="s">
        <v>892</v>
      </c>
      <c r="G617" s="51" t="s">
        <v>6</v>
      </c>
      <c r="H617" s="52" t="s">
        <v>873</v>
      </c>
      <c r="I617" s="51" t="s">
        <v>1126</v>
      </c>
      <c r="J617" s="51" t="s">
        <v>1184</v>
      </c>
      <c r="K617" s="50">
        <v>45405</v>
      </c>
      <c r="L617" s="50" t="s">
        <v>617</v>
      </c>
      <c r="M617" s="51" t="s">
        <v>13</v>
      </c>
      <c r="N617" s="52" t="s">
        <v>275</v>
      </c>
      <c r="O617" s="51" t="s">
        <v>640</v>
      </c>
      <c r="P617" s="51" t="s">
        <v>1327</v>
      </c>
      <c r="Q617" s="52" t="s">
        <v>639</v>
      </c>
      <c r="R617" s="51" t="s">
        <v>1181</v>
      </c>
      <c r="S617" s="51" t="s">
        <v>1182</v>
      </c>
      <c r="T617" s="51" t="s">
        <v>1160</v>
      </c>
      <c r="U617" s="51"/>
      <c r="V617" s="51"/>
      <c r="W617" s="51">
        <v>1</v>
      </c>
      <c r="X617" s="51">
        <v>0</v>
      </c>
      <c r="Y617" s="51">
        <v>0</v>
      </c>
      <c r="Z617" s="51">
        <v>0</v>
      </c>
      <c r="AA617" s="51">
        <v>0</v>
      </c>
      <c r="AB617" s="51">
        <v>0</v>
      </c>
      <c r="AC617" s="51">
        <v>0</v>
      </c>
      <c r="AD617" s="51">
        <v>1</v>
      </c>
      <c r="AE617" s="51">
        <v>0</v>
      </c>
      <c r="AF617" s="51">
        <v>0</v>
      </c>
      <c r="AG617" s="51">
        <v>0</v>
      </c>
      <c r="AH617" s="51" t="str">
        <f>IF(OR(COUNTIF(WestCoast[],IDPs[[#This Row],[Dis_Pcode]])&gt;=1,COUNTIF(WestCoast[],#REF!)&gt;=1),"Yes","No")</f>
        <v>No</v>
      </c>
      <c r="AI617" s="51" t="str">
        <f>IF(IDPs[[#This Row],[Gov_Pcode]]=IDPs[[#This Row],[Gov_Coming_Pcode]],"Yes","No")</f>
        <v>No</v>
      </c>
      <c r="AJ617" s="51" t="str">
        <f>IF(IDPs[[#This Row],[Dis_Pcode]]=IDPs[[#This Row],[Dis_Coming_Pcode]],"Yes","No")</f>
        <v>No</v>
      </c>
    </row>
    <row r="618" spans="1:36" x14ac:dyDescent="0.35">
      <c r="A618" s="50">
        <v>45409</v>
      </c>
      <c r="B618" s="50">
        <v>45407</v>
      </c>
      <c r="C618" s="50" t="s">
        <v>874</v>
      </c>
      <c r="D618" s="51" t="s">
        <v>6</v>
      </c>
      <c r="E618" s="52" t="s">
        <v>873</v>
      </c>
      <c r="F618" s="51" t="s">
        <v>892</v>
      </c>
      <c r="G618" s="51" t="s">
        <v>6</v>
      </c>
      <c r="H618" s="52" t="s">
        <v>873</v>
      </c>
      <c r="I618" s="51" t="s">
        <v>1126</v>
      </c>
      <c r="J618" s="51" t="s">
        <v>1184</v>
      </c>
      <c r="K618" s="50">
        <v>45405</v>
      </c>
      <c r="L618" s="50" t="s">
        <v>874</v>
      </c>
      <c r="M618" s="51" t="s">
        <v>6</v>
      </c>
      <c r="N618" s="52" t="s">
        <v>873</v>
      </c>
      <c r="O618" s="51" t="s">
        <v>887</v>
      </c>
      <c r="P618" s="51" t="s">
        <v>196</v>
      </c>
      <c r="Q618" s="52" t="s">
        <v>886</v>
      </c>
      <c r="R618" s="51" t="s">
        <v>1181</v>
      </c>
      <c r="S618" s="51" t="s">
        <v>1183</v>
      </c>
      <c r="T618" s="51" t="s">
        <v>1160</v>
      </c>
      <c r="U618" s="51"/>
      <c r="V618" s="51"/>
      <c r="W618" s="51">
        <v>1</v>
      </c>
      <c r="X618" s="51">
        <v>0</v>
      </c>
      <c r="Y618" s="51">
        <v>0</v>
      </c>
      <c r="Z618" s="51">
        <v>0</v>
      </c>
      <c r="AA618" s="51">
        <v>0</v>
      </c>
      <c r="AB618" s="51">
        <v>0</v>
      </c>
      <c r="AC618" s="51">
        <v>0</v>
      </c>
      <c r="AD618" s="51">
        <v>1</v>
      </c>
      <c r="AE618" s="51">
        <v>0</v>
      </c>
      <c r="AF618" s="51">
        <v>0</v>
      </c>
      <c r="AG618" s="51">
        <v>0</v>
      </c>
      <c r="AH618" s="51" t="str">
        <f>IF(OR(COUNTIF(WestCoast[],IDPs[[#This Row],[Dis_Pcode]])&gt;=1,COUNTIF(WestCoast[],#REF!)&gt;=1),"Yes","No")</f>
        <v>No</v>
      </c>
      <c r="AI618" s="51" t="str">
        <f>IF(IDPs[[#This Row],[Gov_Pcode]]=IDPs[[#This Row],[Gov_Coming_Pcode]],"Yes","No")</f>
        <v>Yes</v>
      </c>
      <c r="AJ618" s="51" t="str">
        <f>IF(IDPs[[#This Row],[Dis_Pcode]]=IDPs[[#This Row],[Dis_Coming_Pcode]],"Yes","No")</f>
        <v>No</v>
      </c>
    </row>
    <row r="619" spans="1:36" x14ac:dyDescent="0.35">
      <c r="A619" s="50">
        <v>45409</v>
      </c>
      <c r="B619" s="50">
        <v>45407</v>
      </c>
      <c r="C619" s="50" t="s">
        <v>874</v>
      </c>
      <c r="D619" s="51" t="s">
        <v>6</v>
      </c>
      <c r="E619" s="52" t="s">
        <v>873</v>
      </c>
      <c r="F619" s="51" t="s">
        <v>892</v>
      </c>
      <c r="G619" s="51" t="s">
        <v>6</v>
      </c>
      <c r="H619" s="52" t="s">
        <v>873</v>
      </c>
      <c r="I619" s="51" t="s">
        <v>1126</v>
      </c>
      <c r="J619" s="51" t="s">
        <v>1184</v>
      </c>
      <c r="K619" s="50">
        <v>45405</v>
      </c>
      <c r="L619" s="50" t="s">
        <v>874</v>
      </c>
      <c r="M619" s="51" t="s">
        <v>6</v>
      </c>
      <c r="N619" s="52" t="s">
        <v>873</v>
      </c>
      <c r="O619" s="51" t="s">
        <v>898</v>
      </c>
      <c r="P619" s="51" t="s">
        <v>149</v>
      </c>
      <c r="Q619" s="52" t="s">
        <v>897</v>
      </c>
      <c r="R619" s="51" t="s">
        <v>1180</v>
      </c>
      <c r="S619" s="51" t="s">
        <v>1185</v>
      </c>
      <c r="T619" s="51" t="s">
        <v>1160</v>
      </c>
      <c r="U619" s="51"/>
      <c r="V619" s="51"/>
      <c r="W619" s="51">
        <v>1</v>
      </c>
      <c r="X619" s="51">
        <v>0</v>
      </c>
      <c r="Y619" s="51">
        <v>0</v>
      </c>
      <c r="Z619" s="51">
        <v>0</v>
      </c>
      <c r="AA619" s="51">
        <v>0</v>
      </c>
      <c r="AB619" s="51">
        <v>0</v>
      </c>
      <c r="AC619" s="51">
        <v>0</v>
      </c>
      <c r="AD619" s="51">
        <v>1</v>
      </c>
      <c r="AE619" s="51">
        <v>0</v>
      </c>
      <c r="AF619" s="51">
        <v>0</v>
      </c>
      <c r="AG619" s="51">
        <v>0</v>
      </c>
      <c r="AH619" s="51" t="str">
        <f>IF(OR(COUNTIF(WestCoast[],IDPs[[#This Row],[Dis_Pcode]])&gt;=1,COUNTIF(WestCoast[],#REF!)&gt;=1),"Yes","No")</f>
        <v>No</v>
      </c>
      <c r="AI619" s="51" t="str">
        <f>IF(IDPs[[#This Row],[Gov_Pcode]]=IDPs[[#This Row],[Gov_Coming_Pcode]],"Yes","No")</f>
        <v>Yes</v>
      </c>
      <c r="AJ619" s="51" t="str">
        <f>IF(IDPs[[#This Row],[Dis_Pcode]]=IDPs[[#This Row],[Dis_Coming_Pcode]],"Yes","No")</f>
        <v>No</v>
      </c>
    </row>
    <row r="620" spans="1:36" x14ac:dyDescent="0.35">
      <c r="A620" s="50">
        <v>45409</v>
      </c>
      <c r="B620" s="50">
        <v>45407</v>
      </c>
      <c r="C620" s="50" t="s">
        <v>874</v>
      </c>
      <c r="D620" s="51" t="s">
        <v>6</v>
      </c>
      <c r="E620" s="52" t="s">
        <v>873</v>
      </c>
      <c r="F620" s="51" t="s">
        <v>892</v>
      </c>
      <c r="G620" s="51" t="s">
        <v>6</v>
      </c>
      <c r="H620" s="52" t="s">
        <v>873</v>
      </c>
      <c r="I620" s="51" t="s">
        <v>1126</v>
      </c>
      <c r="J620" s="51" t="s">
        <v>1184</v>
      </c>
      <c r="K620" s="50">
        <v>45405</v>
      </c>
      <c r="L620" s="50" t="s">
        <v>903</v>
      </c>
      <c r="M620" s="51" t="s">
        <v>18</v>
      </c>
      <c r="N620" s="52" t="s">
        <v>279</v>
      </c>
      <c r="O620" s="51" t="s">
        <v>906</v>
      </c>
      <c r="P620" s="51" t="s">
        <v>1214</v>
      </c>
      <c r="Q620" s="52" t="s">
        <v>910</v>
      </c>
      <c r="R620" s="51" t="s">
        <v>1181</v>
      </c>
      <c r="S620" s="51" t="s">
        <v>1413</v>
      </c>
      <c r="T620" s="51" t="s">
        <v>1160</v>
      </c>
      <c r="U620" s="51"/>
      <c r="V620" s="51"/>
      <c r="W620" s="51">
        <v>2</v>
      </c>
      <c r="X620" s="51">
        <v>0</v>
      </c>
      <c r="Y620" s="51">
        <v>0</v>
      </c>
      <c r="Z620" s="51">
        <v>0</v>
      </c>
      <c r="AA620" s="51">
        <v>0</v>
      </c>
      <c r="AB620" s="51">
        <v>0</v>
      </c>
      <c r="AC620" s="51">
        <v>0</v>
      </c>
      <c r="AD620" s="51">
        <v>2</v>
      </c>
      <c r="AE620" s="51">
        <v>0</v>
      </c>
      <c r="AF620" s="51">
        <v>0</v>
      </c>
      <c r="AG620" s="51">
        <v>0</v>
      </c>
      <c r="AH620" s="51" t="str">
        <f>IF(OR(COUNTIF(WestCoast[],IDPs[[#This Row],[Dis_Pcode]])&gt;=1,COUNTIF(WestCoast[],#REF!)&gt;=1),"Yes","No")</f>
        <v>No</v>
      </c>
      <c r="AI620" s="51" t="str">
        <f>IF(IDPs[[#This Row],[Gov_Pcode]]=IDPs[[#This Row],[Gov_Coming_Pcode]],"Yes","No")</f>
        <v>No</v>
      </c>
      <c r="AJ620" s="51" t="str">
        <f>IF(IDPs[[#This Row],[Dis_Pcode]]=IDPs[[#This Row],[Dis_Coming_Pcode]],"Yes","No")</f>
        <v>No</v>
      </c>
    </row>
    <row r="621" spans="1:36" x14ac:dyDescent="0.35">
      <c r="A621" s="50">
        <v>45409</v>
      </c>
      <c r="B621" s="50">
        <v>45407</v>
      </c>
      <c r="C621" s="50" t="s">
        <v>874</v>
      </c>
      <c r="D621" s="51" t="s">
        <v>6</v>
      </c>
      <c r="E621" s="52" t="s">
        <v>873</v>
      </c>
      <c r="F621" s="51" t="s">
        <v>892</v>
      </c>
      <c r="G621" s="51" t="s">
        <v>6</v>
      </c>
      <c r="H621" s="52" t="s">
        <v>873</v>
      </c>
      <c r="I621" s="51" t="s">
        <v>1126</v>
      </c>
      <c r="J621" s="51" t="s">
        <v>1184</v>
      </c>
      <c r="K621" s="50">
        <v>45405</v>
      </c>
      <c r="L621" s="50" t="s">
        <v>401</v>
      </c>
      <c r="M621" s="51" t="s">
        <v>1203</v>
      </c>
      <c r="N621" s="52" t="s">
        <v>266</v>
      </c>
      <c r="O621" s="51" t="s">
        <v>456</v>
      </c>
      <c r="P621" s="51" t="s">
        <v>455</v>
      </c>
      <c r="Q621" s="52" t="s">
        <v>454</v>
      </c>
      <c r="R621" s="51" t="s">
        <v>1181</v>
      </c>
      <c r="S621" s="51" t="s">
        <v>1182</v>
      </c>
      <c r="T621" s="51" t="s">
        <v>1160</v>
      </c>
      <c r="U621" s="51"/>
      <c r="V621" s="51"/>
      <c r="W621" s="51">
        <v>1</v>
      </c>
      <c r="X621" s="51">
        <v>0</v>
      </c>
      <c r="Y621" s="51">
        <v>0</v>
      </c>
      <c r="Z621" s="51">
        <v>0</v>
      </c>
      <c r="AA621" s="51">
        <v>0</v>
      </c>
      <c r="AB621" s="51">
        <v>0</v>
      </c>
      <c r="AC621" s="51">
        <v>0</v>
      </c>
      <c r="AD621" s="51">
        <v>1</v>
      </c>
      <c r="AE621" s="51">
        <v>0</v>
      </c>
      <c r="AF621" s="51">
        <v>0</v>
      </c>
      <c r="AG621" s="51">
        <v>0</v>
      </c>
      <c r="AH621" s="51" t="str">
        <f>IF(OR(COUNTIF(WestCoast[],IDPs[[#This Row],[Dis_Pcode]])&gt;=1,COUNTIF(WestCoast[],#REF!)&gt;=1),"Yes","No")</f>
        <v>No</v>
      </c>
      <c r="AI621" s="51" t="str">
        <f>IF(IDPs[[#This Row],[Gov_Pcode]]=IDPs[[#This Row],[Gov_Coming_Pcode]],"Yes","No")</f>
        <v>No</v>
      </c>
      <c r="AJ621" s="51" t="str">
        <f>IF(IDPs[[#This Row],[Dis_Pcode]]=IDPs[[#This Row],[Dis_Coming_Pcode]],"Yes","No")</f>
        <v>No</v>
      </c>
    </row>
    <row r="622" spans="1:36" x14ac:dyDescent="0.35">
      <c r="A622" s="50">
        <v>45408</v>
      </c>
      <c r="B622" s="50">
        <v>45408</v>
      </c>
      <c r="C622" s="50" t="s">
        <v>1046</v>
      </c>
      <c r="D622" s="51" t="s">
        <v>1207</v>
      </c>
      <c r="E622" s="52" t="s">
        <v>267</v>
      </c>
      <c r="F622" s="51" t="s">
        <v>1081</v>
      </c>
      <c r="G622" s="51" t="s">
        <v>1208</v>
      </c>
      <c r="H622" s="52" t="s">
        <v>1080</v>
      </c>
      <c r="I622" s="51" t="s">
        <v>1126</v>
      </c>
      <c r="J622" s="51" t="s">
        <v>1184</v>
      </c>
      <c r="K622" s="50">
        <v>45406</v>
      </c>
      <c r="L622" s="50" t="s">
        <v>1046</v>
      </c>
      <c r="M622" s="51" t="s">
        <v>1207</v>
      </c>
      <c r="N622" s="52" t="s">
        <v>267</v>
      </c>
      <c r="O622" s="51" t="s">
        <v>1084</v>
      </c>
      <c r="P622" s="51" t="s">
        <v>35</v>
      </c>
      <c r="Q622" s="52" t="s">
        <v>1083</v>
      </c>
      <c r="R622" s="51" t="s">
        <v>1180</v>
      </c>
      <c r="S622" s="51" t="s">
        <v>1186</v>
      </c>
      <c r="T622" s="51" t="s">
        <v>1160</v>
      </c>
      <c r="U622" s="51"/>
      <c r="V622" s="51"/>
      <c r="W622" s="51">
        <v>4</v>
      </c>
      <c r="X622" s="51">
        <v>0</v>
      </c>
      <c r="Y622" s="51">
        <v>0</v>
      </c>
      <c r="Z622" s="51">
        <v>0</v>
      </c>
      <c r="AA622" s="51">
        <v>4</v>
      </c>
      <c r="AB622" s="51">
        <v>0</v>
      </c>
      <c r="AC622" s="51">
        <v>0</v>
      </c>
      <c r="AD622" s="51">
        <v>0</v>
      </c>
      <c r="AE622" s="51">
        <v>0</v>
      </c>
      <c r="AF622" s="51">
        <v>0</v>
      </c>
      <c r="AG622" s="51">
        <v>0</v>
      </c>
      <c r="AH622" s="51" t="str">
        <f>IF(OR(COUNTIF(WestCoast[],IDPs[[#This Row],[Dis_Pcode]])&gt;=1,COUNTIF(WestCoast[],#REF!)&gt;=1),"Yes","No")</f>
        <v>No</v>
      </c>
      <c r="AI622" s="51" t="str">
        <f>IF(IDPs[[#This Row],[Gov_Pcode]]=IDPs[[#This Row],[Gov_Coming_Pcode]],"Yes","No")</f>
        <v>Yes</v>
      </c>
      <c r="AJ622" s="51" t="str">
        <f>IF(IDPs[[#This Row],[Dis_Pcode]]=IDPs[[#This Row],[Dis_Coming_Pcode]],"Yes","No")</f>
        <v>No</v>
      </c>
    </row>
    <row r="623" spans="1:36" x14ac:dyDescent="0.35">
      <c r="A623" s="50">
        <v>45409</v>
      </c>
      <c r="B623" s="50">
        <v>45407</v>
      </c>
      <c r="C623" s="50" t="s">
        <v>874</v>
      </c>
      <c r="D623" s="51" t="s">
        <v>6</v>
      </c>
      <c r="E623" s="52" t="s">
        <v>873</v>
      </c>
      <c r="F623" s="51" t="s">
        <v>894</v>
      </c>
      <c r="G623" s="51" t="s">
        <v>87</v>
      </c>
      <c r="H623" s="52" t="s">
        <v>893</v>
      </c>
      <c r="I623" s="51" t="s">
        <v>1126</v>
      </c>
      <c r="J623" s="51" t="s">
        <v>1184</v>
      </c>
      <c r="K623" s="50">
        <v>45406</v>
      </c>
      <c r="L623" s="50" t="s">
        <v>401</v>
      </c>
      <c r="M623" s="51" t="s">
        <v>1203</v>
      </c>
      <c r="N623" s="52" t="s">
        <v>266</v>
      </c>
      <c r="O623" s="51" t="s">
        <v>437</v>
      </c>
      <c r="P623" s="51" t="s">
        <v>435</v>
      </c>
      <c r="Q623" s="52" t="s">
        <v>436</v>
      </c>
      <c r="R623" s="51" t="s">
        <v>1181</v>
      </c>
      <c r="S623" s="51" t="s">
        <v>1183</v>
      </c>
      <c r="T623" s="51" t="s">
        <v>1160</v>
      </c>
      <c r="U623" s="51"/>
      <c r="V623" s="51"/>
      <c r="W623" s="51">
        <v>1</v>
      </c>
      <c r="X623" s="51">
        <v>0</v>
      </c>
      <c r="Y623" s="51">
        <v>0</v>
      </c>
      <c r="Z623" s="51">
        <v>0</v>
      </c>
      <c r="AA623" s="51">
        <v>0</v>
      </c>
      <c r="AB623" s="51">
        <v>0</v>
      </c>
      <c r="AC623" s="51">
        <v>0</v>
      </c>
      <c r="AD623" s="51">
        <v>0</v>
      </c>
      <c r="AE623" s="51">
        <v>0</v>
      </c>
      <c r="AF623" s="51">
        <v>1</v>
      </c>
      <c r="AG623" s="51">
        <v>0</v>
      </c>
      <c r="AH623" s="51" t="str">
        <f>IF(OR(COUNTIF(WestCoast[],IDPs[[#This Row],[Dis_Pcode]])&gt;=1,COUNTIF(WestCoast[],#REF!)&gt;=1),"Yes","No")</f>
        <v>No</v>
      </c>
      <c r="AI623" s="51" t="str">
        <f>IF(IDPs[[#This Row],[Gov_Pcode]]=IDPs[[#This Row],[Gov_Coming_Pcode]],"Yes","No")</f>
        <v>No</v>
      </c>
      <c r="AJ623" s="51" t="str">
        <f>IF(IDPs[[#This Row],[Dis_Pcode]]=IDPs[[#This Row],[Dis_Coming_Pcode]],"Yes","No")</f>
        <v>No</v>
      </c>
    </row>
    <row r="624" spans="1:36" x14ac:dyDescent="0.35">
      <c r="A624" s="50">
        <v>45409</v>
      </c>
      <c r="B624" s="50">
        <v>45407</v>
      </c>
      <c r="C624" s="50" t="s">
        <v>874</v>
      </c>
      <c r="D624" s="51" t="s">
        <v>6</v>
      </c>
      <c r="E624" s="52" t="s">
        <v>873</v>
      </c>
      <c r="F624" s="51" t="s">
        <v>894</v>
      </c>
      <c r="G624" s="51" t="s">
        <v>87</v>
      </c>
      <c r="H624" s="52" t="s">
        <v>893</v>
      </c>
      <c r="I624" s="51" t="s">
        <v>1126</v>
      </c>
      <c r="J624" s="51" t="s">
        <v>1184</v>
      </c>
      <c r="K624" s="50">
        <v>45406</v>
      </c>
      <c r="L624" s="50" t="s">
        <v>308</v>
      </c>
      <c r="M624" s="51" t="s">
        <v>11</v>
      </c>
      <c r="N624" s="52" t="s">
        <v>273</v>
      </c>
      <c r="O624" s="51" t="s">
        <v>324</v>
      </c>
      <c r="P624" s="51" t="s">
        <v>113</v>
      </c>
      <c r="Q624" s="52" t="s">
        <v>323</v>
      </c>
      <c r="R624" s="51" t="s">
        <v>1181</v>
      </c>
      <c r="S624" s="51" t="s">
        <v>1183</v>
      </c>
      <c r="T624" s="51" t="s">
        <v>1160</v>
      </c>
      <c r="U624" s="51"/>
      <c r="V624" s="51"/>
      <c r="W624" s="51">
        <v>1</v>
      </c>
      <c r="X624" s="51">
        <v>0</v>
      </c>
      <c r="Y624" s="51">
        <v>0</v>
      </c>
      <c r="Z624" s="51">
        <v>0</v>
      </c>
      <c r="AA624" s="51">
        <v>0</v>
      </c>
      <c r="AB624" s="51">
        <v>0</v>
      </c>
      <c r="AC624" s="51">
        <v>0</v>
      </c>
      <c r="AD624" s="51">
        <v>1</v>
      </c>
      <c r="AE624" s="51">
        <v>0</v>
      </c>
      <c r="AF624" s="51">
        <v>0</v>
      </c>
      <c r="AG624" s="51">
        <v>0</v>
      </c>
      <c r="AH624" s="51" t="str">
        <f>IF(OR(COUNTIF(WestCoast[],IDPs[[#This Row],[Dis_Pcode]])&gt;=1,COUNTIF(WestCoast[],#REF!)&gt;=1),"Yes","No")</f>
        <v>No</v>
      </c>
      <c r="AI624" s="51" t="str">
        <f>IF(IDPs[[#This Row],[Gov_Pcode]]=IDPs[[#This Row],[Gov_Coming_Pcode]],"Yes","No")</f>
        <v>No</v>
      </c>
      <c r="AJ624" s="51" t="str">
        <f>IF(IDPs[[#This Row],[Dis_Pcode]]=IDPs[[#This Row],[Dis_Coming_Pcode]],"Yes","No")</f>
        <v>No</v>
      </c>
    </row>
    <row r="625" spans="1:36" x14ac:dyDescent="0.35">
      <c r="A625" s="50">
        <v>45409</v>
      </c>
      <c r="B625" s="50">
        <v>45407</v>
      </c>
      <c r="C625" s="50" t="s">
        <v>874</v>
      </c>
      <c r="D625" s="51" t="s">
        <v>6</v>
      </c>
      <c r="E625" s="52" t="s">
        <v>873</v>
      </c>
      <c r="F625" s="51" t="s">
        <v>892</v>
      </c>
      <c r="G625" s="51" t="s">
        <v>6</v>
      </c>
      <c r="H625" s="52" t="s">
        <v>873</v>
      </c>
      <c r="I625" s="51" t="s">
        <v>1126</v>
      </c>
      <c r="J625" s="51" t="s">
        <v>1184</v>
      </c>
      <c r="K625" s="50">
        <v>45406</v>
      </c>
      <c r="L625" s="50" t="s">
        <v>536</v>
      </c>
      <c r="M625" s="51" t="s">
        <v>1412</v>
      </c>
      <c r="N625" s="52" t="s">
        <v>268</v>
      </c>
      <c r="O625" s="51" t="s">
        <v>553</v>
      </c>
      <c r="P625" s="51" t="s">
        <v>93</v>
      </c>
      <c r="Q625" s="52" t="s">
        <v>552</v>
      </c>
      <c r="R625" s="51" t="s">
        <v>1180</v>
      </c>
      <c r="S625" s="51" t="s">
        <v>1185</v>
      </c>
      <c r="T625" s="51" t="s">
        <v>1160</v>
      </c>
      <c r="U625" s="51"/>
      <c r="V625" s="51"/>
      <c r="W625" s="51">
        <v>1</v>
      </c>
      <c r="X625" s="51">
        <v>0</v>
      </c>
      <c r="Y625" s="51">
        <v>0</v>
      </c>
      <c r="Z625" s="51">
        <v>0</v>
      </c>
      <c r="AA625" s="51">
        <v>0</v>
      </c>
      <c r="AB625" s="51">
        <v>0</v>
      </c>
      <c r="AC625" s="51">
        <v>0</v>
      </c>
      <c r="AD625" s="51">
        <v>0</v>
      </c>
      <c r="AE625" s="51">
        <v>0</v>
      </c>
      <c r="AF625" s="51">
        <v>1</v>
      </c>
      <c r="AG625" s="51">
        <v>0</v>
      </c>
      <c r="AH625" s="51" t="str">
        <f>IF(OR(COUNTIF(WestCoast[],IDPs[[#This Row],[Dis_Pcode]])&gt;=1,COUNTIF(WestCoast[],#REF!)&gt;=1),"Yes","No")</f>
        <v>No</v>
      </c>
      <c r="AI625" s="51" t="str">
        <f>IF(IDPs[[#This Row],[Gov_Pcode]]=IDPs[[#This Row],[Gov_Coming_Pcode]],"Yes","No")</f>
        <v>No</v>
      </c>
      <c r="AJ625" s="51" t="str">
        <f>IF(IDPs[[#This Row],[Dis_Pcode]]=IDPs[[#This Row],[Dis_Coming_Pcode]],"Yes","No")</f>
        <v>No</v>
      </c>
    </row>
    <row r="626" spans="1:36" x14ac:dyDescent="0.35">
      <c r="A626" s="50">
        <v>45410</v>
      </c>
      <c r="B626" s="50">
        <v>45410</v>
      </c>
      <c r="C626" s="50" t="s">
        <v>401</v>
      </c>
      <c r="D626" s="51" t="s">
        <v>1203</v>
      </c>
      <c r="E626" s="52" t="s">
        <v>266</v>
      </c>
      <c r="F626" s="51" t="s">
        <v>417</v>
      </c>
      <c r="G626" s="51" t="s">
        <v>1303</v>
      </c>
      <c r="H626" s="52" t="s">
        <v>1304</v>
      </c>
      <c r="I626" s="51" t="s">
        <v>1126</v>
      </c>
      <c r="J626" s="51" t="s">
        <v>1184</v>
      </c>
      <c r="K626" s="50">
        <v>45401</v>
      </c>
      <c r="L626" s="50" t="s">
        <v>401</v>
      </c>
      <c r="M626" s="51" t="s">
        <v>1203</v>
      </c>
      <c r="N626" s="52" t="s">
        <v>266</v>
      </c>
      <c r="O626" s="51" t="s">
        <v>441</v>
      </c>
      <c r="P626" s="51" t="s">
        <v>1209</v>
      </c>
      <c r="Q626" s="52" t="s">
        <v>440</v>
      </c>
      <c r="R626" s="51" t="s">
        <v>1180</v>
      </c>
      <c r="S626" s="51" t="s">
        <v>1186</v>
      </c>
      <c r="T626" s="51" t="s">
        <v>1160</v>
      </c>
      <c r="U626" s="51"/>
      <c r="V626" s="51"/>
      <c r="W626" s="51">
        <v>2</v>
      </c>
      <c r="X626" s="51">
        <v>0</v>
      </c>
      <c r="Y626" s="51">
        <v>0</v>
      </c>
      <c r="Z626" s="51">
        <v>0</v>
      </c>
      <c r="AA626" s="51">
        <v>0</v>
      </c>
      <c r="AB626" s="51">
        <v>0</v>
      </c>
      <c r="AC626" s="51">
        <v>0</v>
      </c>
      <c r="AD626" s="51">
        <v>2</v>
      </c>
      <c r="AE626" s="51">
        <v>0</v>
      </c>
      <c r="AF626" s="51">
        <v>0</v>
      </c>
      <c r="AG626" s="51">
        <v>0</v>
      </c>
      <c r="AH626" s="51" t="str">
        <f>IF(OR(COUNTIF(WestCoast[],IDPs[[#This Row],[Dis_Pcode]])&gt;=1,COUNTIF(WestCoast[],#REF!)&gt;=1),"Yes","No")</f>
        <v>Yes</v>
      </c>
      <c r="AI626" s="51" t="str">
        <f>IF(IDPs[[#This Row],[Gov_Pcode]]=IDPs[[#This Row],[Gov_Coming_Pcode]],"Yes","No")</f>
        <v>Yes</v>
      </c>
      <c r="AJ626" s="51" t="str">
        <f>IF(IDPs[[#This Row],[Dis_Pcode]]=IDPs[[#This Row],[Dis_Coming_Pcode]],"Yes","No")</f>
        <v>No</v>
      </c>
    </row>
    <row r="627" spans="1:36" x14ac:dyDescent="0.35">
      <c r="A627" s="50">
        <v>45410</v>
      </c>
      <c r="B627" s="50">
        <v>45410</v>
      </c>
      <c r="C627" s="50" t="s">
        <v>401</v>
      </c>
      <c r="D627" s="51" t="s">
        <v>1203</v>
      </c>
      <c r="E627" s="52" t="s">
        <v>266</v>
      </c>
      <c r="F627" s="51" t="s">
        <v>417</v>
      </c>
      <c r="G627" s="51" t="s">
        <v>1303</v>
      </c>
      <c r="H627" s="52" t="s">
        <v>1304</v>
      </c>
      <c r="I627" s="51" t="s">
        <v>1126</v>
      </c>
      <c r="J627" s="51" t="s">
        <v>1184</v>
      </c>
      <c r="K627" s="50">
        <v>45402</v>
      </c>
      <c r="L627" s="50" t="s">
        <v>1046</v>
      </c>
      <c r="M627" s="51" t="s">
        <v>1207</v>
      </c>
      <c r="N627" s="52" t="s">
        <v>267</v>
      </c>
      <c r="O627" s="51" t="s">
        <v>1063</v>
      </c>
      <c r="P627" s="51" t="s">
        <v>1272</v>
      </c>
      <c r="Q627" s="52" t="s">
        <v>1092</v>
      </c>
      <c r="R627" s="51" t="s">
        <v>1180</v>
      </c>
      <c r="S627" s="51" t="s">
        <v>1185</v>
      </c>
      <c r="T627" s="51" t="s">
        <v>1160</v>
      </c>
      <c r="U627" s="51"/>
      <c r="V627" s="51"/>
      <c r="W627" s="51">
        <v>2</v>
      </c>
      <c r="X627" s="51">
        <v>0</v>
      </c>
      <c r="Y627" s="51">
        <v>1</v>
      </c>
      <c r="Z627" s="51">
        <v>0</v>
      </c>
      <c r="AA627" s="51">
        <v>0</v>
      </c>
      <c r="AB627" s="51">
        <v>0</v>
      </c>
      <c r="AC627" s="51">
        <v>0</v>
      </c>
      <c r="AD627" s="51">
        <v>1</v>
      </c>
      <c r="AE627" s="51">
        <v>0</v>
      </c>
      <c r="AF627" s="51">
        <v>0</v>
      </c>
      <c r="AG627" s="51">
        <v>0</v>
      </c>
      <c r="AH627" s="51" t="str">
        <f>IF(OR(COUNTIF(WestCoast[],IDPs[[#This Row],[Dis_Pcode]])&gt;=1,COUNTIF(WestCoast[],#REF!)&gt;=1),"Yes","No")</f>
        <v>Yes</v>
      </c>
      <c r="AI627" s="51" t="str">
        <f>IF(IDPs[[#This Row],[Gov_Pcode]]=IDPs[[#This Row],[Gov_Coming_Pcode]],"Yes","No")</f>
        <v>No</v>
      </c>
      <c r="AJ627" s="51" t="str">
        <f>IF(IDPs[[#This Row],[Dis_Pcode]]=IDPs[[#This Row],[Dis_Coming_Pcode]],"Yes","No")</f>
        <v>No</v>
      </c>
    </row>
    <row r="628" spans="1:36" x14ac:dyDescent="0.35">
      <c r="A628" s="50">
        <v>45411</v>
      </c>
      <c r="B628" s="50">
        <v>45411</v>
      </c>
      <c r="C628" s="50" t="s">
        <v>1046</v>
      </c>
      <c r="D628" s="51" t="s">
        <v>1207</v>
      </c>
      <c r="E628" s="52" t="s">
        <v>267</v>
      </c>
      <c r="F628" s="51" t="s">
        <v>1063</v>
      </c>
      <c r="G628" s="51" t="s">
        <v>1272</v>
      </c>
      <c r="H628" s="52" t="s">
        <v>1092</v>
      </c>
      <c r="I628" s="51" t="s">
        <v>1126</v>
      </c>
      <c r="J628" s="51" t="s">
        <v>1184</v>
      </c>
      <c r="K628" s="50">
        <v>45403</v>
      </c>
      <c r="L628" s="50" t="s">
        <v>1046</v>
      </c>
      <c r="M628" s="51" t="s">
        <v>1207</v>
      </c>
      <c r="N628" s="52" t="s">
        <v>267</v>
      </c>
      <c r="O628" s="51" t="s">
        <v>1057</v>
      </c>
      <c r="P628" s="51" t="s">
        <v>86</v>
      </c>
      <c r="Q628" s="52" t="s">
        <v>1056</v>
      </c>
      <c r="R628" s="51" t="s">
        <v>1180</v>
      </c>
      <c r="S628" s="51" t="s">
        <v>1185</v>
      </c>
      <c r="T628" s="51" t="s">
        <v>1160</v>
      </c>
      <c r="U628" s="51"/>
      <c r="V628" s="51"/>
      <c r="W628" s="51">
        <v>1</v>
      </c>
      <c r="X628" s="51">
        <v>0</v>
      </c>
      <c r="Y628" s="51">
        <v>0</v>
      </c>
      <c r="Z628" s="51">
        <v>0</v>
      </c>
      <c r="AA628" s="51">
        <v>1</v>
      </c>
      <c r="AB628" s="51">
        <v>0</v>
      </c>
      <c r="AC628" s="51">
        <v>0</v>
      </c>
      <c r="AD628" s="51">
        <v>0</v>
      </c>
      <c r="AE628" s="51">
        <v>0</v>
      </c>
      <c r="AF628" s="51">
        <v>0</v>
      </c>
      <c r="AG628" s="51">
        <v>0</v>
      </c>
      <c r="AH628" s="51" t="str">
        <f>IF(OR(COUNTIF(WestCoast[],IDPs[[#This Row],[Dis_Pcode]])&gt;=1,COUNTIF(WestCoast[],#REF!)&gt;=1),"Yes","No")</f>
        <v>No</v>
      </c>
      <c r="AI628" s="51" t="str">
        <f>IF(IDPs[[#This Row],[Gov_Pcode]]=IDPs[[#This Row],[Gov_Coming_Pcode]],"Yes","No")</f>
        <v>Yes</v>
      </c>
      <c r="AJ628" s="51" t="str">
        <f>IF(IDPs[[#This Row],[Dis_Pcode]]=IDPs[[#This Row],[Dis_Coming_Pcode]],"Yes","No")</f>
        <v>No</v>
      </c>
    </row>
    <row r="629" spans="1:36" x14ac:dyDescent="0.35">
      <c r="A629" s="50">
        <v>45412</v>
      </c>
      <c r="B629" s="50">
        <v>45412</v>
      </c>
      <c r="C629" s="50" t="s">
        <v>401</v>
      </c>
      <c r="D629" s="51" t="s">
        <v>1203</v>
      </c>
      <c r="E629" s="52" t="s">
        <v>266</v>
      </c>
      <c r="F629" s="51" t="s">
        <v>417</v>
      </c>
      <c r="G629" s="51" t="s">
        <v>1303</v>
      </c>
      <c r="H629" s="52" t="s">
        <v>1304</v>
      </c>
      <c r="I629" s="51" t="s">
        <v>1126</v>
      </c>
      <c r="J629" s="51" t="s">
        <v>1184</v>
      </c>
      <c r="K629" s="50">
        <v>45403</v>
      </c>
      <c r="L629" s="50" t="s">
        <v>401</v>
      </c>
      <c r="M629" s="51" t="s">
        <v>1203</v>
      </c>
      <c r="N629" s="52" t="s">
        <v>266</v>
      </c>
      <c r="O629" s="51" t="s">
        <v>453</v>
      </c>
      <c r="P629" s="51" t="s">
        <v>25</v>
      </c>
      <c r="Q629" s="52" t="s">
        <v>452</v>
      </c>
      <c r="R629" s="51" t="s">
        <v>1180</v>
      </c>
      <c r="S629" s="51" t="s">
        <v>1186</v>
      </c>
      <c r="T629" s="51" t="s">
        <v>1160</v>
      </c>
      <c r="U629" s="51"/>
      <c r="V629" s="51"/>
      <c r="W629" s="51">
        <v>1</v>
      </c>
      <c r="X629" s="51">
        <v>0</v>
      </c>
      <c r="Y629" s="51">
        <v>0</v>
      </c>
      <c r="Z629" s="51">
        <v>0</v>
      </c>
      <c r="AA629" s="51">
        <v>0</v>
      </c>
      <c r="AB629" s="51">
        <v>0</v>
      </c>
      <c r="AC629" s="51">
        <v>0</v>
      </c>
      <c r="AD629" s="51">
        <v>1</v>
      </c>
      <c r="AE629" s="51">
        <v>0</v>
      </c>
      <c r="AF629" s="51">
        <v>0</v>
      </c>
      <c r="AG629" s="51">
        <v>0</v>
      </c>
      <c r="AH629" s="51" t="str">
        <f>IF(OR(COUNTIF(WestCoast[],IDPs[[#This Row],[Dis_Pcode]])&gt;=1,COUNTIF(WestCoast[],#REF!)&gt;=1),"Yes","No")</f>
        <v>Yes</v>
      </c>
      <c r="AI629" s="51" t="str">
        <f>IF(IDPs[[#This Row],[Gov_Pcode]]=IDPs[[#This Row],[Gov_Coming_Pcode]],"Yes","No")</f>
        <v>Yes</v>
      </c>
      <c r="AJ629" s="51" t="str">
        <f>IF(IDPs[[#This Row],[Dis_Pcode]]=IDPs[[#This Row],[Dis_Coming_Pcode]],"Yes","No")</f>
        <v>No</v>
      </c>
    </row>
    <row r="630" spans="1:36" x14ac:dyDescent="0.35">
      <c r="A630" s="50">
        <v>45412</v>
      </c>
      <c r="B630" s="50">
        <v>45412</v>
      </c>
      <c r="C630" s="50" t="s">
        <v>401</v>
      </c>
      <c r="D630" s="51" t="s">
        <v>1203</v>
      </c>
      <c r="E630" s="52" t="s">
        <v>266</v>
      </c>
      <c r="F630" s="51" t="s">
        <v>417</v>
      </c>
      <c r="G630" s="51" t="s">
        <v>1303</v>
      </c>
      <c r="H630" s="52" t="s">
        <v>1304</v>
      </c>
      <c r="I630" s="51" t="s">
        <v>1126</v>
      </c>
      <c r="J630" s="51" t="s">
        <v>1184</v>
      </c>
      <c r="K630" s="50">
        <v>45403</v>
      </c>
      <c r="L630" s="50" t="s">
        <v>1046</v>
      </c>
      <c r="M630" s="51" t="s">
        <v>1207</v>
      </c>
      <c r="N630" s="52" t="s">
        <v>267</v>
      </c>
      <c r="O630" s="51" t="s">
        <v>1084</v>
      </c>
      <c r="P630" s="51" t="s">
        <v>35</v>
      </c>
      <c r="Q630" s="52" t="s">
        <v>1083</v>
      </c>
      <c r="R630" s="51" t="s">
        <v>1180</v>
      </c>
      <c r="S630" s="51" t="s">
        <v>1186</v>
      </c>
      <c r="T630" s="51" t="s">
        <v>1160</v>
      </c>
      <c r="U630" s="51"/>
      <c r="V630" s="51"/>
      <c r="W630" s="51">
        <v>1</v>
      </c>
      <c r="X630" s="51">
        <v>0</v>
      </c>
      <c r="Y630" s="51">
        <v>0</v>
      </c>
      <c r="Z630" s="51">
        <v>0</v>
      </c>
      <c r="AA630" s="51">
        <v>0</v>
      </c>
      <c r="AB630" s="51">
        <v>0</v>
      </c>
      <c r="AC630" s="51">
        <v>0</v>
      </c>
      <c r="AD630" s="51">
        <v>1</v>
      </c>
      <c r="AE630" s="51">
        <v>0</v>
      </c>
      <c r="AF630" s="51">
        <v>0</v>
      </c>
      <c r="AG630" s="51">
        <v>0</v>
      </c>
      <c r="AH630" s="51" t="str">
        <f>IF(OR(COUNTIF(WestCoast[],IDPs[[#This Row],[Dis_Pcode]])&gt;=1,COUNTIF(WestCoast[],#REF!)&gt;=1),"Yes","No")</f>
        <v>Yes</v>
      </c>
      <c r="AI630" s="51" t="str">
        <f>IF(IDPs[[#This Row],[Gov_Pcode]]=IDPs[[#This Row],[Gov_Coming_Pcode]],"Yes","No")</f>
        <v>No</v>
      </c>
      <c r="AJ630" s="51" t="str">
        <f>IF(IDPs[[#This Row],[Dis_Pcode]]=IDPs[[#This Row],[Dis_Coming_Pcode]],"Yes","No")</f>
        <v>No</v>
      </c>
    </row>
    <row r="631" spans="1:36" x14ac:dyDescent="0.35">
      <c r="A631" s="50">
        <v>45410</v>
      </c>
      <c r="B631" s="50">
        <v>45410</v>
      </c>
      <c r="C631" s="50" t="s">
        <v>380</v>
      </c>
      <c r="D631" s="51" t="s">
        <v>1218</v>
      </c>
      <c r="E631" s="52" t="s">
        <v>265</v>
      </c>
      <c r="F631" s="51" t="s">
        <v>382</v>
      </c>
      <c r="G631" s="51" t="s">
        <v>1218</v>
      </c>
      <c r="H631" s="52" t="s">
        <v>265</v>
      </c>
      <c r="I631" s="51" t="s">
        <v>1126</v>
      </c>
      <c r="J631" s="51" t="s">
        <v>1184</v>
      </c>
      <c r="K631" s="50">
        <v>45404</v>
      </c>
      <c r="L631" s="50" t="s">
        <v>380</v>
      </c>
      <c r="M631" s="51" t="s">
        <v>1218</v>
      </c>
      <c r="N631" s="52" t="s">
        <v>265</v>
      </c>
      <c r="O631" s="51" t="s">
        <v>382</v>
      </c>
      <c r="P631" s="51" t="s">
        <v>1218</v>
      </c>
      <c r="Q631" s="52" t="s">
        <v>265</v>
      </c>
      <c r="R631" s="51" t="s">
        <v>1180</v>
      </c>
      <c r="S631" s="51" t="s">
        <v>1186</v>
      </c>
      <c r="T631" s="51" t="s">
        <v>1160</v>
      </c>
      <c r="U631" s="51"/>
      <c r="V631" s="51"/>
      <c r="W631" s="51">
        <v>1</v>
      </c>
      <c r="X631" s="51">
        <v>0</v>
      </c>
      <c r="Y631" s="51">
        <v>0</v>
      </c>
      <c r="Z631" s="51">
        <v>0</v>
      </c>
      <c r="AA631" s="51">
        <v>0</v>
      </c>
      <c r="AB631" s="51">
        <v>0</v>
      </c>
      <c r="AC631" s="51">
        <v>0</v>
      </c>
      <c r="AD631" s="51">
        <v>1</v>
      </c>
      <c r="AE631" s="51">
        <v>0</v>
      </c>
      <c r="AF631" s="51">
        <v>0</v>
      </c>
      <c r="AG631" s="51">
        <v>0</v>
      </c>
      <c r="AH631" s="51" t="str">
        <f>IF(OR(COUNTIF(WestCoast[],IDPs[[#This Row],[Dis_Pcode]])&gt;=1,COUNTIF(WestCoast[],#REF!)&gt;=1),"Yes","No")</f>
        <v>No</v>
      </c>
      <c r="AI631" s="51" t="str">
        <f>IF(IDPs[[#This Row],[Gov_Pcode]]=IDPs[[#This Row],[Gov_Coming_Pcode]],"Yes","No")</f>
        <v>Yes</v>
      </c>
      <c r="AJ631" s="51" t="str">
        <f>IF(IDPs[[#This Row],[Dis_Pcode]]=IDPs[[#This Row],[Dis_Coming_Pcode]],"Yes","No")</f>
        <v>Yes</v>
      </c>
    </row>
    <row r="632" spans="1:36" x14ac:dyDescent="0.35">
      <c r="A632" s="50">
        <v>45410</v>
      </c>
      <c r="B632" s="50">
        <v>45410</v>
      </c>
      <c r="C632" s="50" t="s">
        <v>401</v>
      </c>
      <c r="D632" s="51" t="s">
        <v>1203</v>
      </c>
      <c r="E632" s="52" t="s">
        <v>266</v>
      </c>
      <c r="F632" s="51" t="s">
        <v>417</v>
      </c>
      <c r="G632" s="51" t="s">
        <v>1303</v>
      </c>
      <c r="H632" s="52" t="s">
        <v>1304</v>
      </c>
      <c r="I632" s="51" t="s">
        <v>1126</v>
      </c>
      <c r="J632" s="51" t="s">
        <v>1184</v>
      </c>
      <c r="K632" s="50">
        <v>45404</v>
      </c>
      <c r="L632" s="50" t="s">
        <v>401</v>
      </c>
      <c r="M632" s="51" t="s">
        <v>1203</v>
      </c>
      <c r="N632" s="52" t="s">
        <v>266</v>
      </c>
      <c r="O632" s="51" t="s">
        <v>441</v>
      </c>
      <c r="P632" s="51" t="s">
        <v>1209</v>
      </c>
      <c r="Q632" s="52" t="s">
        <v>440</v>
      </c>
      <c r="R632" s="51" t="s">
        <v>1180</v>
      </c>
      <c r="S632" s="51" t="s">
        <v>1186</v>
      </c>
      <c r="T632" s="51" t="s">
        <v>1160</v>
      </c>
      <c r="U632" s="51"/>
      <c r="V632" s="51"/>
      <c r="W632" s="51">
        <v>2</v>
      </c>
      <c r="X632" s="51">
        <v>0</v>
      </c>
      <c r="Y632" s="51">
        <v>1</v>
      </c>
      <c r="Z632" s="51">
        <v>0</v>
      </c>
      <c r="AA632" s="51">
        <v>0</v>
      </c>
      <c r="AB632" s="51">
        <v>0</v>
      </c>
      <c r="AC632" s="51">
        <v>0</v>
      </c>
      <c r="AD632" s="51">
        <v>1</v>
      </c>
      <c r="AE632" s="51">
        <v>0</v>
      </c>
      <c r="AF632" s="51">
        <v>0</v>
      </c>
      <c r="AG632" s="51">
        <v>0</v>
      </c>
      <c r="AH632" s="51" t="str">
        <f>IF(OR(COUNTIF(WestCoast[],IDPs[[#This Row],[Dis_Pcode]])&gt;=1,COUNTIF(WestCoast[],#REF!)&gt;=1),"Yes","No")</f>
        <v>Yes</v>
      </c>
      <c r="AI632" s="51" t="str">
        <f>IF(IDPs[[#This Row],[Gov_Pcode]]=IDPs[[#This Row],[Gov_Coming_Pcode]],"Yes","No")</f>
        <v>Yes</v>
      </c>
      <c r="AJ632" s="51" t="str">
        <f>IF(IDPs[[#This Row],[Dis_Pcode]]=IDPs[[#This Row],[Dis_Coming_Pcode]],"Yes","No")</f>
        <v>No</v>
      </c>
    </row>
    <row r="633" spans="1:36" x14ac:dyDescent="0.35">
      <c r="A633" s="50">
        <v>45410</v>
      </c>
      <c r="B633" s="50">
        <v>45410</v>
      </c>
      <c r="C633" s="50" t="s">
        <v>401</v>
      </c>
      <c r="D633" s="51" t="s">
        <v>1203</v>
      </c>
      <c r="E633" s="52" t="s">
        <v>266</v>
      </c>
      <c r="F633" s="51" t="s">
        <v>453</v>
      </c>
      <c r="G633" s="51" t="s">
        <v>25</v>
      </c>
      <c r="H633" s="52" t="s">
        <v>452</v>
      </c>
      <c r="I633" s="51" t="s">
        <v>1126</v>
      </c>
      <c r="J633" s="51" t="s">
        <v>1184</v>
      </c>
      <c r="K633" s="50">
        <v>45404</v>
      </c>
      <c r="L633" s="50" t="s">
        <v>1046</v>
      </c>
      <c r="M633" s="51" t="s">
        <v>1207</v>
      </c>
      <c r="N633" s="52" t="s">
        <v>267</v>
      </c>
      <c r="O633" s="51" t="s">
        <v>1084</v>
      </c>
      <c r="P633" s="51" t="s">
        <v>35</v>
      </c>
      <c r="Q633" s="52" t="s">
        <v>1083</v>
      </c>
      <c r="R633" s="51" t="s">
        <v>1180</v>
      </c>
      <c r="S633" s="51" t="s">
        <v>1186</v>
      </c>
      <c r="T633" s="51" t="s">
        <v>1160</v>
      </c>
      <c r="U633" s="51"/>
      <c r="V633" s="51"/>
      <c r="W633" s="51">
        <v>2</v>
      </c>
      <c r="X633" s="51">
        <v>0</v>
      </c>
      <c r="Y633" s="51">
        <v>1</v>
      </c>
      <c r="Z633" s="51">
        <v>0</v>
      </c>
      <c r="AA633" s="51">
        <v>0</v>
      </c>
      <c r="AB633" s="51">
        <v>0</v>
      </c>
      <c r="AC633" s="51">
        <v>0</v>
      </c>
      <c r="AD633" s="51">
        <v>1</v>
      </c>
      <c r="AE633" s="51">
        <v>0</v>
      </c>
      <c r="AF633" s="51">
        <v>0</v>
      </c>
      <c r="AG633" s="51">
        <v>0</v>
      </c>
      <c r="AH633" s="51" t="str">
        <f>IF(OR(COUNTIF(WestCoast[],IDPs[[#This Row],[Dis_Pcode]])&gt;=1,COUNTIF(WestCoast[],#REF!)&gt;=1),"Yes","No")</f>
        <v>Yes</v>
      </c>
      <c r="AI633" s="51" t="str">
        <f>IF(IDPs[[#This Row],[Gov_Pcode]]=IDPs[[#This Row],[Gov_Coming_Pcode]],"Yes","No")</f>
        <v>No</v>
      </c>
      <c r="AJ633" s="51" t="str">
        <f>IF(IDPs[[#This Row],[Dis_Pcode]]=IDPs[[#This Row],[Dis_Coming_Pcode]],"Yes","No")</f>
        <v>No</v>
      </c>
    </row>
    <row r="634" spans="1:36" x14ac:dyDescent="0.35">
      <c r="A634" s="50">
        <v>45413</v>
      </c>
      <c r="B634" s="50">
        <v>45413</v>
      </c>
      <c r="C634" s="50" t="s">
        <v>401</v>
      </c>
      <c r="D634" s="51" t="s">
        <v>1203</v>
      </c>
      <c r="E634" s="52" t="s">
        <v>266</v>
      </c>
      <c r="F634" s="51" t="s">
        <v>417</v>
      </c>
      <c r="G634" s="51" t="s">
        <v>1303</v>
      </c>
      <c r="H634" s="52" t="s">
        <v>1304</v>
      </c>
      <c r="I634" s="51" t="s">
        <v>1126</v>
      </c>
      <c r="J634" s="51" t="s">
        <v>1184</v>
      </c>
      <c r="K634" s="50">
        <v>45404</v>
      </c>
      <c r="L634" s="50" t="s">
        <v>401</v>
      </c>
      <c r="M634" s="51" t="s">
        <v>1203</v>
      </c>
      <c r="N634" s="52" t="s">
        <v>266</v>
      </c>
      <c r="O634" s="51" t="s">
        <v>441</v>
      </c>
      <c r="P634" s="51" t="s">
        <v>1209</v>
      </c>
      <c r="Q634" s="52" t="s">
        <v>440</v>
      </c>
      <c r="R634" s="51" t="s">
        <v>1180</v>
      </c>
      <c r="S634" s="51" t="s">
        <v>1186</v>
      </c>
      <c r="T634" s="51" t="s">
        <v>1160</v>
      </c>
      <c r="U634" s="51"/>
      <c r="V634" s="51"/>
      <c r="W634" s="51">
        <v>5</v>
      </c>
      <c r="X634" s="51">
        <v>0</v>
      </c>
      <c r="Y634" s="51">
        <v>0</v>
      </c>
      <c r="Z634" s="51">
        <v>0</v>
      </c>
      <c r="AA634" s="51">
        <v>0</v>
      </c>
      <c r="AB634" s="51">
        <v>2</v>
      </c>
      <c r="AC634" s="51">
        <v>0</v>
      </c>
      <c r="AD634" s="51">
        <v>3</v>
      </c>
      <c r="AE634" s="51">
        <v>0</v>
      </c>
      <c r="AF634" s="51">
        <v>0</v>
      </c>
      <c r="AG634" s="51">
        <v>0</v>
      </c>
      <c r="AH634" s="51" t="str">
        <f>IF(OR(COUNTIF(WestCoast[],IDPs[[#This Row],[Dis_Pcode]])&gt;=1,COUNTIF(WestCoast[],#REF!)&gt;=1),"Yes","No")</f>
        <v>Yes</v>
      </c>
      <c r="AI634" s="51" t="str">
        <f>IF(IDPs[[#This Row],[Gov_Pcode]]=IDPs[[#This Row],[Gov_Coming_Pcode]],"Yes","No")</f>
        <v>Yes</v>
      </c>
      <c r="AJ634" s="51" t="str">
        <f>IF(IDPs[[#This Row],[Dis_Pcode]]=IDPs[[#This Row],[Dis_Coming_Pcode]],"Yes","No")</f>
        <v>No</v>
      </c>
    </row>
    <row r="635" spans="1:36" x14ac:dyDescent="0.35">
      <c r="A635" s="50">
        <v>45413</v>
      </c>
      <c r="B635" s="50">
        <v>45413</v>
      </c>
      <c r="C635" s="50" t="s">
        <v>401</v>
      </c>
      <c r="D635" s="51" t="s">
        <v>1203</v>
      </c>
      <c r="E635" s="52" t="s">
        <v>266</v>
      </c>
      <c r="F635" s="51" t="s">
        <v>417</v>
      </c>
      <c r="G635" s="51" t="s">
        <v>1303</v>
      </c>
      <c r="H635" s="52" t="s">
        <v>1304</v>
      </c>
      <c r="I635" s="51" t="s">
        <v>1126</v>
      </c>
      <c r="J635" s="51" t="s">
        <v>1184</v>
      </c>
      <c r="K635" s="50">
        <v>45404</v>
      </c>
      <c r="L635" s="50" t="s">
        <v>401</v>
      </c>
      <c r="M635" s="51" t="s">
        <v>1203</v>
      </c>
      <c r="N635" s="52" t="s">
        <v>266</v>
      </c>
      <c r="O635" s="51" t="s">
        <v>453</v>
      </c>
      <c r="P635" s="51" t="s">
        <v>25</v>
      </c>
      <c r="Q635" s="52" t="s">
        <v>452</v>
      </c>
      <c r="R635" s="51" t="s">
        <v>1180</v>
      </c>
      <c r="S635" s="51" t="s">
        <v>1186</v>
      </c>
      <c r="T635" s="51" t="s">
        <v>1160</v>
      </c>
      <c r="U635" s="51"/>
      <c r="V635" s="51"/>
      <c r="W635" s="51">
        <v>2</v>
      </c>
      <c r="X635" s="51">
        <v>0</v>
      </c>
      <c r="Y635" s="51">
        <v>0</v>
      </c>
      <c r="Z635" s="51">
        <v>0</v>
      </c>
      <c r="AA635" s="51">
        <v>0</v>
      </c>
      <c r="AB635" s="51">
        <v>1</v>
      </c>
      <c r="AC635" s="51">
        <v>0</v>
      </c>
      <c r="AD635" s="51">
        <v>1</v>
      </c>
      <c r="AE635" s="51">
        <v>0</v>
      </c>
      <c r="AF635" s="51">
        <v>0</v>
      </c>
      <c r="AG635" s="51">
        <v>0</v>
      </c>
      <c r="AH635" s="51" t="str">
        <f>IF(OR(COUNTIF(WestCoast[],IDPs[[#This Row],[Dis_Pcode]])&gt;=1,COUNTIF(WestCoast[],#REF!)&gt;=1),"Yes","No")</f>
        <v>Yes</v>
      </c>
      <c r="AI635" s="51" t="str">
        <f>IF(IDPs[[#This Row],[Gov_Pcode]]=IDPs[[#This Row],[Gov_Coming_Pcode]],"Yes","No")</f>
        <v>Yes</v>
      </c>
      <c r="AJ635" s="51" t="str">
        <f>IF(IDPs[[#This Row],[Dis_Pcode]]=IDPs[[#This Row],[Dis_Coming_Pcode]],"Yes","No")</f>
        <v>No</v>
      </c>
    </row>
    <row r="636" spans="1:36" x14ac:dyDescent="0.35">
      <c r="A636" s="50">
        <v>45413</v>
      </c>
      <c r="B636" s="50">
        <v>45413</v>
      </c>
      <c r="C636" s="50" t="s">
        <v>401</v>
      </c>
      <c r="D636" s="51" t="s">
        <v>1203</v>
      </c>
      <c r="E636" s="52" t="s">
        <v>266</v>
      </c>
      <c r="F636" s="51" t="s">
        <v>417</v>
      </c>
      <c r="G636" s="51" t="s">
        <v>1303</v>
      </c>
      <c r="H636" s="52" t="s">
        <v>1304</v>
      </c>
      <c r="I636" s="51" t="s">
        <v>1126</v>
      </c>
      <c r="J636" s="51" t="s">
        <v>1184</v>
      </c>
      <c r="K636" s="50">
        <v>45404</v>
      </c>
      <c r="L636" s="50" t="s">
        <v>401</v>
      </c>
      <c r="M636" s="51" t="s">
        <v>1203</v>
      </c>
      <c r="N636" s="52" t="s">
        <v>266</v>
      </c>
      <c r="O636" s="51" t="s">
        <v>415</v>
      </c>
      <c r="P636" s="51" t="s">
        <v>34</v>
      </c>
      <c r="Q636" s="52" t="s">
        <v>414</v>
      </c>
      <c r="R636" s="51" t="s">
        <v>1181</v>
      </c>
      <c r="S636" s="51" t="s">
        <v>1182</v>
      </c>
      <c r="T636" s="51" t="s">
        <v>1160</v>
      </c>
      <c r="U636" s="51"/>
      <c r="V636" s="51"/>
      <c r="W636" s="51">
        <v>1</v>
      </c>
      <c r="X636" s="51">
        <v>0</v>
      </c>
      <c r="Y636" s="51">
        <v>0</v>
      </c>
      <c r="Z636" s="51">
        <v>0</v>
      </c>
      <c r="AA636" s="51">
        <v>0</v>
      </c>
      <c r="AB636" s="51">
        <v>0</v>
      </c>
      <c r="AC636" s="51">
        <v>0</v>
      </c>
      <c r="AD636" s="51">
        <v>0</v>
      </c>
      <c r="AE636" s="51">
        <v>0</v>
      </c>
      <c r="AF636" s="51">
        <v>1</v>
      </c>
      <c r="AG636" s="51">
        <v>0</v>
      </c>
      <c r="AH636" s="51" t="str">
        <f>IF(OR(COUNTIF(WestCoast[],IDPs[[#This Row],[Dis_Pcode]])&gt;=1,COUNTIF(WestCoast[],#REF!)&gt;=1),"Yes","No")</f>
        <v>Yes</v>
      </c>
      <c r="AI636" s="51" t="str">
        <f>IF(IDPs[[#This Row],[Gov_Pcode]]=IDPs[[#This Row],[Gov_Coming_Pcode]],"Yes","No")</f>
        <v>Yes</v>
      </c>
      <c r="AJ636" s="51" t="str">
        <f>IF(IDPs[[#This Row],[Dis_Pcode]]=IDPs[[#This Row],[Dis_Coming_Pcode]],"Yes","No")</f>
        <v>No</v>
      </c>
    </row>
    <row r="637" spans="1:36" x14ac:dyDescent="0.35">
      <c r="A637" s="50">
        <v>45413</v>
      </c>
      <c r="B637" s="50">
        <v>45413</v>
      </c>
      <c r="C637" s="50" t="s">
        <v>401</v>
      </c>
      <c r="D637" s="51" t="s">
        <v>1203</v>
      </c>
      <c r="E637" s="52" t="s">
        <v>266</v>
      </c>
      <c r="F637" s="51" t="s">
        <v>417</v>
      </c>
      <c r="G637" s="51" t="s">
        <v>1303</v>
      </c>
      <c r="H637" s="52" t="s">
        <v>1304</v>
      </c>
      <c r="I637" s="51" t="s">
        <v>1126</v>
      </c>
      <c r="J637" s="51" t="s">
        <v>1184</v>
      </c>
      <c r="K637" s="50">
        <v>45404</v>
      </c>
      <c r="L637" s="50" t="s">
        <v>401</v>
      </c>
      <c r="M637" s="51" t="s">
        <v>1203</v>
      </c>
      <c r="N637" s="52" t="s">
        <v>266</v>
      </c>
      <c r="O637" s="51" t="s">
        <v>441</v>
      </c>
      <c r="P637" s="51" t="s">
        <v>1209</v>
      </c>
      <c r="Q637" s="52" t="s">
        <v>440</v>
      </c>
      <c r="R637" s="51" t="s">
        <v>1180</v>
      </c>
      <c r="S637" s="51" t="s">
        <v>1186</v>
      </c>
      <c r="T637" s="51" t="s">
        <v>1435</v>
      </c>
      <c r="U637" s="51" t="s">
        <v>1435</v>
      </c>
      <c r="V637" s="51" t="s">
        <v>1435</v>
      </c>
      <c r="W637" s="51">
        <v>2</v>
      </c>
      <c r="X637" s="51">
        <v>0</v>
      </c>
      <c r="Y637" s="51">
        <v>2</v>
      </c>
      <c r="Z637" s="51">
        <v>0</v>
      </c>
      <c r="AA637" s="51">
        <v>0</v>
      </c>
      <c r="AB637" s="51">
        <v>0</v>
      </c>
      <c r="AC637" s="51">
        <v>0</v>
      </c>
      <c r="AD637" s="51">
        <v>0</v>
      </c>
      <c r="AE637" s="51">
        <v>0</v>
      </c>
      <c r="AF637" s="51">
        <v>0</v>
      </c>
      <c r="AG637" s="51">
        <v>0</v>
      </c>
      <c r="AH637" s="51" t="str">
        <f>IF(OR(COUNTIF(WestCoast[],IDPs[[#This Row],[Dis_Pcode]])&gt;=1,COUNTIF(WestCoast[],#REF!)&gt;=1),"Yes","No")</f>
        <v>Yes</v>
      </c>
      <c r="AI637" s="51" t="str">
        <f>IF(IDPs[[#This Row],[Gov_Pcode]]=IDPs[[#This Row],[Gov_Coming_Pcode]],"Yes","No")</f>
        <v>Yes</v>
      </c>
      <c r="AJ637" s="51" t="str">
        <f>IF(IDPs[[#This Row],[Dis_Pcode]]=IDPs[[#This Row],[Dis_Coming_Pcode]],"Yes","No")</f>
        <v>No</v>
      </c>
    </row>
    <row r="638" spans="1:36" x14ac:dyDescent="0.35">
      <c r="A638" s="50">
        <v>45413</v>
      </c>
      <c r="B638" s="50">
        <v>45413</v>
      </c>
      <c r="C638" s="50" t="s">
        <v>401</v>
      </c>
      <c r="D638" s="51" t="s">
        <v>1203</v>
      </c>
      <c r="E638" s="52" t="s">
        <v>266</v>
      </c>
      <c r="F638" s="51" t="s">
        <v>417</v>
      </c>
      <c r="G638" s="51" t="s">
        <v>1303</v>
      </c>
      <c r="H638" s="52" t="s">
        <v>1304</v>
      </c>
      <c r="I638" s="51" t="s">
        <v>1126</v>
      </c>
      <c r="J638" s="51" t="s">
        <v>1184</v>
      </c>
      <c r="K638" s="50">
        <v>45405</v>
      </c>
      <c r="L638" s="50" t="s">
        <v>401</v>
      </c>
      <c r="M638" s="51" t="s">
        <v>1203</v>
      </c>
      <c r="N638" s="52" t="s">
        <v>266</v>
      </c>
      <c r="O638" s="51" t="s">
        <v>413</v>
      </c>
      <c r="P638" s="51" t="s">
        <v>29</v>
      </c>
      <c r="Q638" s="52" t="s">
        <v>412</v>
      </c>
      <c r="R638" s="51" t="s">
        <v>1181</v>
      </c>
      <c r="S638" s="51" t="s">
        <v>1182</v>
      </c>
      <c r="T638" s="51" t="s">
        <v>1160</v>
      </c>
      <c r="U638" s="51"/>
      <c r="V638" s="51"/>
      <c r="W638" s="51">
        <v>1</v>
      </c>
      <c r="X638" s="51">
        <v>0</v>
      </c>
      <c r="Y638" s="51">
        <v>1</v>
      </c>
      <c r="Z638" s="51">
        <v>0</v>
      </c>
      <c r="AA638" s="51">
        <v>0</v>
      </c>
      <c r="AB638" s="51">
        <v>0</v>
      </c>
      <c r="AC638" s="51">
        <v>0</v>
      </c>
      <c r="AD638" s="51">
        <v>0</v>
      </c>
      <c r="AE638" s="51">
        <v>0</v>
      </c>
      <c r="AF638" s="51">
        <v>0</v>
      </c>
      <c r="AG638" s="51">
        <v>0</v>
      </c>
      <c r="AH638" s="51" t="str">
        <f>IF(OR(COUNTIF(WestCoast[],IDPs[[#This Row],[Dis_Pcode]])&gt;=1,COUNTIF(WestCoast[],#REF!)&gt;=1),"Yes","No")</f>
        <v>Yes</v>
      </c>
      <c r="AI638" s="51" t="str">
        <f>IF(IDPs[[#This Row],[Gov_Pcode]]=IDPs[[#This Row],[Gov_Coming_Pcode]],"Yes","No")</f>
        <v>Yes</v>
      </c>
      <c r="AJ638" s="51" t="str">
        <f>IF(IDPs[[#This Row],[Dis_Pcode]]=IDPs[[#This Row],[Dis_Coming_Pcode]],"Yes","No")</f>
        <v>No</v>
      </c>
    </row>
    <row r="639" spans="1:36" x14ac:dyDescent="0.35">
      <c r="A639" s="50">
        <v>45413</v>
      </c>
      <c r="B639" s="50">
        <v>45413</v>
      </c>
      <c r="C639" s="50" t="s">
        <v>401</v>
      </c>
      <c r="D639" s="51" t="s">
        <v>1203</v>
      </c>
      <c r="E639" s="52" t="s">
        <v>266</v>
      </c>
      <c r="F639" s="51" t="s">
        <v>417</v>
      </c>
      <c r="G639" s="51" t="s">
        <v>1303</v>
      </c>
      <c r="H639" s="52" t="s">
        <v>1304</v>
      </c>
      <c r="I639" s="51" t="s">
        <v>1126</v>
      </c>
      <c r="J639" s="51" t="s">
        <v>1184</v>
      </c>
      <c r="K639" s="50">
        <v>45405</v>
      </c>
      <c r="L639" s="50" t="s">
        <v>401</v>
      </c>
      <c r="M639" s="51" t="s">
        <v>1203</v>
      </c>
      <c r="N639" s="52" t="s">
        <v>266</v>
      </c>
      <c r="O639" s="51" t="s">
        <v>427</v>
      </c>
      <c r="P639" s="51" t="s">
        <v>50</v>
      </c>
      <c r="Q639" s="52" t="s">
        <v>426</v>
      </c>
      <c r="R639" s="51" t="s">
        <v>1181</v>
      </c>
      <c r="S639" s="51" t="s">
        <v>1182</v>
      </c>
      <c r="T639" s="51" t="s">
        <v>1160</v>
      </c>
      <c r="U639" s="51"/>
      <c r="V639" s="51"/>
      <c r="W639" s="51">
        <v>2</v>
      </c>
      <c r="X639" s="51">
        <v>0</v>
      </c>
      <c r="Y639" s="51">
        <v>1</v>
      </c>
      <c r="Z639" s="51">
        <v>0</v>
      </c>
      <c r="AA639" s="51">
        <v>0</v>
      </c>
      <c r="AB639" s="51">
        <v>0</v>
      </c>
      <c r="AC639" s="51">
        <v>0</v>
      </c>
      <c r="AD639" s="51">
        <v>0</v>
      </c>
      <c r="AE639" s="51">
        <v>0</v>
      </c>
      <c r="AF639" s="51">
        <v>1</v>
      </c>
      <c r="AG639" s="51">
        <v>0</v>
      </c>
      <c r="AH639" s="51" t="str">
        <f>IF(OR(COUNTIF(WestCoast[],IDPs[[#This Row],[Dis_Pcode]])&gt;=1,COUNTIF(WestCoast[],#REF!)&gt;=1),"Yes","No")</f>
        <v>Yes</v>
      </c>
      <c r="AI639" s="51" t="str">
        <f>IF(IDPs[[#This Row],[Gov_Pcode]]=IDPs[[#This Row],[Gov_Coming_Pcode]],"Yes","No")</f>
        <v>Yes</v>
      </c>
      <c r="AJ639" s="51" t="str">
        <f>IF(IDPs[[#This Row],[Dis_Pcode]]=IDPs[[#This Row],[Dis_Coming_Pcode]],"Yes","No")</f>
        <v>No</v>
      </c>
    </row>
    <row r="640" spans="1:36" x14ac:dyDescent="0.35">
      <c r="A640" s="50">
        <v>45411</v>
      </c>
      <c r="B640" s="50">
        <v>45411</v>
      </c>
      <c r="C640" s="50" t="s">
        <v>1046</v>
      </c>
      <c r="D640" s="51" t="s">
        <v>1207</v>
      </c>
      <c r="E640" s="52" t="s">
        <v>267</v>
      </c>
      <c r="F640" s="51" t="s">
        <v>1049</v>
      </c>
      <c r="G640" s="51" t="s">
        <v>1263</v>
      </c>
      <c r="H640" s="52" t="s">
        <v>1264</v>
      </c>
      <c r="I640" s="51" t="s">
        <v>1126</v>
      </c>
      <c r="J640" s="51" t="s">
        <v>1184</v>
      </c>
      <c r="K640" s="50">
        <v>45406</v>
      </c>
      <c r="L640" s="50" t="s">
        <v>1046</v>
      </c>
      <c r="M640" s="51" t="s">
        <v>1207</v>
      </c>
      <c r="N640" s="52" t="s">
        <v>267</v>
      </c>
      <c r="O640" s="51" t="s">
        <v>1084</v>
      </c>
      <c r="P640" s="51" t="s">
        <v>35</v>
      </c>
      <c r="Q640" s="52" t="s">
        <v>1083</v>
      </c>
      <c r="R640" s="51" t="s">
        <v>1180</v>
      </c>
      <c r="S640" s="51" t="s">
        <v>1185</v>
      </c>
      <c r="T640" s="51" t="s">
        <v>1160</v>
      </c>
      <c r="U640" s="51"/>
      <c r="V640" s="51"/>
      <c r="W640" s="51">
        <v>3</v>
      </c>
      <c r="X640" s="51">
        <v>0</v>
      </c>
      <c r="Y640" s="51">
        <v>3</v>
      </c>
      <c r="Z640" s="51">
        <v>0</v>
      </c>
      <c r="AA640" s="51">
        <v>0</v>
      </c>
      <c r="AB640" s="51">
        <v>0</v>
      </c>
      <c r="AC640" s="51">
        <v>0</v>
      </c>
      <c r="AD640" s="51">
        <v>0</v>
      </c>
      <c r="AE640" s="51">
        <v>0</v>
      </c>
      <c r="AF640" s="51">
        <v>0</v>
      </c>
      <c r="AG640" s="51">
        <v>0</v>
      </c>
      <c r="AH640" s="51" t="str">
        <f>IF(OR(COUNTIF(WestCoast[],IDPs[[#This Row],[Dis_Pcode]])&gt;=1,COUNTIF(WestCoast[],#REF!)&gt;=1),"Yes","No")</f>
        <v>Yes</v>
      </c>
      <c r="AI640" s="51" t="str">
        <f>IF(IDPs[[#This Row],[Gov_Pcode]]=IDPs[[#This Row],[Gov_Coming_Pcode]],"Yes","No")</f>
        <v>Yes</v>
      </c>
      <c r="AJ640" s="51" t="str">
        <f>IF(IDPs[[#This Row],[Dis_Pcode]]=IDPs[[#This Row],[Dis_Coming_Pcode]],"Yes","No")</f>
        <v>No</v>
      </c>
    </row>
    <row r="641" spans="1:36" x14ac:dyDescent="0.35">
      <c r="A641" s="50">
        <v>45413</v>
      </c>
      <c r="B641" s="50">
        <v>45413</v>
      </c>
      <c r="C641" s="50" t="s">
        <v>401</v>
      </c>
      <c r="D641" s="51" t="s">
        <v>1203</v>
      </c>
      <c r="E641" s="52" t="s">
        <v>266</v>
      </c>
      <c r="F641" s="51" t="s">
        <v>417</v>
      </c>
      <c r="G641" s="51" t="s">
        <v>1303</v>
      </c>
      <c r="H641" s="52" t="s">
        <v>1304</v>
      </c>
      <c r="I641" s="51" t="s">
        <v>1126</v>
      </c>
      <c r="J641" s="51" t="s">
        <v>1184</v>
      </c>
      <c r="K641" s="50">
        <v>45406</v>
      </c>
      <c r="L641" s="50" t="s">
        <v>401</v>
      </c>
      <c r="M641" s="51" t="s">
        <v>1203</v>
      </c>
      <c r="N641" s="52" t="s">
        <v>266</v>
      </c>
      <c r="O641" s="51" t="s">
        <v>415</v>
      </c>
      <c r="P641" s="51" t="s">
        <v>34</v>
      </c>
      <c r="Q641" s="52" t="s">
        <v>414</v>
      </c>
      <c r="R641" s="51" t="s">
        <v>1181</v>
      </c>
      <c r="S641" s="51" t="s">
        <v>1182</v>
      </c>
      <c r="T641" s="51" t="s">
        <v>1160</v>
      </c>
      <c r="U641" s="51"/>
      <c r="V641" s="51"/>
      <c r="W641" s="51">
        <v>2</v>
      </c>
      <c r="X641" s="51">
        <v>0</v>
      </c>
      <c r="Y641" s="51">
        <v>1</v>
      </c>
      <c r="Z641" s="51">
        <v>0</v>
      </c>
      <c r="AA641" s="51">
        <v>1</v>
      </c>
      <c r="AB641" s="51">
        <v>0</v>
      </c>
      <c r="AC641" s="51">
        <v>0</v>
      </c>
      <c r="AD641" s="51">
        <v>0</v>
      </c>
      <c r="AE641" s="51">
        <v>0</v>
      </c>
      <c r="AF641" s="51">
        <v>0</v>
      </c>
      <c r="AG641" s="51">
        <v>0</v>
      </c>
      <c r="AH641" s="51" t="str">
        <f>IF(OR(COUNTIF(WestCoast[],IDPs[[#This Row],[Dis_Pcode]])&gt;=1,COUNTIF(WestCoast[],#REF!)&gt;=1),"Yes","No")</f>
        <v>Yes</v>
      </c>
      <c r="AI641" s="51" t="str">
        <f>IF(IDPs[[#This Row],[Gov_Pcode]]=IDPs[[#This Row],[Gov_Coming_Pcode]],"Yes","No")</f>
        <v>Yes</v>
      </c>
      <c r="AJ641" s="51" t="str">
        <f>IF(IDPs[[#This Row],[Dis_Pcode]]=IDPs[[#This Row],[Dis_Coming_Pcode]],"Yes","No")</f>
        <v>No</v>
      </c>
    </row>
    <row r="642" spans="1:36" x14ac:dyDescent="0.35">
      <c r="A642" s="50">
        <v>45413</v>
      </c>
      <c r="B642" s="50">
        <v>45413</v>
      </c>
      <c r="C642" s="50" t="s">
        <v>401</v>
      </c>
      <c r="D642" s="51" t="s">
        <v>1203</v>
      </c>
      <c r="E642" s="52" t="s">
        <v>266</v>
      </c>
      <c r="F642" s="51" t="s">
        <v>417</v>
      </c>
      <c r="G642" s="51" t="s">
        <v>1303</v>
      </c>
      <c r="H642" s="52" t="s">
        <v>1304</v>
      </c>
      <c r="I642" s="51" t="s">
        <v>1126</v>
      </c>
      <c r="J642" s="51" t="s">
        <v>1184</v>
      </c>
      <c r="K642" s="50">
        <v>45406</v>
      </c>
      <c r="L642" s="50" t="s">
        <v>401</v>
      </c>
      <c r="M642" s="51" t="s">
        <v>1203</v>
      </c>
      <c r="N642" s="52" t="s">
        <v>266</v>
      </c>
      <c r="O642" s="51" t="s">
        <v>413</v>
      </c>
      <c r="P642" s="51" t="s">
        <v>29</v>
      </c>
      <c r="Q642" s="52" t="s">
        <v>412</v>
      </c>
      <c r="R642" s="51" t="s">
        <v>1181</v>
      </c>
      <c r="S642" s="51" t="s">
        <v>1182</v>
      </c>
      <c r="T642" s="51" t="s">
        <v>1160</v>
      </c>
      <c r="U642" s="51"/>
      <c r="V642" s="51"/>
      <c r="W642" s="51">
        <v>2</v>
      </c>
      <c r="X642" s="51">
        <v>0</v>
      </c>
      <c r="Y642" s="51">
        <v>1</v>
      </c>
      <c r="Z642" s="51">
        <v>0</v>
      </c>
      <c r="AA642" s="51">
        <v>0</v>
      </c>
      <c r="AB642" s="51">
        <v>0</v>
      </c>
      <c r="AC642" s="51">
        <v>0</v>
      </c>
      <c r="AD642" s="51">
        <v>0</v>
      </c>
      <c r="AE642" s="51">
        <v>0</v>
      </c>
      <c r="AF642" s="51">
        <v>1</v>
      </c>
      <c r="AG642" s="51">
        <v>0</v>
      </c>
      <c r="AH642" s="51" t="str">
        <f>IF(OR(COUNTIF(WestCoast[],IDPs[[#This Row],[Dis_Pcode]])&gt;=1,COUNTIF(WestCoast[],#REF!)&gt;=1),"Yes","No")</f>
        <v>Yes</v>
      </c>
      <c r="AI642" s="51" t="str">
        <f>IF(IDPs[[#This Row],[Gov_Pcode]]=IDPs[[#This Row],[Gov_Coming_Pcode]],"Yes","No")</f>
        <v>Yes</v>
      </c>
      <c r="AJ642" s="51" t="str">
        <f>IF(IDPs[[#This Row],[Dis_Pcode]]=IDPs[[#This Row],[Dis_Coming_Pcode]],"Yes","No")</f>
        <v>No</v>
      </c>
    </row>
    <row r="643" spans="1:36" x14ac:dyDescent="0.35">
      <c r="A643" s="50">
        <v>45410</v>
      </c>
      <c r="B643" s="50">
        <v>45410</v>
      </c>
      <c r="C643" s="50" t="s">
        <v>401</v>
      </c>
      <c r="D643" s="51" t="s">
        <v>1203</v>
      </c>
      <c r="E643" s="52" t="s">
        <v>266</v>
      </c>
      <c r="F643" s="51" t="s">
        <v>417</v>
      </c>
      <c r="G643" s="51" t="s">
        <v>1303</v>
      </c>
      <c r="H643" s="52" t="s">
        <v>1304</v>
      </c>
      <c r="I643" s="51" t="s">
        <v>1126</v>
      </c>
      <c r="J643" s="51" t="s">
        <v>1184</v>
      </c>
      <c r="K643" s="50">
        <v>45407</v>
      </c>
      <c r="L643" s="50" t="s">
        <v>401</v>
      </c>
      <c r="M643" s="51" t="s">
        <v>1203</v>
      </c>
      <c r="N643" s="52" t="s">
        <v>266</v>
      </c>
      <c r="O643" s="51" t="s">
        <v>441</v>
      </c>
      <c r="P643" s="51" t="s">
        <v>1209</v>
      </c>
      <c r="Q643" s="52" t="s">
        <v>440</v>
      </c>
      <c r="R643" s="51" t="s">
        <v>1180</v>
      </c>
      <c r="S643" s="51" t="s">
        <v>1186</v>
      </c>
      <c r="T643" s="51" t="s">
        <v>1160</v>
      </c>
      <c r="U643" s="51"/>
      <c r="V643" s="51"/>
      <c r="W643" s="51">
        <v>1</v>
      </c>
      <c r="X643" s="51">
        <v>0</v>
      </c>
      <c r="Y643" s="51">
        <v>0</v>
      </c>
      <c r="Z643" s="51">
        <v>0</v>
      </c>
      <c r="AA643" s="51">
        <v>0</v>
      </c>
      <c r="AB643" s="51">
        <v>0</v>
      </c>
      <c r="AC643" s="51">
        <v>0</v>
      </c>
      <c r="AD643" s="51">
        <v>1</v>
      </c>
      <c r="AE643" s="51">
        <v>0</v>
      </c>
      <c r="AF643" s="51">
        <v>0</v>
      </c>
      <c r="AG643" s="51">
        <v>0</v>
      </c>
      <c r="AH643" s="51" t="str">
        <f>IF(OR(COUNTIF(WestCoast[],IDPs[[#This Row],[Dis_Pcode]])&gt;=1,COUNTIF(WestCoast[],#REF!)&gt;=1),"Yes","No")</f>
        <v>Yes</v>
      </c>
      <c r="AI643" s="51" t="str">
        <f>IF(IDPs[[#This Row],[Gov_Pcode]]=IDPs[[#This Row],[Gov_Coming_Pcode]],"Yes","No")</f>
        <v>Yes</v>
      </c>
      <c r="AJ643" s="51" t="str">
        <f>IF(IDPs[[#This Row],[Dis_Pcode]]=IDPs[[#This Row],[Dis_Coming_Pcode]],"Yes","No")</f>
        <v>No</v>
      </c>
    </row>
    <row r="644" spans="1:36" x14ac:dyDescent="0.35">
      <c r="A644" s="50">
        <v>45412</v>
      </c>
      <c r="B644" s="50">
        <v>45412</v>
      </c>
      <c r="C644" s="50" t="s">
        <v>401</v>
      </c>
      <c r="D644" s="51" t="s">
        <v>1203</v>
      </c>
      <c r="E644" s="52" t="s">
        <v>266</v>
      </c>
      <c r="F644" s="51" t="s">
        <v>453</v>
      </c>
      <c r="G644" s="51" t="s">
        <v>25</v>
      </c>
      <c r="H644" s="52" t="s">
        <v>452</v>
      </c>
      <c r="I644" s="51" t="s">
        <v>1126</v>
      </c>
      <c r="J644" s="51" t="s">
        <v>1184</v>
      </c>
      <c r="K644" s="50">
        <v>45407</v>
      </c>
      <c r="L644" s="50" t="s">
        <v>1046</v>
      </c>
      <c r="M644" s="51" t="s">
        <v>1207</v>
      </c>
      <c r="N644" s="52" t="s">
        <v>267</v>
      </c>
      <c r="O644" s="51" t="s">
        <v>1084</v>
      </c>
      <c r="P644" s="51" t="s">
        <v>35</v>
      </c>
      <c r="Q644" s="52" t="s">
        <v>1083</v>
      </c>
      <c r="R644" s="51" t="s">
        <v>1180</v>
      </c>
      <c r="S644" s="51" t="s">
        <v>1186</v>
      </c>
      <c r="T644" s="51" t="s">
        <v>1160</v>
      </c>
      <c r="U644" s="51"/>
      <c r="V644" s="51"/>
      <c r="W644" s="51">
        <v>3</v>
      </c>
      <c r="X644" s="51">
        <v>0</v>
      </c>
      <c r="Y644" s="51">
        <v>1</v>
      </c>
      <c r="Z644" s="51">
        <v>0</v>
      </c>
      <c r="AA644" s="51">
        <v>0</v>
      </c>
      <c r="AB644" s="51">
        <v>0</v>
      </c>
      <c r="AC644" s="51">
        <v>0</v>
      </c>
      <c r="AD644" s="51">
        <v>2</v>
      </c>
      <c r="AE644" s="51">
        <v>0</v>
      </c>
      <c r="AF644" s="51">
        <v>0</v>
      </c>
      <c r="AG644" s="51">
        <v>0</v>
      </c>
      <c r="AH644" s="51" t="str">
        <f>IF(OR(COUNTIF(WestCoast[],IDPs[[#This Row],[Dis_Pcode]])&gt;=1,COUNTIF(WestCoast[],#REF!)&gt;=1),"Yes","No")</f>
        <v>Yes</v>
      </c>
      <c r="AI644" s="51" t="str">
        <f>IF(IDPs[[#This Row],[Gov_Pcode]]=IDPs[[#This Row],[Gov_Coming_Pcode]],"Yes","No")</f>
        <v>No</v>
      </c>
      <c r="AJ644" s="51" t="str">
        <f>IF(IDPs[[#This Row],[Dis_Pcode]]=IDPs[[#This Row],[Dis_Coming_Pcode]],"Yes","No")</f>
        <v>No</v>
      </c>
    </row>
    <row r="645" spans="1:36" x14ac:dyDescent="0.35">
      <c r="A645" s="50">
        <v>45413</v>
      </c>
      <c r="B645" s="50">
        <v>45413</v>
      </c>
      <c r="C645" s="50" t="s">
        <v>401</v>
      </c>
      <c r="D645" s="51" t="s">
        <v>1203</v>
      </c>
      <c r="E645" s="52" t="s">
        <v>266</v>
      </c>
      <c r="F645" s="51" t="s">
        <v>417</v>
      </c>
      <c r="G645" s="51" t="s">
        <v>1303</v>
      </c>
      <c r="H645" s="52" t="s">
        <v>1304</v>
      </c>
      <c r="I645" s="51" t="s">
        <v>1126</v>
      </c>
      <c r="J645" s="51" t="s">
        <v>1184</v>
      </c>
      <c r="K645" s="50">
        <v>45407</v>
      </c>
      <c r="L645" s="50" t="s">
        <v>1046</v>
      </c>
      <c r="M645" s="51" t="s">
        <v>1207</v>
      </c>
      <c r="N645" s="52" t="s">
        <v>267</v>
      </c>
      <c r="O645" s="51" t="s">
        <v>1084</v>
      </c>
      <c r="P645" s="51" t="s">
        <v>35</v>
      </c>
      <c r="Q645" s="52" t="s">
        <v>1083</v>
      </c>
      <c r="R645" s="51" t="s">
        <v>1181</v>
      </c>
      <c r="S645" s="51" t="s">
        <v>1183</v>
      </c>
      <c r="T645" s="51" t="s">
        <v>1160</v>
      </c>
      <c r="U645" s="51"/>
      <c r="V645" s="51"/>
      <c r="W645" s="51">
        <v>1</v>
      </c>
      <c r="X645" s="51">
        <v>0</v>
      </c>
      <c r="Y645" s="51">
        <v>1</v>
      </c>
      <c r="Z645" s="51">
        <v>0</v>
      </c>
      <c r="AA645" s="51">
        <v>0</v>
      </c>
      <c r="AB645" s="51">
        <v>0</v>
      </c>
      <c r="AC645" s="51">
        <v>0</v>
      </c>
      <c r="AD645" s="51">
        <v>0</v>
      </c>
      <c r="AE645" s="51">
        <v>0</v>
      </c>
      <c r="AF645" s="51">
        <v>0</v>
      </c>
      <c r="AG645" s="51">
        <v>0</v>
      </c>
      <c r="AH645" s="51" t="str">
        <f>IF(OR(COUNTIF(WestCoast[],IDPs[[#This Row],[Dis_Pcode]])&gt;=1,COUNTIF(WestCoast[],#REF!)&gt;=1),"Yes","No")</f>
        <v>Yes</v>
      </c>
      <c r="AI645" s="51" t="str">
        <f>IF(IDPs[[#This Row],[Gov_Pcode]]=IDPs[[#This Row],[Gov_Coming_Pcode]],"Yes","No")</f>
        <v>No</v>
      </c>
      <c r="AJ645" s="51" t="str">
        <f>IF(IDPs[[#This Row],[Dis_Pcode]]=IDPs[[#This Row],[Dis_Coming_Pcode]],"Yes","No")</f>
        <v>No</v>
      </c>
    </row>
    <row r="646" spans="1:36" x14ac:dyDescent="0.35">
      <c r="A646" s="50">
        <v>45416</v>
      </c>
      <c r="B646" s="50">
        <v>45411</v>
      </c>
      <c r="C646" s="50" t="s">
        <v>874</v>
      </c>
      <c r="D646" s="51" t="s">
        <v>6</v>
      </c>
      <c r="E646" s="52" t="s">
        <v>873</v>
      </c>
      <c r="F646" s="51" t="s">
        <v>894</v>
      </c>
      <c r="G646" s="51" t="s">
        <v>87</v>
      </c>
      <c r="H646" s="52" t="s">
        <v>893</v>
      </c>
      <c r="I646" s="51" t="s">
        <v>1126</v>
      </c>
      <c r="J646" s="51" t="s">
        <v>1184</v>
      </c>
      <c r="K646" s="50">
        <v>45407</v>
      </c>
      <c r="L646" s="50" t="s">
        <v>563</v>
      </c>
      <c r="M646" s="51" t="s">
        <v>8</v>
      </c>
      <c r="N646" s="52" t="s">
        <v>269</v>
      </c>
      <c r="O646" s="51" t="s">
        <v>568</v>
      </c>
      <c r="P646" s="51" t="s">
        <v>566</v>
      </c>
      <c r="Q646" s="52" t="s">
        <v>1389</v>
      </c>
      <c r="R646" s="51" t="s">
        <v>1180</v>
      </c>
      <c r="S646" s="51" t="s">
        <v>1185</v>
      </c>
      <c r="T646" s="51" t="s">
        <v>1160</v>
      </c>
      <c r="U646" s="51"/>
      <c r="V646" s="51"/>
      <c r="W646" s="51">
        <v>1</v>
      </c>
      <c r="X646" s="51">
        <v>0</v>
      </c>
      <c r="Y646" s="51">
        <v>0</v>
      </c>
      <c r="Z646" s="51">
        <v>0</v>
      </c>
      <c r="AA646" s="51">
        <v>0</v>
      </c>
      <c r="AB646" s="51">
        <v>0</v>
      </c>
      <c r="AC646" s="51">
        <v>0</v>
      </c>
      <c r="AD646" s="51">
        <v>1</v>
      </c>
      <c r="AE646" s="51">
        <v>0</v>
      </c>
      <c r="AF646" s="51">
        <v>0</v>
      </c>
      <c r="AG646" s="51">
        <v>0</v>
      </c>
      <c r="AH646" s="51" t="str">
        <f>IF(OR(COUNTIF(WestCoast[],IDPs[[#This Row],[Dis_Pcode]])&gt;=1,COUNTIF(WestCoast[],#REF!)&gt;=1),"Yes","No")</f>
        <v>No</v>
      </c>
      <c r="AI646" s="51" t="str">
        <f>IF(IDPs[[#This Row],[Gov_Pcode]]=IDPs[[#This Row],[Gov_Coming_Pcode]],"Yes","No")</f>
        <v>No</v>
      </c>
      <c r="AJ646" s="51" t="str">
        <f>IF(IDPs[[#This Row],[Dis_Pcode]]=IDPs[[#This Row],[Dis_Coming_Pcode]],"Yes","No")</f>
        <v>No</v>
      </c>
    </row>
    <row r="647" spans="1:36" x14ac:dyDescent="0.35">
      <c r="A647" s="50">
        <v>45410</v>
      </c>
      <c r="B647" s="50">
        <v>45410</v>
      </c>
      <c r="C647" s="50" t="s">
        <v>380</v>
      </c>
      <c r="D647" s="51" t="s">
        <v>1218</v>
      </c>
      <c r="E647" s="52" t="s">
        <v>265</v>
      </c>
      <c r="F647" s="51" t="s">
        <v>382</v>
      </c>
      <c r="G647" s="51" t="s">
        <v>1218</v>
      </c>
      <c r="H647" s="52" t="s">
        <v>265</v>
      </c>
      <c r="I647" s="51" t="s">
        <v>1126</v>
      </c>
      <c r="J647" s="51" t="s">
        <v>1184</v>
      </c>
      <c r="K647" s="50">
        <v>45408</v>
      </c>
      <c r="L647" s="50" t="s">
        <v>380</v>
      </c>
      <c r="M647" s="51" t="s">
        <v>1218</v>
      </c>
      <c r="N647" s="52" t="s">
        <v>265</v>
      </c>
      <c r="O647" s="51" t="s">
        <v>400</v>
      </c>
      <c r="P647" s="51" t="s">
        <v>1154</v>
      </c>
      <c r="Q647" s="52" t="s">
        <v>398</v>
      </c>
      <c r="R647" s="51" t="s">
        <v>1180</v>
      </c>
      <c r="S647" s="51" t="s">
        <v>1186</v>
      </c>
      <c r="T647" s="51" t="s">
        <v>1160</v>
      </c>
      <c r="U647" s="51"/>
      <c r="V647" s="51"/>
      <c r="W647" s="51">
        <v>1</v>
      </c>
      <c r="X647" s="51">
        <v>0</v>
      </c>
      <c r="Y647" s="51">
        <v>1</v>
      </c>
      <c r="Z647" s="51">
        <v>0</v>
      </c>
      <c r="AA647" s="51">
        <v>0</v>
      </c>
      <c r="AB647" s="51">
        <v>0</v>
      </c>
      <c r="AC647" s="51">
        <v>0</v>
      </c>
      <c r="AD647" s="51">
        <v>0</v>
      </c>
      <c r="AE647" s="51">
        <v>0</v>
      </c>
      <c r="AF647" s="51">
        <v>0</v>
      </c>
      <c r="AG647" s="51">
        <v>0</v>
      </c>
      <c r="AH647" s="51" t="str">
        <f>IF(OR(COUNTIF(WestCoast[],IDPs[[#This Row],[Dis_Pcode]])&gt;=1,COUNTIF(WestCoast[],#REF!)&gt;=1),"Yes","No")</f>
        <v>No</v>
      </c>
      <c r="AI647" s="51" t="str">
        <f>IF(IDPs[[#This Row],[Gov_Pcode]]=IDPs[[#This Row],[Gov_Coming_Pcode]],"Yes","No")</f>
        <v>Yes</v>
      </c>
      <c r="AJ647" s="51" t="str">
        <f>IF(IDPs[[#This Row],[Dis_Pcode]]=IDPs[[#This Row],[Dis_Coming_Pcode]],"Yes","No")</f>
        <v>No</v>
      </c>
    </row>
    <row r="648" spans="1:36" x14ac:dyDescent="0.35">
      <c r="A648" s="50">
        <v>45410</v>
      </c>
      <c r="B648" s="50">
        <v>45410</v>
      </c>
      <c r="C648" s="50" t="s">
        <v>401</v>
      </c>
      <c r="D648" s="51" t="s">
        <v>1203</v>
      </c>
      <c r="E648" s="52" t="s">
        <v>266</v>
      </c>
      <c r="F648" s="51" t="s">
        <v>453</v>
      </c>
      <c r="G648" s="51" t="s">
        <v>25</v>
      </c>
      <c r="H648" s="52" t="s">
        <v>452</v>
      </c>
      <c r="I648" s="51" t="s">
        <v>1126</v>
      </c>
      <c r="J648" s="51" t="s">
        <v>1184</v>
      </c>
      <c r="K648" s="50">
        <v>45408</v>
      </c>
      <c r="L648" s="50" t="s">
        <v>1046</v>
      </c>
      <c r="M648" s="51" t="s">
        <v>1207</v>
      </c>
      <c r="N648" s="52" t="s">
        <v>267</v>
      </c>
      <c r="O648" s="51" t="s">
        <v>1084</v>
      </c>
      <c r="P648" s="51" t="s">
        <v>35</v>
      </c>
      <c r="Q648" s="52" t="s">
        <v>1083</v>
      </c>
      <c r="R648" s="51" t="s">
        <v>1180</v>
      </c>
      <c r="S648" s="51" t="s">
        <v>1186</v>
      </c>
      <c r="T648" s="51" t="s">
        <v>1160</v>
      </c>
      <c r="U648" s="51"/>
      <c r="V648" s="51"/>
      <c r="W648" s="51">
        <v>1</v>
      </c>
      <c r="X648" s="51">
        <v>0</v>
      </c>
      <c r="Y648" s="51">
        <v>0</v>
      </c>
      <c r="Z648" s="51">
        <v>0</v>
      </c>
      <c r="AA648" s="51">
        <v>0</v>
      </c>
      <c r="AB648" s="51">
        <v>0</v>
      </c>
      <c r="AC648" s="51">
        <v>0</v>
      </c>
      <c r="AD648" s="51">
        <v>1</v>
      </c>
      <c r="AE648" s="51">
        <v>0</v>
      </c>
      <c r="AF648" s="51">
        <v>0</v>
      </c>
      <c r="AG648" s="51">
        <v>0</v>
      </c>
      <c r="AH648" s="51" t="str">
        <f>IF(OR(COUNTIF(WestCoast[],IDPs[[#This Row],[Dis_Pcode]])&gt;=1,COUNTIF(WestCoast[],#REF!)&gt;=1),"Yes","No")</f>
        <v>Yes</v>
      </c>
      <c r="AI648" s="51" t="str">
        <f>IF(IDPs[[#This Row],[Gov_Pcode]]=IDPs[[#This Row],[Gov_Coming_Pcode]],"Yes","No")</f>
        <v>No</v>
      </c>
      <c r="AJ648" s="51" t="str">
        <f>IF(IDPs[[#This Row],[Dis_Pcode]]=IDPs[[#This Row],[Dis_Coming_Pcode]],"Yes","No")</f>
        <v>No</v>
      </c>
    </row>
    <row r="649" spans="1:36" x14ac:dyDescent="0.35">
      <c r="A649" s="50">
        <v>45416</v>
      </c>
      <c r="B649" s="50">
        <v>45411</v>
      </c>
      <c r="C649" s="50" t="s">
        <v>874</v>
      </c>
      <c r="D649" s="51" t="s">
        <v>6</v>
      </c>
      <c r="E649" s="52" t="s">
        <v>873</v>
      </c>
      <c r="F649" s="51" t="s">
        <v>894</v>
      </c>
      <c r="G649" s="51" t="s">
        <v>87</v>
      </c>
      <c r="H649" s="52" t="s">
        <v>893</v>
      </c>
      <c r="I649" s="51" t="s">
        <v>1126</v>
      </c>
      <c r="J649" s="51" t="s">
        <v>1184</v>
      </c>
      <c r="K649" s="50">
        <v>45408</v>
      </c>
      <c r="L649" s="50" t="s">
        <v>401</v>
      </c>
      <c r="M649" s="51" t="s">
        <v>1203</v>
      </c>
      <c r="N649" s="52" t="s">
        <v>266</v>
      </c>
      <c r="O649" s="51" t="s">
        <v>404</v>
      </c>
      <c r="P649" s="51" t="s">
        <v>1298</v>
      </c>
      <c r="Q649" s="52" t="s">
        <v>403</v>
      </c>
      <c r="R649" s="51" t="s">
        <v>1181</v>
      </c>
      <c r="S649" s="51" t="s">
        <v>1183</v>
      </c>
      <c r="T649" s="51" t="s">
        <v>1160</v>
      </c>
      <c r="U649" s="51"/>
      <c r="V649" s="51"/>
      <c r="W649" s="51">
        <v>1</v>
      </c>
      <c r="X649" s="51">
        <v>0</v>
      </c>
      <c r="Y649" s="51">
        <v>1</v>
      </c>
      <c r="Z649" s="51">
        <v>0</v>
      </c>
      <c r="AA649" s="51">
        <v>0</v>
      </c>
      <c r="AB649" s="51">
        <v>0</v>
      </c>
      <c r="AC649" s="51">
        <v>0</v>
      </c>
      <c r="AD649" s="51">
        <v>0</v>
      </c>
      <c r="AE649" s="51">
        <v>0</v>
      </c>
      <c r="AF649" s="51">
        <v>0</v>
      </c>
      <c r="AG649" s="51">
        <v>0</v>
      </c>
      <c r="AH649" s="51" t="str">
        <f>IF(OR(COUNTIF(WestCoast[],IDPs[[#This Row],[Dis_Pcode]])&gt;=1,COUNTIF(WestCoast[],#REF!)&gt;=1),"Yes","No")</f>
        <v>No</v>
      </c>
      <c r="AI649" s="51" t="str">
        <f>IF(IDPs[[#This Row],[Gov_Pcode]]=IDPs[[#This Row],[Gov_Coming_Pcode]],"Yes","No")</f>
        <v>No</v>
      </c>
      <c r="AJ649" s="51" t="str">
        <f>IF(IDPs[[#This Row],[Dis_Pcode]]=IDPs[[#This Row],[Dis_Coming_Pcode]],"Yes","No")</f>
        <v>No</v>
      </c>
    </row>
    <row r="650" spans="1:36" x14ac:dyDescent="0.35">
      <c r="A650" s="50">
        <v>45416</v>
      </c>
      <c r="B650" s="50">
        <v>45410</v>
      </c>
      <c r="C650" s="50" t="s">
        <v>874</v>
      </c>
      <c r="D650" s="51" t="s">
        <v>6</v>
      </c>
      <c r="E650" s="52" t="s">
        <v>873</v>
      </c>
      <c r="F650" s="51" t="s">
        <v>894</v>
      </c>
      <c r="G650" s="51" t="s">
        <v>87</v>
      </c>
      <c r="H650" s="52" t="s">
        <v>893</v>
      </c>
      <c r="I650" s="51" t="s">
        <v>1126</v>
      </c>
      <c r="J650" s="51" t="s">
        <v>1184</v>
      </c>
      <c r="K650" s="50">
        <v>45408</v>
      </c>
      <c r="L650" s="50" t="s">
        <v>874</v>
      </c>
      <c r="M650" s="51" t="s">
        <v>6</v>
      </c>
      <c r="N650" s="52" t="s">
        <v>873</v>
      </c>
      <c r="O650" s="51" t="s">
        <v>889</v>
      </c>
      <c r="P650" s="51" t="s">
        <v>163</v>
      </c>
      <c r="Q650" s="52" t="s">
        <v>1380</v>
      </c>
      <c r="R650" s="51" t="s">
        <v>1180</v>
      </c>
      <c r="S650" s="51" t="s">
        <v>1185</v>
      </c>
      <c r="T650" s="51" t="s">
        <v>1160</v>
      </c>
      <c r="U650" s="51"/>
      <c r="V650" s="51"/>
      <c r="W650" s="51">
        <v>1</v>
      </c>
      <c r="X650" s="51">
        <v>0</v>
      </c>
      <c r="Y650" s="51">
        <v>0</v>
      </c>
      <c r="Z650" s="51">
        <v>0</v>
      </c>
      <c r="AA650" s="51">
        <v>0</v>
      </c>
      <c r="AB650" s="51">
        <v>0</v>
      </c>
      <c r="AC650" s="51">
        <v>0</v>
      </c>
      <c r="AD650" s="51">
        <v>1</v>
      </c>
      <c r="AE650" s="51">
        <v>0</v>
      </c>
      <c r="AF650" s="51">
        <v>0</v>
      </c>
      <c r="AG650" s="51">
        <v>0</v>
      </c>
      <c r="AH650" s="51" t="str">
        <f>IF(OR(COUNTIF(WestCoast[],IDPs[[#This Row],[Dis_Pcode]])&gt;=1,COUNTIF(WestCoast[],#REF!)&gt;=1),"Yes","No")</f>
        <v>No</v>
      </c>
      <c r="AI650" s="51" t="str">
        <f>IF(IDPs[[#This Row],[Gov_Pcode]]=IDPs[[#This Row],[Gov_Coming_Pcode]],"Yes","No")</f>
        <v>Yes</v>
      </c>
      <c r="AJ650" s="51" t="str">
        <f>IF(IDPs[[#This Row],[Dis_Pcode]]=IDPs[[#This Row],[Dis_Coming_Pcode]],"Yes","No")</f>
        <v>No</v>
      </c>
    </row>
    <row r="651" spans="1:36" x14ac:dyDescent="0.35">
      <c r="A651" s="50">
        <v>45416</v>
      </c>
      <c r="B651" s="50">
        <v>45410</v>
      </c>
      <c r="C651" s="50" t="s">
        <v>874</v>
      </c>
      <c r="D651" s="51" t="s">
        <v>6</v>
      </c>
      <c r="E651" s="52" t="s">
        <v>873</v>
      </c>
      <c r="F651" s="51" t="s">
        <v>892</v>
      </c>
      <c r="G651" s="51" t="s">
        <v>6</v>
      </c>
      <c r="H651" s="52" t="s">
        <v>873</v>
      </c>
      <c r="I651" s="51" t="s">
        <v>1126</v>
      </c>
      <c r="J651" s="51" t="s">
        <v>1184</v>
      </c>
      <c r="K651" s="50">
        <v>45408</v>
      </c>
      <c r="L651" s="50" t="s">
        <v>797</v>
      </c>
      <c r="M651" s="51" t="s">
        <v>7</v>
      </c>
      <c r="N651" s="52" t="s">
        <v>796</v>
      </c>
      <c r="O651" s="51" t="s">
        <v>807</v>
      </c>
      <c r="P651" s="51" t="s">
        <v>1205</v>
      </c>
      <c r="Q651" s="52" t="s">
        <v>806</v>
      </c>
      <c r="R651" s="51" t="s">
        <v>1181</v>
      </c>
      <c r="S651" s="51" t="s">
        <v>1183</v>
      </c>
      <c r="T651" s="51" t="s">
        <v>1160</v>
      </c>
      <c r="U651" s="51"/>
      <c r="V651" s="51"/>
      <c r="W651" s="51">
        <v>1</v>
      </c>
      <c r="X651" s="51">
        <v>0</v>
      </c>
      <c r="Y651" s="51">
        <v>0</v>
      </c>
      <c r="Z651" s="51">
        <v>0</v>
      </c>
      <c r="AA651" s="51">
        <v>0</v>
      </c>
      <c r="AB651" s="51">
        <v>0</v>
      </c>
      <c r="AC651" s="51">
        <v>0</v>
      </c>
      <c r="AD651" s="51">
        <v>1</v>
      </c>
      <c r="AE651" s="51">
        <v>0</v>
      </c>
      <c r="AF651" s="51">
        <v>0</v>
      </c>
      <c r="AG651" s="51">
        <v>0</v>
      </c>
      <c r="AH651" s="51" t="str">
        <f>IF(OR(COUNTIF(WestCoast[],IDPs[[#This Row],[Dis_Pcode]])&gt;=1,COUNTIF(WestCoast[],#REF!)&gt;=1),"Yes","No")</f>
        <v>No</v>
      </c>
      <c r="AI651" s="51" t="str">
        <f>IF(IDPs[[#This Row],[Gov_Pcode]]=IDPs[[#This Row],[Gov_Coming_Pcode]],"Yes","No")</f>
        <v>No</v>
      </c>
      <c r="AJ651" s="51" t="str">
        <f>IF(IDPs[[#This Row],[Dis_Pcode]]=IDPs[[#This Row],[Dis_Coming_Pcode]],"Yes","No")</f>
        <v>No</v>
      </c>
    </row>
    <row r="652" spans="1:36" x14ac:dyDescent="0.35">
      <c r="A652" s="50">
        <v>45411</v>
      </c>
      <c r="B652" s="50">
        <v>45411</v>
      </c>
      <c r="C652" s="50" t="s">
        <v>1046</v>
      </c>
      <c r="D652" s="51" t="s">
        <v>1207</v>
      </c>
      <c r="E652" s="52" t="s">
        <v>267</v>
      </c>
      <c r="F652" s="51" t="s">
        <v>1049</v>
      </c>
      <c r="G652" s="51" t="s">
        <v>1263</v>
      </c>
      <c r="H652" s="52" t="s">
        <v>1264</v>
      </c>
      <c r="I652" s="51" t="s">
        <v>1126</v>
      </c>
      <c r="J652" s="51" t="s">
        <v>1184</v>
      </c>
      <c r="K652" s="50">
        <v>45409</v>
      </c>
      <c r="L652" s="50" t="s">
        <v>1046</v>
      </c>
      <c r="M652" s="51" t="s">
        <v>1207</v>
      </c>
      <c r="N652" s="52" t="s">
        <v>267</v>
      </c>
      <c r="O652" s="51" t="s">
        <v>1084</v>
      </c>
      <c r="P652" s="51" t="s">
        <v>35</v>
      </c>
      <c r="Q652" s="52" t="s">
        <v>1083</v>
      </c>
      <c r="R652" s="51" t="s">
        <v>1180</v>
      </c>
      <c r="S652" s="51" t="s">
        <v>1185</v>
      </c>
      <c r="T652" s="51" t="s">
        <v>1160</v>
      </c>
      <c r="U652" s="51"/>
      <c r="V652" s="51"/>
      <c r="W652" s="51">
        <v>3</v>
      </c>
      <c r="X652" s="51">
        <v>0</v>
      </c>
      <c r="Y652" s="51">
        <v>0</v>
      </c>
      <c r="Z652" s="51">
        <v>0</v>
      </c>
      <c r="AA652" s="51">
        <v>3</v>
      </c>
      <c r="AB652" s="51">
        <v>0</v>
      </c>
      <c r="AC652" s="51">
        <v>0</v>
      </c>
      <c r="AD652" s="51">
        <v>0</v>
      </c>
      <c r="AE652" s="51">
        <v>0</v>
      </c>
      <c r="AF652" s="51">
        <v>0</v>
      </c>
      <c r="AG652" s="51">
        <v>0</v>
      </c>
      <c r="AH652" s="51" t="str">
        <f>IF(OR(COUNTIF(WestCoast[],IDPs[[#This Row],[Dis_Pcode]])&gt;=1,COUNTIF(WestCoast[],#REF!)&gt;=1),"Yes","No")</f>
        <v>Yes</v>
      </c>
      <c r="AI652" s="51" t="str">
        <f>IF(IDPs[[#This Row],[Gov_Pcode]]=IDPs[[#This Row],[Gov_Coming_Pcode]],"Yes","No")</f>
        <v>Yes</v>
      </c>
      <c r="AJ652" s="51" t="str">
        <f>IF(IDPs[[#This Row],[Dis_Pcode]]=IDPs[[#This Row],[Dis_Coming_Pcode]],"Yes","No")</f>
        <v>No</v>
      </c>
    </row>
    <row r="653" spans="1:36" x14ac:dyDescent="0.35">
      <c r="A653" s="50">
        <v>45411</v>
      </c>
      <c r="B653" s="50">
        <v>45411</v>
      </c>
      <c r="C653" s="50" t="s">
        <v>1046</v>
      </c>
      <c r="D653" s="51" t="s">
        <v>1207</v>
      </c>
      <c r="E653" s="52" t="s">
        <v>267</v>
      </c>
      <c r="F653" s="51" t="s">
        <v>1081</v>
      </c>
      <c r="G653" s="51" t="s">
        <v>1208</v>
      </c>
      <c r="H653" s="52" t="s">
        <v>1080</v>
      </c>
      <c r="I653" s="51" t="s">
        <v>1126</v>
      </c>
      <c r="J653" s="51" t="s">
        <v>1184</v>
      </c>
      <c r="K653" s="50">
        <v>45409</v>
      </c>
      <c r="L653" s="50" t="s">
        <v>1046</v>
      </c>
      <c r="M653" s="51" t="s">
        <v>1207</v>
      </c>
      <c r="N653" s="52" t="s">
        <v>267</v>
      </c>
      <c r="O653" s="51" t="s">
        <v>1084</v>
      </c>
      <c r="P653" s="51" t="s">
        <v>35</v>
      </c>
      <c r="Q653" s="52" t="s">
        <v>1083</v>
      </c>
      <c r="R653" s="51" t="s">
        <v>1180</v>
      </c>
      <c r="S653" s="51" t="s">
        <v>1186</v>
      </c>
      <c r="T653" s="51" t="s">
        <v>1160</v>
      </c>
      <c r="U653" s="51"/>
      <c r="V653" s="51"/>
      <c r="W653" s="51">
        <v>1</v>
      </c>
      <c r="X653" s="51">
        <v>0</v>
      </c>
      <c r="Y653" s="51">
        <v>0</v>
      </c>
      <c r="Z653" s="51">
        <v>0</v>
      </c>
      <c r="AA653" s="51">
        <v>1</v>
      </c>
      <c r="AB653" s="51">
        <v>0</v>
      </c>
      <c r="AC653" s="51">
        <v>0</v>
      </c>
      <c r="AD653" s="51">
        <v>0</v>
      </c>
      <c r="AE653" s="51">
        <v>0</v>
      </c>
      <c r="AF653" s="51">
        <v>0</v>
      </c>
      <c r="AG653" s="51">
        <v>0</v>
      </c>
      <c r="AH653" s="51" t="str">
        <f>IF(OR(COUNTIF(WestCoast[],IDPs[[#This Row],[Dis_Pcode]])&gt;=1,COUNTIF(WestCoast[],#REF!)&gt;=1),"Yes","No")</f>
        <v>No</v>
      </c>
      <c r="AI653" s="51" t="str">
        <f>IF(IDPs[[#This Row],[Gov_Pcode]]=IDPs[[#This Row],[Gov_Coming_Pcode]],"Yes","No")</f>
        <v>Yes</v>
      </c>
      <c r="AJ653" s="51" t="str">
        <f>IF(IDPs[[#This Row],[Dis_Pcode]]=IDPs[[#This Row],[Dis_Coming_Pcode]],"Yes","No")</f>
        <v>No</v>
      </c>
    </row>
    <row r="654" spans="1:36" x14ac:dyDescent="0.35">
      <c r="A654" s="50">
        <v>45411</v>
      </c>
      <c r="B654" s="50">
        <v>45411</v>
      </c>
      <c r="C654" s="50" t="s">
        <v>1046</v>
      </c>
      <c r="D654" s="51" t="s">
        <v>1207</v>
      </c>
      <c r="E654" s="52" t="s">
        <v>267</v>
      </c>
      <c r="F654" s="51" t="s">
        <v>1081</v>
      </c>
      <c r="G654" s="51" t="s">
        <v>1208</v>
      </c>
      <c r="H654" s="52" t="s">
        <v>1080</v>
      </c>
      <c r="I654" s="51" t="s">
        <v>1126</v>
      </c>
      <c r="J654" s="51" t="s">
        <v>1184</v>
      </c>
      <c r="K654" s="50">
        <v>45409</v>
      </c>
      <c r="L654" s="50" t="s">
        <v>1046</v>
      </c>
      <c r="M654" s="51" t="s">
        <v>1207</v>
      </c>
      <c r="N654" s="52" t="s">
        <v>267</v>
      </c>
      <c r="O654" s="51" t="s">
        <v>1084</v>
      </c>
      <c r="P654" s="51" t="s">
        <v>35</v>
      </c>
      <c r="Q654" s="52" t="s">
        <v>1083</v>
      </c>
      <c r="R654" s="51" t="s">
        <v>1180</v>
      </c>
      <c r="S654" s="51" t="s">
        <v>1186</v>
      </c>
      <c r="T654" s="51" t="s">
        <v>1435</v>
      </c>
      <c r="U654" s="51" t="s">
        <v>1160</v>
      </c>
      <c r="V654" s="51"/>
      <c r="W654" s="51">
        <v>2</v>
      </c>
      <c r="X654" s="51">
        <v>0</v>
      </c>
      <c r="Y654" s="51">
        <v>0</v>
      </c>
      <c r="Z654" s="51">
        <v>0</v>
      </c>
      <c r="AA654" s="51">
        <v>2</v>
      </c>
      <c r="AB654" s="51">
        <v>0</v>
      </c>
      <c r="AC654" s="51">
        <v>0</v>
      </c>
      <c r="AD654" s="51">
        <v>0</v>
      </c>
      <c r="AE654" s="51">
        <v>0</v>
      </c>
      <c r="AF654" s="51">
        <v>0</v>
      </c>
      <c r="AG654" s="51">
        <v>0</v>
      </c>
      <c r="AH654" s="51" t="str">
        <f>IF(OR(COUNTIF(WestCoast[],IDPs[[#This Row],[Dis_Pcode]])&gt;=1,COUNTIF(WestCoast[],#REF!)&gt;=1),"Yes","No")</f>
        <v>No</v>
      </c>
      <c r="AI654" s="51" t="str">
        <f>IF(IDPs[[#This Row],[Gov_Pcode]]=IDPs[[#This Row],[Gov_Coming_Pcode]],"Yes","No")</f>
        <v>Yes</v>
      </c>
      <c r="AJ654" s="51" t="str">
        <f>IF(IDPs[[#This Row],[Dis_Pcode]]=IDPs[[#This Row],[Dis_Coming_Pcode]],"Yes","No")</f>
        <v>No</v>
      </c>
    </row>
    <row r="655" spans="1:36" x14ac:dyDescent="0.35">
      <c r="A655" s="50">
        <v>45414</v>
      </c>
      <c r="B655" s="50">
        <v>45414</v>
      </c>
      <c r="C655" s="50" t="s">
        <v>1046</v>
      </c>
      <c r="D655" s="51" t="s">
        <v>1207</v>
      </c>
      <c r="E655" s="52" t="s">
        <v>267</v>
      </c>
      <c r="F655" s="51" t="s">
        <v>1084</v>
      </c>
      <c r="G655" s="51" t="s">
        <v>35</v>
      </c>
      <c r="H655" s="52" t="s">
        <v>1083</v>
      </c>
      <c r="I655" s="51" t="s">
        <v>1126</v>
      </c>
      <c r="J655" s="51" t="s">
        <v>1184</v>
      </c>
      <c r="K655" s="50">
        <v>45409</v>
      </c>
      <c r="L655" s="50" t="s">
        <v>1046</v>
      </c>
      <c r="M655" s="51" t="s">
        <v>1207</v>
      </c>
      <c r="N655" s="52" t="s">
        <v>267</v>
      </c>
      <c r="O655" s="51" t="s">
        <v>1084</v>
      </c>
      <c r="P655" s="51" t="s">
        <v>35</v>
      </c>
      <c r="Q655" s="52" t="s">
        <v>1083</v>
      </c>
      <c r="R655" s="51" t="s">
        <v>1180</v>
      </c>
      <c r="S655" s="51" t="s">
        <v>1185</v>
      </c>
      <c r="T655" s="51" t="s">
        <v>1160</v>
      </c>
      <c r="U655" s="51"/>
      <c r="V655" s="51"/>
      <c r="W655" s="51">
        <v>6</v>
      </c>
      <c r="X655" s="51">
        <v>0</v>
      </c>
      <c r="Y655" s="51">
        <v>0</v>
      </c>
      <c r="Z655" s="51">
        <v>0</v>
      </c>
      <c r="AA655" s="51">
        <v>6</v>
      </c>
      <c r="AB655" s="51">
        <v>0</v>
      </c>
      <c r="AC655" s="51">
        <v>0</v>
      </c>
      <c r="AD655" s="51">
        <v>0</v>
      </c>
      <c r="AE655" s="51">
        <v>0</v>
      </c>
      <c r="AF655" s="51">
        <v>0</v>
      </c>
      <c r="AG655" s="51">
        <v>0</v>
      </c>
      <c r="AH655" s="51" t="str">
        <f>IF(OR(COUNTIF(WestCoast[],IDPs[[#This Row],[Dis_Pcode]])&gt;=1,COUNTIF(WestCoast[],#REF!)&gt;=1),"Yes","No")</f>
        <v>No</v>
      </c>
      <c r="AI655" s="51" t="str">
        <f>IF(IDPs[[#This Row],[Gov_Pcode]]=IDPs[[#This Row],[Gov_Coming_Pcode]],"Yes","No")</f>
        <v>Yes</v>
      </c>
      <c r="AJ655" s="51" t="str">
        <f>IF(IDPs[[#This Row],[Dis_Pcode]]=IDPs[[#This Row],[Dis_Coming_Pcode]],"Yes","No")</f>
        <v>Yes</v>
      </c>
    </row>
    <row r="656" spans="1:36" x14ac:dyDescent="0.35">
      <c r="A656" s="50">
        <v>45416</v>
      </c>
      <c r="B656" s="50">
        <v>45409</v>
      </c>
      <c r="C656" s="50" t="s">
        <v>874</v>
      </c>
      <c r="D656" s="51" t="s">
        <v>6</v>
      </c>
      <c r="E656" s="52" t="s">
        <v>873</v>
      </c>
      <c r="F656" s="51" t="s">
        <v>894</v>
      </c>
      <c r="G656" s="51" t="s">
        <v>87</v>
      </c>
      <c r="H656" s="52" t="s">
        <v>893</v>
      </c>
      <c r="I656" s="51" t="s">
        <v>1126</v>
      </c>
      <c r="J656" s="51" t="s">
        <v>1184</v>
      </c>
      <c r="K656" s="50">
        <v>45409</v>
      </c>
      <c r="L656" s="50" t="s">
        <v>462</v>
      </c>
      <c r="M656" s="51" t="s">
        <v>19</v>
      </c>
      <c r="N656" s="52" t="s">
        <v>278</v>
      </c>
      <c r="O656" s="51" t="s">
        <v>490</v>
      </c>
      <c r="P656" s="51" t="s">
        <v>176</v>
      </c>
      <c r="Q656" s="52" t="s">
        <v>1282</v>
      </c>
      <c r="R656" s="51" t="s">
        <v>1180</v>
      </c>
      <c r="S656" s="51" t="s">
        <v>1185</v>
      </c>
      <c r="T656" s="51" t="s">
        <v>1160</v>
      </c>
      <c r="U656" s="51"/>
      <c r="V656" s="51"/>
      <c r="W656" s="51">
        <v>1</v>
      </c>
      <c r="X656" s="51">
        <v>0</v>
      </c>
      <c r="Y656" s="51">
        <v>0</v>
      </c>
      <c r="Z656" s="51">
        <v>0</v>
      </c>
      <c r="AA656" s="51">
        <v>0</v>
      </c>
      <c r="AB656" s="51">
        <v>0</v>
      </c>
      <c r="AC656" s="51">
        <v>0</v>
      </c>
      <c r="AD656" s="51">
        <v>1</v>
      </c>
      <c r="AE656" s="51">
        <v>0</v>
      </c>
      <c r="AF656" s="51">
        <v>0</v>
      </c>
      <c r="AG656" s="51">
        <v>0</v>
      </c>
      <c r="AH656" s="51" t="str">
        <f>IF(OR(COUNTIF(WestCoast[],IDPs[[#This Row],[Dis_Pcode]])&gt;=1,COUNTIF(WestCoast[],#REF!)&gt;=1),"Yes","No")</f>
        <v>No</v>
      </c>
      <c r="AI656" s="51" t="str">
        <f>IF(IDPs[[#This Row],[Gov_Pcode]]=IDPs[[#This Row],[Gov_Coming_Pcode]],"Yes","No")</f>
        <v>No</v>
      </c>
      <c r="AJ656" s="51" t="str">
        <f>IF(IDPs[[#This Row],[Dis_Pcode]]=IDPs[[#This Row],[Dis_Coming_Pcode]],"Yes","No")</f>
        <v>No</v>
      </c>
    </row>
    <row r="657" spans="1:36" x14ac:dyDescent="0.35">
      <c r="A657" s="50">
        <v>45416</v>
      </c>
      <c r="B657" s="50">
        <v>45411</v>
      </c>
      <c r="C657" s="50" t="s">
        <v>874</v>
      </c>
      <c r="D657" s="51" t="s">
        <v>6</v>
      </c>
      <c r="E657" s="52" t="s">
        <v>873</v>
      </c>
      <c r="F657" s="51" t="s">
        <v>894</v>
      </c>
      <c r="G657" s="51" t="s">
        <v>87</v>
      </c>
      <c r="H657" s="52" t="s">
        <v>893</v>
      </c>
      <c r="I657" s="51" t="s">
        <v>1126</v>
      </c>
      <c r="J657" s="51" t="s">
        <v>1184</v>
      </c>
      <c r="K657" s="50">
        <v>45409</v>
      </c>
      <c r="L657" s="50" t="s">
        <v>717</v>
      </c>
      <c r="M657" s="51" t="s">
        <v>1</v>
      </c>
      <c r="N657" s="52" t="s">
        <v>264</v>
      </c>
      <c r="O657" s="51" t="s">
        <v>795</v>
      </c>
      <c r="P657" s="51" t="s">
        <v>793</v>
      </c>
      <c r="Q657" s="52" t="s">
        <v>794</v>
      </c>
      <c r="R657" s="51" t="s">
        <v>1181</v>
      </c>
      <c r="S657" s="51" t="s">
        <v>1182</v>
      </c>
      <c r="T657" s="51" t="s">
        <v>1160</v>
      </c>
      <c r="U657" s="51"/>
      <c r="V657" s="51"/>
      <c r="W657" s="51">
        <v>1</v>
      </c>
      <c r="X657" s="51">
        <v>0</v>
      </c>
      <c r="Y657" s="51">
        <v>0</v>
      </c>
      <c r="Z657" s="51">
        <v>0</v>
      </c>
      <c r="AA657" s="51">
        <v>0</v>
      </c>
      <c r="AB657" s="51">
        <v>0</v>
      </c>
      <c r="AC657" s="51">
        <v>0</v>
      </c>
      <c r="AD657" s="51">
        <v>1</v>
      </c>
      <c r="AE657" s="51">
        <v>0</v>
      </c>
      <c r="AF657" s="51">
        <v>0</v>
      </c>
      <c r="AG657" s="51">
        <v>0</v>
      </c>
      <c r="AH657" s="51" t="str">
        <f>IF(OR(COUNTIF(WestCoast[],IDPs[[#This Row],[Dis_Pcode]])&gt;=1,COUNTIF(WestCoast[],#REF!)&gt;=1),"Yes","No")</f>
        <v>No</v>
      </c>
      <c r="AI657" s="51" t="str">
        <f>IF(IDPs[[#This Row],[Gov_Pcode]]=IDPs[[#This Row],[Gov_Coming_Pcode]],"Yes","No")</f>
        <v>No</v>
      </c>
      <c r="AJ657" s="51" t="str">
        <f>IF(IDPs[[#This Row],[Dis_Pcode]]=IDPs[[#This Row],[Dis_Coming_Pcode]],"Yes","No")</f>
        <v>No</v>
      </c>
    </row>
    <row r="658" spans="1:36" x14ac:dyDescent="0.35">
      <c r="A658" s="50">
        <v>45416</v>
      </c>
      <c r="B658" s="50">
        <v>45411</v>
      </c>
      <c r="C658" s="50" t="s">
        <v>874</v>
      </c>
      <c r="D658" s="51" t="s">
        <v>6</v>
      </c>
      <c r="E658" s="52" t="s">
        <v>873</v>
      </c>
      <c r="F658" s="51" t="s">
        <v>894</v>
      </c>
      <c r="G658" s="51" t="s">
        <v>87</v>
      </c>
      <c r="H658" s="52" t="s">
        <v>893</v>
      </c>
      <c r="I658" s="51" t="s">
        <v>1126</v>
      </c>
      <c r="J658" s="51" t="s">
        <v>1184</v>
      </c>
      <c r="K658" s="50">
        <v>45409</v>
      </c>
      <c r="L658" s="50" t="s">
        <v>401</v>
      </c>
      <c r="M658" s="51" t="s">
        <v>1203</v>
      </c>
      <c r="N658" s="52" t="s">
        <v>266</v>
      </c>
      <c r="O658" s="51" t="s">
        <v>408</v>
      </c>
      <c r="P658" s="51" t="s">
        <v>1204</v>
      </c>
      <c r="Q658" s="52" t="s">
        <v>407</v>
      </c>
      <c r="R658" s="51" t="s">
        <v>1181</v>
      </c>
      <c r="S658" s="51" t="s">
        <v>1413</v>
      </c>
      <c r="T658" s="51" t="s">
        <v>1160</v>
      </c>
      <c r="U658" s="51"/>
      <c r="V658" s="51"/>
      <c r="W658" s="51">
        <v>1</v>
      </c>
      <c r="X658" s="51">
        <v>0</v>
      </c>
      <c r="Y658" s="51">
        <v>0</v>
      </c>
      <c r="Z658" s="51">
        <v>0</v>
      </c>
      <c r="AA658" s="51">
        <v>0</v>
      </c>
      <c r="AB658" s="51">
        <v>0</v>
      </c>
      <c r="AC658" s="51">
        <v>0</v>
      </c>
      <c r="AD658" s="51">
        <v>0</v>
      </c>
      <c r="AE658" s="51">
        <v>0</v>
      </c>
      <c r="AF658" s="51">
        <v>1</v>
      </c>
      <c r="AG658" s="51">
        <v>0</v>
      </c>
      <c r="AH658" s="51" t="str">
        <f>IF(OR(COUNTIF(WestCoast[],IDPs[[#This Row],[Dis_Pcode]])&gt;=1,COUNTIF(WestCoast[],#REF!)&gt;=1),"Yes","No")</f>
        <v>No</v>
      </c>
      <c r="AI658" s="51" t="str">
        <f>IF(IDPs[[#This Row],[Gov_Pcode]]=IDPs[[#This Row],[Gov_Coming_Pcode]],"Yes","No")</f>
        <v>No</v>
      </c>
      <c r="AJ658" s="51" t="str">
        <f>IF(IDPs[[#This Row],[Dis_Pcode]]=IDPs[[#This Row],[Dis_Coming_Pcode]],"Yes","No")</f>
        <v>No</v>
      </c>
    </row>
    <row r="659" spans="1:36" x14ac:dyDescent="0.35">
      <c r="A659" s="50">
        <v>45416</v>
      </c>
      <c r="B659" s="50">
        <v>45412</v>
      </c>
      <c r="C659" s="50" t="s">
        <v>874</v>
      </c>
      <c r="D659" s="51" t="s">
        <v>6</v>
      </c>
      <c r="E659" s="52" t="s">
        <v>873</v>
      </c>
      <c r="F659" s="51" t="s">
        <v>892</v>
      </c>
      <c r="G659" s="51" t="s">
        <v>6</v>
      </c>
      <c r="H659" s="52" t="s">
        <v>873</v>
      </c>
      <c r="I659" s="51" t="s">
        <v>1126</v>
      </c>
      <c r="J659" s="51" t="s">
        <v>1184</v>
      </c>
      <c r="K659" s="50">
        <v>45409</v>
      </c>
      <c r="L659" s="50" t="s">
        <v>874</v>
      </c>
      <c r="M659" s="51" t="s">
        <v>6</v>
      </c>
      <c r="N659" s="52" t="s">
        <v>873</v>
      </c>
      <c r="O659" s="51" t="s">
        <v>898</v>
      </c>
      <c r="P659" s="51" t="s">
        <v>149</v>
      </c>
      <c r="Q659" s="52" t="s">
        <v>897</v>
      </c>
      <c r="R659" s="51" t="s">
        <v>1180</v>
      </c>
      <c r="S659" s="51" t="s">
        <v>1185</v>
      </c>
      <c r="T659" s="51" t="s">
        <v>1160</v>
      </c>
      <c r="U659" s="51"/>
      <c r="V659" s="51"/>
      <c r="W659" s="51">
        <v>1</v>
      </c>
      <c r="X659" s="51">
        <v>0</v>
      </c>
      <c r="Y659" s="51">
        <v>0</v>
      </c>
      <c r="Z659" s="51">
        <v>0</v>
      </c>
      <c r="AA659" s="51">
        <v>0</v>
      </c>
      <c r="AB659" s="51">
        <v>0</v>
      </c>
      <c r="AC659" s="51">
        <v>0</v>
      </c>
      <c r="AD659" s="51">
        <v>1</v>
      </c>
      <c r="AE659" s="51">
        <v>0</v>
      </c>
      <c r="AF659" s="51">
        <v>0</v>
      </c>
      <c r="AG659" s="51">
        <v>0</v>
      </c>
      <c r="AH659" s="51" t="str">
        <f>IF(OR(COUNTIF(WestCoast[],IDPs[[#This Row],[Dis_Pcode]])&gt;=1,COUNTIF(WestCoast[],#REF!)&gt;=1),"Yes","No")</f>
        <v>No</v>
      </c>
      <c r="AI659" s="51" t="str">
        <f>IF(IDPs[[#This Row],[Gov_Pcode]]=IDPs[[#This Row],[Gov_Coming_Pcode]],"Yes","No")</f>
        <v>Yes</v>
      </c>
      <c r="AJ659" s="51" t="str">
        <f>IF(IDPs[[#This Row],[Dis_Pcode]]=IDPs[[#This Row],[Dis_Coming_Pcode]],"Yes","No")</f>
        <v>No</v>
      </c>
    </row>
    <row r="660" spans="1:36" x14ac:dyDescent="0.35">
      <c r="A660" s="50">
        <v>45416</v>
      </c>
      <c r="B660" s="50">
        <v>45410</v>
      </c>
      <c r="C660" s="50" t="s">
        <v>874</v>
      </c>
      <c r="D660" s="51" t="s">
        <v>6</v>
      </c>
      <c r="E660" s="52" t="s">
        <v>873</v>
      </c>
      <c r="F660" s="51" t="s">
        <v>892</v>
      </c>
      <c r="G660" s="51" t="s">
        <v>6</v>
      </c>
      <c r="H660" s="52" t="s">
        <v>873</v>
      </c>
      <c r="I660" s="51" t="s">
        <v>1126</v>
      </c>
      <c r="J660" s="51" t="s">
        <v>1184</v>
      </c>
      <c r="K660" s="50">
        <v>45409</v>
      </c>
      <c r="L660" s="50" t="s">
        <v>874</v>
      </c>
      <c r="M660" s="51" t="s">
        <v>6</v>
      </c>
      <c r="N660" s="52" t="s">
        <v>873</v>
      </c>
      <c r="O660" s="51" t="s">
        <v>900</v>
      </c>
      <c r="P660" s="51" t="s">
        <v>162</v>
      </c>
      <c r="Q660" s="52" t="s">
        <v>1111</v>
      </c>
      <c r="R660" s="51" t="s">
        <v>1181</v>
      </c>
      <c r="S660" s="51" t="s">
        <v>1413</v>
      </c>
      <c r="T660" s="51" t="s">
        <v>1435</v>
      </c>
      <c r="U660" s="51" t="s">
        <v>1435</v>
      </c>
      <c r="V660" s="51" t="s">
        <v>1435</v>
      </c>
      <c r="W660" s="51">
        <v>1</v>
      </c>
      <c r="X660" s="51">
        <v>0</v>
      </c>
      <c r="Y660" s="51">
        <v>0</v>
      </c>
      <c r="Z660" s="51">
        <v>0</v>
      </c>
      <c r="AA660" s="51">
        <v>0</v>
      </c>
      <c r="AB660" s="51">
        <v>0</v>
      </c>
      <c r="AC660" s="51">
        <v>0</v>
      </c>
      <c r="AD660" s="51">
        <v>1</v>
      </c>
      <c r="AE660" s="51">
        <v>0</v>
      </c>
      <c r="AF660" s="51">
        <v>0</v>
      </c>
      <c r="AG660" s="51">
        <v>0</v>
      </c>
      <c r="AH660" s="51" t="str">
        <f>IF(OR(COUNTIF(WestCoast[],IDPs[[#This Row],[Dis_Pcode]])&gt;=1,COUNTIF(WestCoast[],#REF!)&gt;=1),"Yes","No")</f>
        <v>No</v>
      </c>
      <c r="AI660" s="51" t="str">
        <f>IF(IDPs[[#This Row],[Gov_Pcode]]=IDPs[[#This Row],[Gov_Coming_Pcode]],"Yes","No")</f>
        <v>Yes</v>
      </c>
      <c r="AJ660" s="51" t="str">
        <f>IF(IDPs[[#This Row],[Dis_Pcode]]=IDPs[[#This Row],[Dis_Coming_Pcode]],"Yes","No")</f>
        <v>No</v>
      </c>
    </row>
    <row r="661" spans="1:36" x14ac:dyDescent="0.35">
      <c r="A661" s="50">
        <v>45416</v>
      </c>
      <c r="B661" s="50">
        <v>45411</v>
      </c>
      <c r="C661" s="50" t="s">
        <v>874</v>
      </c>
      <c r="D661" s="51" t="s">
        <v>6</v>
      </c>
      <c r="E661" s="52" t="s">
        <v>873</v>
      </c>
      <c r="F661" s="51" t="s">
        <v>894</v>
      </c>
      <c r="G661" s="51" t="s">
        <v>87</v>
      </c>
      <c r="H661" s="52" t="s">
        <v>893</v>
      </c>
      <c r="I661" s="51" t="s">
        <v>1126</v>
      </c>
      <c r="J661" s="51" t="s">
        <v>1184</v>
      </c>
      <c r="K661" s="50">
        <v>45410</v>
      </c>
      <c r="L661" s="50" t="s">
        <v>514</v>
      </c>
      <c r="M661" s="51" t="s">
        <v>21</v>
      </c>
      <c r="N661" s="52" t="s">
        <v>280</v>
      </c>
      <c r="O661" s="51" t="s">
        <v>516</v>
      </c>
      <c r="P661" s="51" t="s">
        <v>200</v>
      </c>
      <c r="Q661" s="52" t="s">
        <v>515</v>
      </c>
      <c r="R661" s="51" t="s">
        <v>1181</v>
      </c>
      <c r="S661" s="51" t="s">
        <v>1183</v>
      </c>
      <c r="T661" s="51" t="s">
        <v>1160</v>
      </c>
      <c r="U661" s="51"/>
      <c r="V661" s="51"/>
      <c r="W661" s="51">
        <v>1</v>
      </c>
      <c r="X661" s="51">
        <v>0</v>
      </c>
      <c r="Y661" s="51">
        <v>0</v>
      </c>
      <c r="Z661" s="51">
        <v>1</v>
      </c>
      <c r="AA661" s="51">
        <v>0</v>
      </c>
      <c r="AB661" s="51">
        <v>0</v>
      </c>
      <c r="AC661" s="51">
        <v>0</v>
      </c>
      <c r="AD661" s="51">
        <v>0</v>
      </c>
      <c r="AE661" s="51">
        <v>0</v>
      </c>
      <c r="AF661" s="51">
        <v>0</v>
      </c>
      <c r="AG661" s="51">
        <v>0</v>
      </c>
      <c r="AH661" s="51" t="str">
        <f>IF(OR(COUNTIF(WestCoast[],IDPs[[#This Row],[Dis_Pcode]])&gt;=1,COUNTIF(WestCoast[],#REF!)&gt;=1),"Yes","No")</f>
        <v>No</v>
      </c>
      <c r="AI661" s="51" t="str">
        <f>IF(IDPs[[#This Row],[Gov_Pcode]]=IDPs[[#This Row],[Gov_Coming_Pcode]],"Yes","No")</f>
        <v>No</v>
      </c>
      <c r="AJ661" s="51" t="str">
        <f>IF(IDPs[[#This Row],[Dis_Pcode]]=IDPs[[#This Row],[Dis_Coming_Pcode]],"Yes","No")</f>
        <v>No</v>
      </c>
    </row>
    <row r="662" spans="1:36" x14ac:dyDescent="0.35">
      <c r="A662" s="50">
        <v>45416</v>
      </c>
      <c r="B662" s="50">
        <v>45411</v>
      </c>
      <c r="C662" s="50" t="s">
        <v>874</v>
      </c>
      <c r="D662" s="51" t="s">
        <v>6</v>
      </c>
      <c r="E662" s="52" t="s">
        <v>873</v>
      </c>
      <c r="F662" s="51" t="s">
        <v>894</v>
      </c>
      <c r="G662" s="51" t="s">
        <v>87</v>
      </c>
      <c r="H662" s="52" t="s">
        <v>893</v>
      </c>
      <c r="I662" s="51" t="s">
        <v>1126</v>
      </c>
      <c r="J662" s="51" t="s">
        <v>1184</v>
      </c>
      <c r="K662" s="50">
        <v>45410</v>
      </c>
      <c r="L662" s="50" t="s">
        <v>717</v>
      </c>
      <c r="M662" s="51" t="s">
        <v>1</v>
      </c>
      <c r="N662" s="52" t="s">
        <v>264</v>
      </c>
      <c r="O662" s="51" t="s">
        <v>755</v>
      </c>
      <c r="P662" s="51" t="s">
        <v>1284</v>
      </c>
      <c r="Q662" s="52" t="s">
        <v>754</v>
      </c>
      <c r="R662" s="51" t="s">
        <v>1181</v>
      </c>
      <c r="S662" s="51" t="s">
        <v>1183</v>
      </c>
      <c r="T662" s="51" t="s">
        <v>1160</v>
      </c>
      <c r="U662" s="51"/>
      <c r="V662" s="51"/>
      <c r="W662" s="51">
        <v>1</v>
      </c>
      <c r="X662" s="51">
        <v>0</v>
      </c>
      <c r="Y662" s="51">
        <v>1</v>
      </c>
      <c r="Z662" s="51">
        <v>0</v>
      </c>
      <c r="AA662" s="51">
        <v>0</v>
      </c>
      <c r="AB662" s="51">
        <v>0</v>
      </c>
      <c r="AC662" s="51">
        <v>0</v>
      </c>
      <c r="AD662" s="51">
        <v>0</v>
      </c>
      <c r="AE662" s="51">
        <v>0</v>
      </c>
      <c r="AF662" s="51">
        <v>0</v>
      </c>
      <c r="AG662" s="51">
        <v>0</v>
      </c>
      <c r="AH662" s="51" t="str">
        <f>IF(OR(COUNTIF(WestCoast[],IDPs[[#This Row],[Dis_Pcode]])&gt;=1,COUNTIF(WestCoast[],#REF!)&gt;=1),"Yes","No")</f>
        <v>No</v>
      </c>
      <c r="AI662" s="51" t="str">
        <f>IF(IDPs[[#This Row],[Gov_Pcode]]=IDPs[[#This Row],[Gov_Coming_Pcode]],"Yes","No")</f>
        <v>No</v>
      </c>
      <c r="AJ662" s="51" t="str">
        <f>IF(IDPs[[#This Row],[Dis_Pcode]]=IDPs[[#This Row],[Dis_Coming_Pcode]],"Yes","No")</f>
        <v>No</v>
      </c>
    </row>
    <row r="663" spans="1:36" x14ac:dyDescent="0.35">
      <c r="A663" s="50">
        <v>45416</v>
      </c>
      <c r="B663" s="50">
        <v>45412</v>
      </c>
      <c r="C663" s="50" t="s">
        <v>874</v>
      </c>
      <c r="D663" s="51" t="s">
        <v>6</v>
      </c>
      <c r="E663" s="52" t="s">
        <v>873</v>
      </c>
      <c r="F663" s="51" t="s">
        <v>894</v>
      </c>
      <c r="G663" s="51" t="s">
        <v>87</v>
      </c>
      <c r="H663" s="52" t="s">
        <v>893</v>
      </c>
      <c r="I663" s="51" t="s">
        <v>1126</v>
      </c>
      <c r="J663" s="51" t="s">
        <v>1184</v>
      </c>
      <c r="K663" s="50">
        <v>45410</v>
      </c>
      <c r="L663" s="50" t="s">
        <v>797</v>
      </c>
      <c r="M663" s="51" t="s">
        <v>7</v>
      </c>
      <c r="N663" s="52" t="s">
        <v>796</v>
      </c>
      <c r="O663" s="51" t="s">
        <v>826</v>
      </c>
      <c r="P663" s="51" t="s">
        <v>130</v>
      </c>
      <c r="Q663" s="52" t="s">
        <v>825</v>
      </c>
      <c r="R663" s="51" t="s">
        <v>1181</v>
      </c>
      <c r="S663" s="51" t="s">
        <v>1413</v>
      </c>
      <c r="T663" s="51" t="s">
        <v>1160</v>
      </c>
      <c r="U663" s="51"/>
      <c r="V663" s="51"/>
      <c r="W663" s="51">
        <v>1</v>
      </c>
      <c r="X663" s="51">
        <v>0</v>
      </c>
      <c r="Y663" s="51">
        <v>0</v>
      </c>
      <c r="Z663" s="51">
        <v>0</v>
      </c>
      <c r="AA663" s="51">
        <v>1</v>
      </c>
      <c r="AB663" s="51">
        <v>0</v>
      </c>
      <c r="AC663" s="51">
        <v>0</v>
      </c>
      <c r="AD663" s="51">
        <v>0</v>
      </c>
      <c r="AE663" s="51">
        <v>0</v>
      </c>
      <c r="AF663" s="51">
        <v>0</v>
      </c>
      <c r="AG663" s="51">
        <v>0</v>
      </c>
      <c r="AH663" s="51" t="str">
        <f>IF(OR(COUNTIF(WestCoast[],IDPs[[#This Row],[Dis_Pcode]])&gt;=1,COUNTIF(WestCoast[],#REF!)&gt;=1),"Yes","No")</f>
        <v>No</v>
      </c>
      <c r="AI663" s="51" t="str">
        <f>IF(IDPs[[#This Row],[Gov_Pcode]]=IDPs[[#This Row],[Gov_Coming_Pcode]],"Yes","No")</f>
        <v>No</v>
      </c>
      <c r="AJ663" s="51" t="str">
        <f>IF(IDPs[[#This Row],[Dis_Pcode]]=IDPs[[#This Row],[Dis_Coming_Pcode]],"Yes","No")</f>
        <v>No</v>
      </c>
    </row>
    <row r="664" spans="1:36" x14ac:dyDescent="0.35">
      <c r="A664" s="50">
        <v>45416</v>
      </c>
      <c r="B664" s="50">
        <v>45412</v>
      </c>
      <c r="C664" s="50" t="s">
        <v>874</v>
      </c>
      <c r="D664" s="51" t="s">
        <v>6</v>
      </c>
      <c r="E664" s="52" t="s">
        <v>873</v>
      </c>
      <c r="F664" s="51" t="s">
        <v>894</v>
      </c>
      <c r="G664" s="51" t="s">
        <v>87</v>
      </c>
      <c r="H664" s="52" t="s">
        <v>893</v>
      </c>
      <c r="I664" s="51" t="s">
        <v>1126</v>
      </c>
      <c r="J664" s="51" t="s">
        <v>1184</v>
      </c>
      <c r="K664" s="50">
        <v>45410</v>
      </c>
      <c r="L664" s="50" t="s">
        <v>717</v>
      </c>
      <c r="M664" s="51" t="s">
        <v>1</v>
      </c>
      <c r="N664" s="52" t="s">
        <v>264</v>
      </c>
      <c r="O664" s="51" t="s">
        <v>783</v>
      </c>
      <c r="P664" s="51" t="s">
        <v>1289</v>
      </c>
      <c r="Q664" s="52" t="s">
        <v>782</v>
      </c>
      <c r="R664" s="51" t="s">
        <v>1180</v>
      </c>
      <c r="S664" s="51" t="s">
        <v>1185</v>
      </c>
      <c r="T664" s="51" t="s">
        <v>1160</v>
      </c>
      <c r="U664" s="51"/>
      <c r="V664" s="51"/>
      <c r="W664" s="51">
        <v>1</v>
      </c>
      <c r="X664" s="51">
        <v>1</v>
      </c>
      <c r="Y664" s="51">
        <v>0</v>
      </c>
      <c r="Z664" s="51">
        <v>0</v>
      </c>
      <c r="AA664" s="51">
        <v>0</v>
      </c>
      <c r="AB664" s="51">
        <v>0</v>
      </c>
      <c r="AC664" s="51">
        <v>0</v>
      </c>
      <c r="AD664" s="51">
        <v>0</v>
      </c>
      <c r="AE664" s="51">
        <v>0</v>
      </c>
      <c r="AF664" s="51">
        <v>0</v>
      </c>
      <c r="AG664" s="51">
        <v>0</v>
      </c>
      <c r="AH664" s="51" t="str">
        <f>IF(OR(COUNTIF(WestCoast[],IDPs[[#This Row],[Dis_Pcode]])&gt;=1,COUNTIF(WestCoast[],#REF!)&gt;=1),"Yes","No")</f>
        <v>No</v>
      </c>
      <c r="AI664" s="51" t="str">
        <f>IF(IDPs[[#This Row],[Gov_Pcode]]=IDPs[[#This Row],[Gov_Coming_Pcode]],"Yes","No")</f>
        <v>No</v>
      </c>
      <c r="AJ664" s="51" t="str">
        <f>IF(IDPs[[#This Row],[Dis_Pcode]]=IDPs[[#This Row],[Dis_Coming_Pcode]],"Yes","No")</f>
        <v>No</v>
      </c>
    </row>
    <row r="665" spans="1:36" x14ac:dyDescent="0.35">
      <c r="A665" s="50">
        <v>45416</v>
      </c>
      <c r="B665" s="50">
        <v>45413</v>
      </c>
      <c r="C665" s="50" t="s">
        <v>874</v>
      </c>
      <c r="D665" s="51" t="s">
        <v>6</v>
      </c>
      <c r="E665" s="52" t="s">
        <v>873</v>
      </c>
      <c r="F665" s="51" t="s">
        <v>892</v>
      </c>
      <c r="G665" s="51" t="s">
        <v>6</v>
      </c>
      <c r="H665" s="52" t="s">
        <v>873</v>
      </c>
      <c r="I665" s="51" t="s">
        <v>1126</v>
      </c>
      <c r="J665" s="51" t="s">
        <v>1184</v>
      </c>
      <c r="K665" s="50">
        <v>45410</v>
      </c>
      <c r="L665" s="50" t="s">
        <v>401</v>
      </c>
      <c r="M665" s="51" t="s">
        <v>1203</v>
      </c>
      <c r="N665" s="52" t="s">
        <v>266</v>
      </c>
      <c r="O665" s="51" t="s">
        <v>456</v>
      </c>
      <c r="P665" s="51" t="s">
        <v>455</v>
      </c>
      <c r="Q665" s="52" t="s">
        <v>454</v>
      </c>
      <c r="R665" s="51" t="s">
        <v>1181</v>
      </c>
      <c r="S665" s="51" t="s">
        <v>1182</v>
      </c>
      <c r="T665" s="51" t="s">
        <v>1160</v>
      </c>
      <c r="U665" s="51"/>
      <c r="V665" s="51"/>
      <c r="W665" s="51">
        <v>1</v>
      </c>
      <c r="X665" s="51">
        <v>0</v>
      </c>
      <c r="Y665" s="51">
        <v>0</v>
      </c>
      <c r="Z665" s="51">
        <v>0</v>
      </c>
      <c r="AA665" s="51">
        <v>0</v>
      </c>
      <c r="AB665" s="51">
        <v>0</v>
      </c>
      <c r="AC665" s="51">
        <v>0</v>
      </c>
      <c r="AD665" s="51">
        <v>1</v>
      </c>
      <c r="AE665" s="51">
        <v>0</v>
      </c>
      <c r="AF665" s="51">
        <v>0</v>
      </c>
      <c r="AG665" s="51">
        <v>0</v>
      </c>
      <c r="AH665" s="51" t="str">
        <f>IF(OR(COUNTIF(WestCoast[],IDPs[[#This Row],[Dis_Pcode]])&gt;=1,COUNTIF(WestCoast[],#REF!)&gt;=1),"Yes","No")</f>
        <v>No</v>
      </c>
      <c r="AI665" s="51" t="str">
        <f>IF(IDPs[[#This Row],[Gov_Pcode]]=IDPs[[#This Row],[Gov_Coming_Pcode]],"Yes","No")</f>
        <v>No</v>
      </c>
      <c r="AJ665" s="51" t="str">
        <f>IF(IDPs[[#This Row],[Dis_Pcode]]=IDPs[[#This Row],[Dis_Coming_Pcode]],"Yes","No")</f>
        <v>No</v>
      </c>
    </row>
    <row r="666" spans="1:36" x14ac:dyDescent="0.35">
      <c r="A666" s="50">
        <v>45416</v>
      </c>
      <c r="B666" s="50">
        <v>45413</v>
      </c>
      <c r="C666" s="50" t="s">
        <v>874</v>
      </c>
      <c r="D666" s="51" t="s">
        <v>6</v>
      </c>
      <c r="E666" s="52" t="s">
        <v>873</v>
      </c>
      <c r="F666" s="51" t="s">
        <v>892</v>
      </c>
      <c r="G666" s="51" t="s">
        <v>6</v>
      </c>
      <c r="H666" s="52" t="s">
        <v>873</v>
      </c>
      <c r="I666" s="51" t="s">
        <v>1126</v>
      </c>
      <c r="J666" s="51" t="s">
        <v>1184</v>
      </c>
      <c r="K666" s="50">
        <v>45410</v>
      </c>
      <c r="L666" s="50" t="s">
        <v>380</v>
      </c>
      <c r="M666" s="51" t="s">
        <v>1218</v>
      </c>
      <c r="N666" s="52" t="s">
        <v>265</v>
      </c>
      <c r="O666" s="51" t="s">
        <v>400</v>
      </c>
      <c r="P666" s="51" t="s">
        <v>1154</v>
      </c>
      <c r="Q666" s="52" t="s">
        <v>398</v>
      </c>
      <c r="R666" s="51" t="s">
        <v>1181</v>
      </c>
      <c r="S666" s="51" t="s">
        <v>1182</v>
      </c>
      <c r="T666" s="51" t="s">
        <v>1160</v>
      </c>
      <c r="U666" s="51"/>
      <c r="V666" s="51"/>
      <c r="W666" s="51">
        <v>1</v>
      </c>
      <c r="X666" s="51">
        <v>0</v>
      </c>
      <c r="Y666" s="51">
        <v>0</v>
      </c>
      <c r="Z666" s="51">
        <v>0</v>
      </c>
      <c r="AA666" s="51">
        <v>0</v>
      </c>
      <c r="AB666" s="51">
        <v>0</v>
      </c>
      <c r="AC666" s="51">
        <v>0</v>
      </c>
      <c r="AD666" s="51">
        <v>1</v>
      </c>
      <c r="AE666" s="51">
        <v>0</v>
      </c>
      <c r="AF666" s="51">
        <v>0</v>
      </c>
      <c r="AG666" s="51">
        <v>0</v>
      </c>
      <c r="AH666" s="51" t="str">
        <f>IF(OR(COUNTIF(WestCoast[],IDPs[[#This Row],[Dis_Pcode]])&gt;=1,COUNTIF(WestCoast[],#REF!)&gt;=1),"Yes","No")</f>
        <v>No</v>
      </c>
      <c r="AI666" s="51" t="str">
        <f>IF(IDPs[[#This Row],[Gov_Pcode]]=IDPs[[#This Row],[Gov_Coming_Pcode]],"Yes","No")</f>
        <v>No</v>
      </c>
      <c r="AJ666" s="51" t="str">
        <f>IF(IDPs[[#This Row],[Dis_Pcode]]=IDPs[[#This Row],[Dis_Coming_Pcode]],"Yes","No")</f>
        <v>No</v>
      </c>
    </row>
    <row r="667" spans="1:36" x14ac:dyDescent="0.35">
      <c r="A667" s="50">
        <v>45416</v>
      </c>
      <c r="B667" s="50">
        <v>45410</v>
      </c>
      <c r="C667" s="50" t="s">
        <v>874</v>
      </c>
      <c r="D667" s="51" t="s">
        <v>6</v>
      </c>
      <c r="E667" s="52" t="s">
        <v>873</v>
      </c>
      <c r="F667" s="51" t="s">
        <v>892</v>
      </c>
      <c r="G667" s="51" t="s">
        <v>6</v>
      </c>
      <c r="H667" s="52" t="s">
        <v>873</v>
      </c>
      <c r="I667" s="51" t="s">
        <v>1126</v>
      </c>
      <c r="J667" s="51" t="s">
        <v>1184</v>
      </c>
      <c r="K667" s="50">
        <v>45410</v>
      </c>
      <c r="L667" s="50" t="s">
        <v>874</v>
      </c>
      <c r="M667" s="51" t="s">
        <v>6</v>
      </c>
      <c r="N667" s="52" t="s">
        <v>873</v>
      </c>
      <c r="O667" s="51" t="s">
        <v>882</v>
      </c>
      <c r="P667" s="51" t="s">
        <v>121</v>
      </c>
      <c r="Q667" s="52" t="s">
        <v>881</v>
      </c>
      <c r="R667" s="51" t="s">
        <v>1181</v>
      </c>
      <c r="S667" s="51" t="s">
        <v>1182</v>
      </c>
      <c r="T667" s="51" t="s">
        <v>1435</v>
      </c>
      <c r="U667" s="51" t="s">
        <v>1160</v>
      </c>
      <c r="V667" s="51"/>
      <c r="W667" s="51">
        <v>1</v>
      </c>
      <c r="X667" s="51">
        <v>0</v>
      </c>
      <c r="Y667" s="51">
        <v>0</v>
      </c>
      <c r="Z667" s="51">
        <v>0</v>
      </c>
      <c r="AA667" s="51">
        <v>0</v>
      </c>
      <c r="AB667" s="51">
        <v>0</v>
      </c>
      <c r="AC667" s="51">
        <v>0</v>
      </c>
      <c r="AD667" s="51">
        <v>1</v>
      </c>
      <c r="AE667" s="51">
        <v>0</v>
      </c>
      <c r="AF667" s="51">
        <v>0</v>
      </c>
      <c r="AG667" s="51">
        <v>0</v>
      </c>
      <c r="AH667" s="51" t="str">
        <f>IF(OR(COUNTIF(WestCoast[],IDPs[[#This Row],[Dis_Pcode]])&gt;=1,COUNTIF(WestCoast[],#REF!)&gt;=1),"Yes","No")</f>
        <v>No</v>
      </c>
      <c r="AI667" s="51" t="str">
        <f>IF(IDPs[[#This Row],[Gov_Pcode]]=IDPs[[#This Row],[Gov_Coming_Pcode]],"Yes","No")</f>
        <v>Yes</v>
      </c>
      <c r="AJ667" s="51" t="str">
        <f>IF(IDPs[[#This Row],[Dis_Pcode]]=IDPs[[#This Row],[Dis_Coming_Pcode]],"Yes","No")</f>
        <v>No</v>
      </c>
    </row>
    <row r="668" spans="1:36" x14ac:dyDescent="0.35">
      <c r="A668" s="50">
        <v>45414</v>
      </c>
      <c r="B668" s="50">
        <v>45414</v>
      </c>
      <c r="C668" s="50" t="s">
        <v>380</v>
      </c>
      <c r="D668" s="51" t="s">
        <v>1218</v>
      </c>
      <c r="E668" s="52" t="s">
        <v>265</v>
      </c>
      <c r="F668" s="51" t="s">
        <v>382</v>
      </c>
      <c r="G668" s="51" t="s">
        <v>1218</v>
      </c>
      <c r="H668" s="52" t="s">
        <v>265</v>
      </c>
      <c r="I668" s="51" t="s">
        <v>1126</v>
      </c>
      <c r="J668" s="51" t="s">
        <v>1184</v>
      </c>
      <c r="K668" s="50">
        <v>45411</v>
      </c>
      <c r="L668" s="50" t="s">
        <v>380</v>
      </c>
      <c r="M668" s="51" t="s">
        <v>1218</v>
      </c>
      <c r="N668" s="52" t="s">
        <v>265</v>
      </c>
      <c r="O668" s="51" t="s">
        <v>400</v>
      </c>
      <c r="P668" s="51" t="s">
        <v>1154</v>
      </c>
      <c r="Q668" s="52" t="s">
        <v>398</v>
      </c>
      <c r="R668" s="51" t="s">
        <v>1180</v>
      </c>
      <c r="S668" s="51" t="s">
        <v>1186</v>
      </c>
      <c r="T668" s="51" t="s">
        <v>1160</v>
      </c>
      <c r="U668" s="51"/>
      <c r="V668" s="51"/>
      <c r="W668" s="51">
        <v>1</v>
      </c>
      <c r="X668" s="51">
        <v>0</v>
      </c>
      <c r="Y668" s="51">
        <v>1</v>
      </c>
      <c r="Z668" s="51">
        <v>0</v>
      </c>
      <c r="AA668" s="51">
        <v>0</v>
      </c>
      <c r="AB668" s="51">
        <v>0</v>
      </c>
      <c r="AC668" s="51">
        <v>0</v>
      </c>
      <c r="AD668" s="51">
        <v>0</v>
      </c>
      <c r="AE668" s="51">
        <v>0</v>
      </c>
      <c r="AF668" s="51">
        <v>0</v>
      </c>
      <c r="AG668" s="51">
        <v>0</v>
      </c>
      <c r="AH668" s="51" t="str">
        <f>IF(OR(COUNTIF(WestCoast[],IDPs[[#This Row],[Dis_Pcode]])&gt;=1,COUNTIF(WestCoast[],#REF!)&gt;=1),"Yes","No")</f>
        <v>No</v>
      </c>
      <c r="AI668" s="51" t="str">
        <f>IF(IDPs[[#This Row],[Gov_Pcode]]=IDPs[[#This Row],[Gov_Coming_Pcode]],"Yes","No")</f>
        <v>Yes</v>
      </c>
      <c r="AJ668" s="51" t="str">
        <f>IF(IDPs[[#This Row],[Dis_Pcode]]=IDPs[[#This Row],[Dis_Coming_Pcode]],"Yes","No")</f>
        <v>No</v>
      </c>
    </row>
    <row r="669" spans="1:36" x14ac:dyDescent="0.35">
      <c r="A669" s="50">
        <v>45416</v>
      </c>
      <c r="B669" s="50">
        <v>45411</v>
      </c>
      <c r="C669" s="50" t="s">
        <v>874</v>
      </c>
      <c r="D669" s="51" t="s">
        <v>6</v>
      </c>
      <c r="E669" s="52" t="s">
        <v>873</v>
      </c>
      <c r="F669" s="51" t="s">
        <v>894</v>
      </c>
      <c r="G669" s="51" t="s">
        <v>87</v>
      </c>
      <c r="H669" s="52" t="s">
        <v>893</v>
      </c>
      <c r="I669" s="51" t="s">
        <v>1126</v>
      </c>
      <c r="J669" s="51" t="s">
        <v>1184</v>
      </c>
      <c r="K669" s="50">
        <v>45411</v>
      </c>
      <c r="L669" s="50" t="s">
        <v>1046</v>
      </c>
      <c r="M669" s="51" t="s">
        <v>1207</v>
      </c>
      <c r="N669" s="52" t="s">
        <v>267</v>
      </c>
      <c r="O669" s="51" t="s">
        <v>1063</v>
      </c>
      <c r="P669" s="51" t="s">
        <v>1272</v>
      </c>
      <c r="Q669" s="52" t="s">
        <v>1092</v>
      </c>
      <c r="R669" s="51" t="s">
        <v>1181</v>
      </c>
      <c r="S669" s="51" t="s">
        <v>1474</v>
      </c>
      <c r="T669" s="51" t="s">
        <v>1160</v>
      </c>
      <c r="U669" s="51"/>
      <c r="V669" s="51"/>
      <c r="W669" s="51">
        <v>1</v>
      </c>
      <c r="X669" s="51">
        <v>0</v>
      </c>
      <c r="Y669" s="51">
        <v>0</v>
      </c>
      <c r="Z669" s="51">
        <v>0</v>
      </c>
      <c r="AA669" s="51">
        <v>1</v>
      </c>
      <c r="AB669" s="51">
        <v>0</v>
      </c>
      <c r="AC669" s="51">
        <v>0</v>
      </c>
      <c r="AD669" s="51">
        <v>0</v>
      </c>
      <c r="AE669" s="51">
        <v>0</v>
      </c>
      <c r="AF669" s="51">
        <v>0</v>
      </c>
      <c r="AG669" s="51">
        <v>0</v>
      </c>
      <c r="AH669" s="51" t="str">
        <f>IF(OR(COUNTIF(WestCoast[],IDPs[[#This Row],[Dis_Pcode]])&gt;=1,COUNTIF(WestCoast[],#REF!)&gt;=1),"Yes","No")</f>
        <v>No</v>
      </c>
      <c r="AI669" s="51" t="str">
        <f>IF(IDPs[[#This Row],[Gov_Pcode]]=IDPs[[#This Row],[Gov_Coming_Pcode]],"Yes","No")</f>
        <v>No</v>
      </c>
      <c r="AJ669" s="51" t="str">
        <f>IF(IDPs[[#This Row],[Dis_Pcode]]=IDPs[[#This Row],[Dis_Coming_Pcode]],"Yes","No")</f>
        <v>No</v>
      </c>
    </row>
    <row r="670" spans="1:36" x14ac:dyDescent="0.35">
      <c r="A670" s="50">
        <v>45416</v>
      </c>
      <c r="B670" s="50">
        <v>45412</v>
      </c>
      <c r="C670" s="50" t="s">
        <v>874</v>
      </c>
      <c r="D670" s="51" t="s">
        <v>6</v>
      </c>
      <c r="E670" s="52" t="s">
        <v>873</v>
      </c>
      <c r="F670" s="51" t="s">
        <v>892</v>
      </c>
      <c r="G670" s="51" t="s">
        <v>6</v>
      </c>
      <c r="H670" s="52" t="s">
        <v>873</v>
      </c>
      <c r="I670" s="51" t="s">
        <v>1126</v>
      </c>
      <c r="J670" s="51" t="s">
        <v>1184</v>
      </c>
      <c r="K670" s="50">
        <v>45411</v>
      </c>
      <c r="L670" s="50" t="s">
        <v>1046</v>
      </c>
      <c r="M670" s="51" t="s">
        <v>1207</v>
      </c>
      <c r="N670" s="52" t="s">
        <v>267</v>
      </c>
      <c r="O670" s="51" t="s">
        <v>1057</v>
      </c>
      <c r="P670" s="51" t="s">
        <v>86</v>
      </c>
      <c r="Q670" s="52" t="s">
        <v>1056</v>
      </c>
      <c r="R670" s="51" t="s">
        <v>1181</v>
      </c>
      <c r="S670" s="51" t="s">
        <v>1183</v>
      </c>
      <c r="T670" s="51" t="s">
        <v>1435</v>
      </c>
      <c r="U670" s="51" t="s">
        <v>1160</v>
      </c>
      <c r="V670" s="51"/>
      <c r="W670" s="51">
        <v>1</v>
      </c>
      <c r="X670" s="51">
        <v>0</v>
      </c>
      <c r="Y670" s="51">
        <v>0</v>
      </c>
      <c r="Z670" s="51">
        <v>0</v>
      </c>
      <c r="AA670" s="51">
        <v>0</v>
      </c>
      <c r="AB670" s="51">
        <v>0</v>
      </c>
      <c r="AC670" s="51">
        <v>0</v>
      </c>
      <c r="AD670" s="51">
        <v>0</v>
      </c>
      <c r="AE670" s="51">
        <v>0</v>
      </c>
      <c r="AF670" s="51">
        <v>1</v>
      </c>
      <c r="AG670" s="51">
        <v>0</v>
      </c>
      <c r="AH670" s="51" t="str">
        <f>IF(OR(COUNTIF(WestCoast[],IDPs[[#This Row],[Dis_Pcode]])&gt;=1,COUNTIF(WestCoast[],#REF!)&gt;=1),"Yes","No")</f>
        <v>No</v>
      </c>
      <c r="AI670" s="51" t="str">
        <f>IF(IDPs[[#This Row],[Gov_Pcode]]=IDPs[[#This Row],[Gov_Coming_Pcode]],"Yes","No")</f>
        <v>No</v>
      </c>
      <c r="AJ670" s="51" t="str">
        <f>IF(IDPs[[#This Row],[Dis_Pcode]]=IDPs[[#This Row],[Dis_Coming_Pcode]],"Yes","No")</f>
        <v>No</v>
      </c>
    </row>
    <row r="671" spans="1:36" x14ac:dyDescent="0.35">
      <c r="A671" s="50">
        <v>45416</v>
      </c>
      <c r="B671" s="50">
        <v>45413</v>
      </c>
      <c r="C671" s="50" t="s">
        <v>874</v>
      </c>
      <c r="D671" s="51" t="s">
        <v>6</v>
      </c>
      <c r="E671" s="52" t="s">
        <v>873</v>
      </c>
      <c r="F671" s="51" t="s">
        <v>892</v>
      </c>
      <c r="G671" s="51" t="s">
        <v>6</v>
      </c>
      <c r="H671" s="52" t="s">
        <v>873</v>
      </c>
      <c r="I671" s="51" t="s">
        <v>1126</v>
      </c>
      <c r="J671" s="51" t="s">
        <v>1184</v>
      </c>
      <c r="K671" s="50">
        <v>45411</v>
      </c>
      <c r="L671" s="50" t="s">
        <v>918</v>
      </c>
      <c r="M671" s="51" t="s">
        <v>1155</v>
      </c>
      <c r="N671" s="52" t="s">
        <v>917</v>
      </c>
      <c r="O671" s="51" t="s">
        <v>949</v>
      </c>
      <c r="P671" s="51" t="s">
        <v>1155</v>
      </c>
      <c r="Q671" s="52" t="s">
        <v>917</v>
      </c>
      <c r="R671" s="51" t="s">
        <v>1181</v>
      </c>
      <c r="S671" s="51" t="s">
        <v>1413</v>
      </c>
      <c r="T671" s="51" t="s">
        <v>1435</v>
      </c>
      <c r="U671" s="51" t="s">
        <v>1160</v>
      </c>
      <c r="V671" s="51"/>
      <c r="W671" s="51">
        <v>1</v>
      </c>
      <c r="X671" s="51">
        <v>0</v>
      </c>
      <c r="Y671" s="51">
        <v>0</v>
      </c>
      <c r="Z671" s="51">
        <v>0</v>
      </c>
      <c r="AA671" s="51">
        <v>0</v>
      </c>
      <c r="AB671" s="51">
        <v>0</v>
      </c>
      <c r="AC671" s="51">
        <v>0</v>
      </c>
      <c r="AD671" s="51">
        <v>1</v>
      </c>
      <c r="AE671" s="51">
        <v>0</v>
      </c>
      <c r="AF671" s="51">
        <v>0</v>
      </c>
      <c r="AG671" s="51">
        <v>0</v>
      </c>
      <c r="AH671" s="51" t="str">
        <f>IF(OR(COUNTIF(WestCoast[],IDPs[[#This Row],[Dis_Pcode]])&gt;=1,COUNTIF(WestCoast[],#REF!)&gt;=1),"Yes","No")</f>
        <v>No</v>
      </c>
      <c r="AI671" s="51" t="str">
        <f>IF(IDPs[[#This Row],[Gov_Pcode]]=IDPs[[#This Row],[Gov_Coming_Pcode]],"Yes","No")</f>
        <v>No</v>
      </c>
      <c r="AJ671" s="51" t="str">
        <f>IF(IDPs[[#This Row],[Dis_Pcode]]=IDPs[[#This Row],[Dis_Coming_Pcode]],"Yes","No")</f>
        <v>No</v>
      </c>
    </row>
    <row r="672" spans="1:36" x14ac:dyDescent="0.35">
      <c r="A672" s="50">
        <v>45416</v>
      </c>
      <c r="B672" s="50">
        <v>45413</v>
      </c>
      <c r="C672" s="50" t="s">
        <v>874</v>
      </c>
      <c r="D672" s="51" t="s">
        <v>6</v>
      </c>
      <c r="E672" s="52" t="s">
        <v>873</v>
      </c>
      <c r="F672" s="51" t="s">
        <v>892</v>
      </c>
      <c r="G672" s="51" t="s">
        <v>6</v>
      </c>
      <c r="H672" s="52" t="s">
        <v>873</v>
      </c>
      <c r="I672" s="51" t="s">
        <v>1126</v>
      </c>
      <c r="J672" s="51" t="s">
        <v>1184</v>
      </c>
      <c r="K672" s="50">
        <v>45411</v>
      </c>
      <c r="L672" s="50" t="s">
        <v>797</v>
      </c>
      <c r="M672" s="51" t="s">
        <v>7</v>
      </c>
      <c r="N672" s="52" t="s">
        <v>796</v>
      </c>
      <c r="O672" s="51" t="s">
        <v>832</v>
      </c>
      <c r="P672" s="51" t="s">
        <v>1213</v>
      </c>
      <c r="Q672" s="52" t="s">
        <v>831</v>
      </c>
      <c r="R672" s="51" t="s">
        <v>1181</v>
      </c>
      <c r="S672" s="51" t="s">
        <v>1183</v>
      </c>
      <c r="T672" s="51" t="s">
        <v>1160</v>
      </c>
      <c r="U672" s="51"/>
      <c r="V672" s="51"/>
      <c r="W672" s="51">
        <v>1</v>
      </c>
      <c r="X672" s="51">
        <v>0</v>
      </c>
      <c r="Y672" s="51">
        <v>0</v>
      </c>
      <c r="Z672" s="51">
        <v>0</v>
      </c>
      <c r="AA672" s="51">
        <v>0</v>
      </c>
      <c r="AB672" s="51">
        <v>0</v>
      </c>
      <c r="AC672" s="51">
        <v>0</v>
      </c>
      <c r="AD672" s="51">
        <v>0</v>
      </c>
      <c r="AE672" s="51">
        <v>0</v>
      </c>
      <c r="AF672" s="51">
        <v>1</v>
      </c>
      <c r="AG672" s="51">
        <v>0</v>
      </c>
      <c r="AH672" s="51" t="str">
        <f>IF(OR(COUNTIF(WestCoast[],IDPs[[#This Row],[Dis_Pcode]])&gt;=1,COUNTIF(WestCoast[],#REF!)&gt;=1),"Yes","No")</f>
        <v>No</v>
      </c>
      <c r="AI672" s="51" t="str">
        <f>IF(IDPs[[#This Row],[Gov_Pcode]]=IDPs[[#This Row],[Gov_Coming_Pcode]],"Yes","No")</f>
        <v>No</v>
      </c>
      <c r="AJ672" s="51" t="str">
        <f>IF(IDPs[[#This Row],[Dis_Pcode]]=IDPs[[#This Row],[Dis_Coming_Pcode]],"Yes","No")</f>
        <v>No</v>
      </c>
    </row>
    <row r="673" spans="1:36" x14ac:dyDescent="0.35">
      <c r="A673" s="50">
        <v>45416</v>
      </c>
      <c r="B673" s="50">
        <v>45414</v>
      </c>
      <c r="C673" s="50" t="s">
        <v>874</v>
      </c>
      <c r="D673" s="51" t="s">
        <v>6</v>
      </c>
      <c r="E673" s="52" t="s">
        <v>873</v>
      </c>
      <c r="F673" s="51" t="s">
        <v>894</v>
      </c>
      <c r="G673" s="51" t="s">
        <v>87</v>
      </c>
      <c r="H673" s="52" t="s">
        <v>893</v>
      </c>
      <c r="I673" s="51" t="s">
        <v>1126</v>
      </c>
      <c r="J673" s="51" t="s">
        <v>1184</v>
      </c>
      <c r="K673" s="50">
        <v>45411</v>
      </c>
      <c r="L673" s="50" t="s">
        <v>797</v>
      </c>
      <c r="M673" s="51" t="s">
        <v>7</v>
      </c>
      <c r="N673" s="52" t="s">
        <v>796</v>
      </c>
      <c r="O673" s="51" t="s">
        <v>809</v>
      </c>
      <c r="P673" s="51" t="s">
        <v>168</v>
      </c>
      <c r="Q673" s="52" t="s">
        <v>808</v>
      </c>
      <c r="R673" s="51" t="s">
        <v>1181</v>
      </c>
      <c r="S673" s="51" t="s">
        <v>1183</v>
      </c>
      <c r="T673" s="51" t="s">
        <v>1160</v>
      </c>
      <c r="U673" s="51"/>
      <c r="V673" s="51"/>
      <c r="W673" s="51">
        <v>1</v>
      </c>
      <c r="X673" s="51">
        <v>0</v>
      </c>
      <c r="Y673" s="51">
        <v>0</v>
      </c>
      <c r="Z673" s="51">
        <v>0</v>
      </c>
      <c r="AA673" s="51">
        <v>1</v>
      </c>
      <c r="AB673" s="51">
        <v>0</v>
      </c>
      <c r="AC673" s="51">
        <v>0</v>
      </c>
      <c r="AD673" s="51">
        <v>0</v>
      </c>
      <c r="AE673" s="51">
        <v>0</v>
      </c>
      <c r="AF673" s="51">
        <v>0</v>
      </c>
      <c r="AG673" s="51">
        <v>0</v>
      </c>
      <c r="AH673" s="51" t="str">
        <f>IF(OR(COUNTIF(WestCoast[],IDPs[[#This Row],[Dis_Pcode]])&gt;=1,COUNTIF(WestCoast[],#REF!)&gt;=1),"Yes","No")</f>
        <v>No</v>
      </c>
      <c r="AI673" s="51" t="str">
        <f>IF(IDPs[[#This Row],[Gov_Pcode]]=IDPs[[#This Row],[Gov_Coming_Pcode]],"Yes","No")</f>
        <v>No</v>
      </c>
      <c r="AJ673" s="51" t="str">
        <f>IF(IDPs[[#This Row],[Dis_Pcode]]=IDPs[[#This Row],[Dis_Coming_Pcode]],"Yes","No")</f>
        <v>No</v>
      </c>
    </row>
    <row r="674" spans="1:36" x14ac:dyDescent="0.35">
      <c r="A674" s="50">
        <v>45416</v>
      </c>
      <c r="B674" s="50">
        <v>45414</v>
      </c>
      <c r="C674" s="50" t="s">
        <v>874</v>
      </c>
      <c r="D674" s="51" t="s">
        <v>6</v>
      </c>
      <c r="E674" s="52" t="s">
        <v>873</v>
      </c>
      <c r="F674" s="51" t="s">
        <v>892</v>
      </c>
      <c r="G674" s="51" t="s">
        <v>6</v>
      </c>
      <c r="H674" s="52" t="s">
        <v>873</v>
      </c>
      <c r="I674" s="51" t="s">
        <v>1126</v>
      </c>
      <c r="J674" s="51" t="s">
        <v>1184</v>
      </c>
      <c r="K674" s="50">
        <v>45411</v>
      </c>
      <c r="L674" s="50" t="s">
        <v>401</v>
      </c>
      <c r="M674" s="51" t="s">
        <v>1203</v>
      </c>
      <c r="N674" s="52" t="s">
        <v>266</v>
      </c>
      <c r="O674" s="51" t="s">
        <v>404</v>
      </c>
      <c r="P674" s="51" t="s">
        <v>1298</v>
      </c>
      <c r="Q674" s="52" t="s">
        <v>403</v>
      </c>
      <c r="R674" s="51" t="s">
        <v>1181</v>
      </c>
      <c r="S674" s="51" t="s">
        <v>1413</v>
      </c>
      <c r="T674" s="51" t="s">
        <v>1160</v>
      </c>
      <c r="U674" s="51"/>
      <c r="V674" s="51"/>
      <c r="W674" s="51">
        <v>1</v>
      </c>
      <c r="X674" s="51">
        <v>0</v>
      </c>
      <c r="Y674" s="51">
        <v>0</v>
      </c>
      <c r="Z674" s="51">
        <v>0</v>
      </c>
      <c r="AA674" s="51">
        <v>0</v>
      </c>
      <c r="AB674" s="51">
        <v>0</v>
      </c>
      <c r="AC674" s="51">
        <v>0</v>
      </c>
      <c r="AD674" s="51">
        <v>1</v>
      </c>
      <c r="AE674" s="51">
        <v>0</v>
      </c>
      <c r="AF674" s="51">
        <v>0</v>
      </c>
      <c r="AG674" s="51">
        <v>0</v>
      </c>
      <c r="AH674" s="51" t="str">
        <f>IF(OR(COUNTIF(WestCoast[],IDPs[[#This Row],[Dis_Pcode]])&gt;=1,COUNTIF(WestCoast[],#REF!)&gt;=1),"Yes","No")</f>
        <v>No</v>
      </c>
      <c r="AI674" s="51" t="str">
        <f>IF(IDPs[[#This Row],[Gov_Pcode]]=IDPs[[#This Row],[Gov_Coming_Pcode]],"Yes","No")</f>
        <v>No</v>
      </c>
      <c r="AJ674" s="51" t="str">
        <f>IF(IDPs[[#This Row],[Dis_Pcode]]=IDPs[[#This Row],[Dis_Coming_Pcode]],"Yes","No")</f>
        <v>No</v>
      </c>
    </row>
    <row r="675" spans="1:36" x14ac:dyDescent="0.35">
      <c r="A675" s="50">
        <v>45416</v>
      </c>
      <c r="B675" s="50">
        <v>45413</v>
      </c>
      <c r="C675" s="50" t="s">
        <v>874</v>
      </c>
      <c r="D675" s="51" t="s">
        <v>6</v>
      </c>
      <c r="E675" s="52" t="s">
        <v>873</v>
      </c>
      <c r="F675" s="51" t="s">
        <v>892</v>
      </c>
      <c r="G675" s="51" t="s">
        <v>6</v>
      </c>
      <c r="H675" s="52" t="s">
        <v>873</v>
      </c>
      <c r="I675" s="51" t="s">
        <v>1126</v>
      </c>
      <c r="J675" s="51" t="s">
        <v>1184</v>
      </c>
      <c r="K675" s="50">
        <v>45412</v>
      </c>
      <c r="L675" s="50" t="s">
        <v>1046</v>
      </c>
      <c r="M675" s="51" t="s">
        <v>1207</v>
      </c>
      <c r="N675" s="52" t="s">
        <v>267</v>
      </c>
      <c r="O675" s="51" t="s">
        <v>1097</v>
      </c>
      <c r="P675" s="51" t="s">
        <v>1096</v>
      </c>
      <c r="Q675" s="52" t="s">
        <v>1095</v>
      </c>
      <c r="R675" s="51" t="s">
        <v>1181</v>
      </c>
      <c r="S675" s="51" t="s">
        <v>1182</v>
      </c>
      <c r="T675" s="51" t="s">
        <v>1160</v>
      </c>
      <c r="U675" s="51"/>
      <c r="V675" s="51"/>
      <c r="W675" s="51">
        <v>1</v>
      </c>
      <c r="X675" s="51">
        <v>0</v>
      </c>
      <c r="Y675" s="51">
        <v>0</v>
      </c>
      <c r="Z675" s="51">
        <v>0</v>
      </c>
      <c r="AA675" s="51">
        <v>0</v>
      </c>
      <c r="AB675" s="51">
        <v>0</v>
      </c>
      <c r="AC675" s="51">
        <v>0</v>
      </c>
      <c r="AD675" s="51">
        <v>1</v>
      </c>
      <c r="AE675" s="51">
        <v>0</v>
      </c>
      <c r="AF675" s="51">
        <v>0</v>
      </c>
      <c r="AG675" s="51">
        <v>0</v>
      </c>
      <c r="AH675" s="51" t="str">
        <f>IF(OR(COUNTIF(WestCoast[],IDPs[[#This Row],[Dis_Pcode]])&gt;=1,COUNTIF(WestCoast[],#REF!)&gt;=1),"Yes","No")</f>
        <v>No</v>
      </c>
      <c r="AI675" s="51" t="str">
        <f>IF(IDPs[[#This Row],[Gov_Pcode]]=IDPs[[#This Row],[Gov_Coming_Pcode]],"Yes","No")</f>
        <v>No</v>
      </c>
      <c r="AJ675" s="51" t="str">
        <f>IF(IDPs[[#This Row],[Dis_Pcode]]=IDPs[[#This Row],[Dis_Coming_Pcode]],"Yes","No")</f>
        <v>No</v>
      </c>
    </row>
    <row r="676" spans="1:36" x14ac:dyDescent="0.35">
      <c r="A676" s="50">
        <v>45416</v>
      </c>
      <c r="B676" s="50">
        <v>45414</v>
      </c>
      <c r="C676" s="50" t="s">
        <v>874</v>
      </c>
      <c r="D676" s="51" t="s">
        <v>6</v>
      </c>
      <c r="E676" s="52" t="s">
        <v>873</v>
      </c>
      <c r="F676" s="51" t="s">
        <v>894</v>
      </c>
      <c r="G676" s="51" t="s">
        <v>87</v>
      </c>
      <c r="H676" s="52" t="s">
        <v>893</v>
      </c>
      <c r="I676" s="51" t="s">
        <v>1126</v>
      </c>
      <c r="J676" s="51" t="s">
        <v>1184</v>
      </c>
      <c r="K676" s="50">
        <v>45412</v>
      </c>
      <c r="L676" s="50" t="s">
        <v>874</v>
      </c>
      <c r="M676" s="51" t="s">
        <v>6</v>
      </c>
      <c r="N676" s="52" t="s">
        <v>873</v>
      </c>
      <c r="O676" s="51" t="s">
        <v>887</v>
      </c>
      <c r="P676" s="51" t="s">
        <v>196</v>
      </c>
      <c r="Q676" s="52" t="s">
        <v>886</v>
      </c>
      <c r="R676" s="51" t="s">
        <v>1180</v>
      </c>
      <c r="S676" s="51" t="s">
        <v>1185</v>
      </c>
      <c r="T676" s="51" t="s">
        <v>1439</v>
      </c>
      <c r="U676" s="51"/>
      <c r="V676" s="51"/>
      <c r="W676" s="51">
        <v>2</v>
      </c>
      <c r="X676" s="51">
        <v>0</v>
      </c>
      <c r="Y676" s="51">
        <v>0</v>
      </c>
      <c r="Z676" s="51">
        <v>0</v>
      </c>
      <c r="AA676" s="51">
        <v>1</v>
      </c>
      <c r="AB676" s="51">
        <v>0</v>
      </c>
      <c r="AC676" s="51">
        <v>0</v>
      </c>
      <c r="AD676" s="51">
        <v>1</v>
      </c>
      <c r="AE676" s="51">
        <v>0</v>
      </c>
      <c r="AF676" s="51">
        <v>0</v>
      </c>
      <c r="AG676" s="51">
        <v>0</v>
      </c>
      <c r="AH676" s="51" t="str">
        <f>IF(OR(COUNTIF(WestCoast[],IDPs[[#This Row],[Dis_Pcode]])&gt;=1,COUNTIF(WestCoast[],#REF!)&gt;=1),"Yes","No")</f>
        <v>No</v>
      </c>
      <c r="AI676" s="51" t="str">
        <f>IF(IDPs[[#This Row],[Gov_Pcode]]=IDPs[[#This Row],[Gov_Coming_Pcode]],"Yes","No")</f>
        <v>Yes</v>
      </c>
      <c r="AJ676" s="51" t="str">
        <f>IF(IDPs[[#This Row],[Dis_Pcode]]=IDPs[[#This Row],[Dis_Coming_Pcode]],"Yes","No")</f>
        <v>No</v>
      </c>
    </row>
    <row r="677" spans="1:36" x14ac:dyDescent="0.35">
      <c r="A677" s="50">
        <v>45416</v>
      </c>
      <c r="B677" s="50">
        <v>45414</v>
      </c>
      <c r="C677" s="50" t="s">
        <v>874</v>
      </c>
      <c r="D677" s="51" t="s">
        <v>6</v>
      </c>
      <c r="E677" s="52" t="s">
        <v>873</v>
      </c>
      <c r="F677" s="51" t="s">
        <v>894</v>
      </c>
      <c r="G677" s="51" t="s">
        <v>87</v>
      </c>
      <c r="H677" s="52" t="s">
        <v>893</v>
      </c>
      <c r="I677" s="51" t="s">
        <v>1126</v>
      </c>
      <c r="J677" s="51" t="s">
        <v>1184</v>
      </c>
      <c r="K677" s="50">
        <v>45412</v>
      </c>
      <c r="L677" s="50" t="s">
        <v>617</v>
      </c>
      <c r="M677" s="51" t="s">
        <v>13</v>
      </c>
      <c r="N677" s="52" t="s">
        <v>275</v>
      </c>
      <c r="O677" s="51" t="s">
        <v>626</v>
      </c>
      <c r="P677" s="51" t="s">
        <v>1221</v>
      </c>
      <c r="Q677" s="52" t="s">
        <v>1331</v>
      </c>
      <c r="R677" s="51" t="s">
        <v>1180</v>
      </c>
      <c r="S677" s="51" t="s">
        <v>1185</v>
      </c>
      <c r="T677" s="51" t="s">
        <v>1160</v>
      </c>
      <c r="U677" s="51"/>
      <c r="V677" s="51"/>
      <c r="W677" s="51">
        <v>1</v>
      </c>
      <c r="X677" s="51">
        <v>0</v>
      </c>
      <c r="Y677" s="51">
        <v>0</v>
      </c>
      <c r="Z677" s="51">
        <v>0</v>
      </c>
      <c r="AA677" s="51">
        <v>0</v>
      </c>
      <c r="AB677" s="51">
        <v>0</v>
      </c>
      <c r="AC677" s="51">
        <v>0</v>
      </c>
      <c r="AD677" s="51">
        <v>1</v>
      </c>
      <c r="AE677" s="51">
        <v>0</v>
      </c>
      <c r="AF677" s="51">
        <v>0</v>
      </c>
      <c r="AG677" s="51">
        <v>0</v>
      </c>
      <c r="AH677" s="51" t="str">
        <f>IF(OR(COUNTIF(WestCoast[],IDPs[[#This Row],[Dis_Pcode]])&gt;=1,COUNTIF(WestCoast[],#REF!)&gt;=1),"Yes","No")</f>
        <v>No</v>
      </c>
      <c r="AI677" s="51" t="str">
        <f>IF(IDPs[[#This Row],[Gov_Pcode]]=IDPs[[#This Row],[Gov_Coming_Pcode]],"Yes","No")</f>
        <v>No</v>
      </c>
      <c r="AJ677" s="51" t="str">
        <f>IF(IDPs[[#This Row],[Dis_Pcode]]=IDPs[[#This Row],[Dis_Coming_Pcode]],"Yes","No")</f>
        <v>No</v>
      </c>
    </row>
    <row r="678" spans="1:36" x14ac:dyDescent="0.35">
      <c r="A678" s="50">
        <v>45416</v>
      </c>
      <c r="B678" s="50">
        <v>45414</v>
      </c>
      <c r="C678" s="50" t="s">
        <v>874</v>
      </c>
      <c r="D678" s="51" t="s">
        <v>6</v>
      </c>
      <c r="E678" s="52" t="s">
        <v>873</v>
      </c>
      <c r="F678" s="51" t="s">
        <v>892</v>
      </c>
      <c r="G678" s="51" t="s">
        <v>6</v>
      </c>
      <c r="H678" s="52" t="s">
        <v>873</v>
      </c>
      <c r="I678" s="51" t="s">
        <v>1126</v>
      </c>
      <c r="J678" s="51" t="s">
        <v>1184</v>
      </c>
      <c r="K678" s="50">
        <v>45412</v>
      </c>
      <c r="L678" s="50" t="s">
        <v>462</v>
      </c>
      <c r="M678" s="51" t="s">
        <v>19</v>
      </c>
      <c r="N678" s="52" t="s">
        <v>278</v>
      </c>
      <c r="O678" s="51" t="s">
        <v>486</v>
      </c>
      <c r="P678" s="51" t="s">
        <v>1223</v>
      </c>
      <c r="Q678" s="52" t="s">
        <v>484</v>
      </c>
      <c r="R678" s="51" t="s">
        <v>1180</v>
      </c>
      <c r="S678" s="51" t="s">
        <v>1185</v>
      </c>
      <c r="T678" s="51" t="s">
        <v>1435</v>
      </c>
      <c r="U678" s="51" t="s">
        <v>1435</v>
      </c>
      <c r="V678" s="51" t="s">
        <v>1160</v>
      </c>
      <c r="W678" s="51">
        <v>1</v>
      </c>
      <c r="X678" s="51">
        <v>0</v>
      </c>
      <c r="Y678" s="51">
        <v>0</v>
      </c>
      <c r="Z678" s="51">
        <v>0</v>
      </c>
      <c r="AA678" s="51">
        <v>0</v>
      </c>
      <c r="AB678" s="51">
        <v>0</v>
      </c>
      <c r="AC678" s="51">
        <v>0</v>
      </c>
      <c r="AD678" s="51">
        <v>1</v>
      </c>
      <c r="AE678" s="51">
        <v>0</v>
      </c>
      <c r="AF678" s="51">
        <v>0</v>
      </c>
      <c r="AG678" s="51">
        <v>0</v>
      </c>
      <c r="AH678" s="51" t="str">
        <f>IF(OR(COUNTIF(WestCoast[],IDPs[[#This Row],[Dis_Pcode]])&gt;=1,COUNTIF(WestCoast[],#REF!)&gt;=1),"Yes","No")</f>
        <v>No</v>
      </c>
      <c r="AI678" s="51" t="str">
        <f>IF(IDPs[[#This Row],[Gov_Pcode]]=IDPs[[#This Row],[Gov_Coming_Pcode]],"Yes","No")</f>
        <v>No</v>
      </c>
      <c r="AJ678" s="51" t="str">
        <f>IF(IDPs[[#This Row],[Dis_Pcode]]=IDPs[[#This Row],[Dis_Coming_Pcode]],"Yes","No")</f>
        <v>No</v>
      </c>
    </row>
    <row r="679" spans="1:36" x14ac:dyDescent="0.35">
      <c r="A679" s="50">
        <v>45416</v>
      </c>
      <c r="B679" s="50">
        <v>45414</v>
      </c>
      <c r="C679" s="50" t="s">
        <v>874</v>
      </c>
      <c r="D679" s="51" t="s">
        <v>6</v>
      </c>
      <c r="E679" s="52" t="s">
        <v>873</v>
      </c>
      <c r="F679" s="51" t="s">
        <v>892</v>
      </c>
      <c r="G679" s="51" t="s">
        <v>6</v>
      </c>
      <c r="H679" s="52" t="s">
        <v>873</v>
      </c>
      <c r="I679" s="51" t="s">
        <v>1126</v>
      </c>
      <c r="J679" s="51" t="s">
        <v>1184</v>
      </c>
      <c r="K679" s="50">
        <v>45412</v>
      </c>
      <c r="L679" s="50" t="s">
        <v>959</v>
      </c>
      <c r="M679" s="51" t="s">
        <v>1206</v>
      </c>
      <c r="N679" s="52" t="s">
        <v>270</v>
      </c>
      <c r="O679" s="51" t="s">
        <v>969</v>
      </c>
      <c r="P679" s="51" t="s">
        <v>207</v>
      </c>
      <c r="Q679" s="52" t="s">
        <v>1351</v>
      </c>
      <c r="R679" s="51" t="s">
        <v>1180</v>
      </c>
      <c r="S679" s="51" t="s">
        <v>1185</v>
      </c>
      <c r="T679" s="51" t="s">
        <v>1160</v>
      </c>
      <c r="U679" s="51"/>
      <c r="V679" s="51"/>
      <c r="W679" s="51">
        <v>1</v>
      </c>
      <c r="X679" s="51">
        <v>0</v>
      </c>
      <c r="Y679" s="51">
        <v>0</v>
      </c>
      <c r="Z679" s="51">
        <v>0</v>
      </c>
      <c r="AA679" s="51">
        <v>0</v>
      </c>
      <c r="AB679" s="51">
        <v>0</v>
      </c>
      <c r="AC679" s="51">
        <v>0</v>
      </c>
      <c r="AD679" s="51">
        <v>0</v>
      </c>
      <c r="AE679" s="51">
        <v>0</v>
      </c>
      <c r="AF679" s="51">
        <v>1</v>
      </c>
      <c r="AG679" s="51">
        <v>0</v>
      </c>
      <c r="AH679" s="51" t="str">
        <f>IF(OR(COUNTIF(WestCoast[],IDPs[[#This Row],[Dis_Pcode]])&gt;=1,COUNTIF(WestCoast[],#REF!)&gt;=1),"Yes","No")</f>
        <v>No</v>
      </c>
      <c r="AI679" s="51" t="str">
        <f>IF(IDPs[[#This Row],[Gov_Pcode]]=IDPs[[#This Row],[Gov_Coming_Pcode]],"Yes","No")</f>
        <v>No</v>
      </c>
      <c r="AJ679" s="51" t="str">
        <f>IF(IDPs[[#This Row],[Dis_Pcode]]=IDPs[[#This Row],[Dis_Coming_Pcode]],"Yes","No")</f>
        <v>No</v>
      </c>
    </row>
    <row r="680" spans="1:36" x14ac:dyDescent="0.35">
      <c r="A680" s="50">
        <v>45416</v>
      </c>
      <c r="B680" s="50">
        <v>45413</v>
      </c>
      <c r="C680" s="50" t="s">
        <v>874</v>
      </c>
      <c r="D680" s="51" t="s">
        <v>6</v>
      </c>
      <c r="E680" s="52" t="s">
        <v>873</v>
      </c>
      <c r="F680" s="51" t="s">
        <v>882</v>
      </c>
      <c r="G680" s="51" t="s">
        <v>121</v>
      </c>
      <c r="H680" s="52" t="s">
        <v>881</v>
      </c>
      <c r="I680" s="51" t="s">
        <v>1126</v>
      </c>
      <c r="J680" s="51" t="s">
        <v>1184</v>
      </c>
      <c r="K680" s="50">
        <v>45413</v>
      </c>
      <c r="L680" s="50" t="s">
        <v>1046</v>
      </c>
      <c r="M680" s="51" t="s">
        <v>1207</v>
      </c>
      <c r="N680" s="52" t="s">
        <v>267</v>
      </c>
      <c r="O680" s="51" t="s">
        <v>1057</v>
      </c>
      <c r="P680" s="51" t="s">
        <v>86</v>
      </c>
      <c r="Q680" s="52" t="s">
        <v>1056</v>
      </c>
      <c r="R680" s="51" t="s">
        <v>1181</v>
      </c>
      <c r="S680" s="51" t="s">
        <v>1183</v>
      </c>
      <c r="T680" s="51" t="s">
        <v>1439</v>
      </c>
      <c r="U680" s="51"/>
      <c r="V680" s="51"/>
      <c r="W680" s="51">
        <v>2</v>
      </c>
      <c r="X680" s="51">
        <v>0</v>
      </c>
      <c r="Y680" s="51">
        <v>0</v>
      </c>
      <c r="Z680" s="51">
        <v>0</v>
      </c>
      <c r="AA680" s="51">
        <v>1</v>
      </c>
      <c r="AB680" s="51">
        <v>0</v>
      </c>
      <c r="AC680" s="51">
        <v>0</v>
      </c>
      <c r="AD680" s="51">
        <v>1</v>
      </c>
      <c r="AE680" s="51">
        <v>0</v>
      </c>
      <c r="AF680" s="51">
        <v>0</v>
      </c>
      <c r="AG680" s="51">
        <v>0</v>
      </c>
      <c r="AH680" s="51" t="str">
        <f>IF(OR(COUNTIF(WestCoast[],IDPs[[#This Row],[Dis_Pcode]])&gt;=1,COUNTIF(WestCoast[],#REF!)&gt;=1),"Yes","No")</f>
        <v>No</v>
      </c>
      <c r="AI680" s="51" t="str">
        <f>IF(IDPs[[#This Row],[Gov_Pcode]]=IDPs[[#This Row],[Gov_Coming_Pcode]],"Yes","No")</f>
        <v>No</v>
      </c>
      <c r="AJ680" s="51" t="str">
        <f>IF(IDPs[[#This Row],[Dis_Pcode]]=IDPs[[#This Row],[Dis_Coming_Pcode]],"Yes","No")</f>
        <v>No</v>
      </c>
    </row>
    <row r="681" spans="1:36" x14ac:dyDescent="0.35">
      <c r="A681" s="50">
        <v>45416</v>
      </c>
      <c r="B681" s="50">
        <v>45414</v>
      </c>
      <c r="C681" s="50" t="s">
        <v>874</v>
      </c>
      <c r="D681" s="51" t="s">
        <v>6</v>
      </c>
      <c r="E681" s="52" t="s">
        <v>873</v>
      </c>
      <c r="F681" s="51" t="s">
        <v>894</v>
      </c>
      <c r="G681" s="51" t="s">
        <v>87</v>
      </c>
      <c r="H681" s="52" t="s">
        <v>893</v>
      </c>
      <c r="I681" s="51" t="s">
        <v>1126</v>
      </c>
      <c r="J681" s="51" t="s">
        <v>1184</v>
      </c>
      <c r="K681" s="50">
        <v>45413</v>
      </c>
      <c r="L681" s="50" t="s">
        <v>874</v>
      </c>
      <c r="M681" s="51" t="s">
        <v>6</v>
      </c>
      <c r="N681" s="52" t="s">
        <v>873</v>
      </c>
      <c r="O681" s="51" t="s">
        <v>900</v>
      </c>
      <c r="P681" s="51" t="s">
        <v>162</v>
      </c>
      <c r="Q681" s="52" t="s">
        <v>1111</v>
      </c>
      <c r="R681" s="51" t="s">
        <v>1180</v>
      </c>
      <c r="S681" s="51" t="s">
        <v>1185</v>
      </c>
      <c r="T681" s="51" t="s">
        <v>1160</v>
      </c>
      <c r="U681" s="51"/>
      <c r="V681" s="51"/>
      <c r="W681" s="51">
        <v>1</v>
      </c>
      <c r="X681" s="51">
        <v>0</v>
      </c>
      <c r="Y681" s="51">
        <v>1</v>
      </c>
      <c r="Z681" s="51">
        <v>0</v>
      </c>
      <c r="AA681" s="51">
        <v>0</v>
      </c>
      <c r="AB681" s="51">
        <v>0</v>
      </c>
      <c r="AC681" s="51">
        <v>0</v>
      </c>
      <c r="AD681" s="51">
        <v>0</v>
      </c>
      <c r="AE681" s="51">
        <v>0</v>
      </c>
      <c r="AF681" s="51">
        <v>0</v>
      </c>
      <c r="AG681" s="51">
        <v>0</v>
      </c>
      <c r="AH681" s="51" t="str">
        <f>IF(OR(COUNTIF(WestCoast[],IDPs[[#This Row],[Dis_Pcode]])&gt;=1,COUNTIF(WestCoast[],#REF!)&gt;=1),"Yes","No")</f>
        <v>No</v>
      </c>
      <c r="AI681" s="51" t="str">
        <f>IF(IDPs[[#This Row],[Gov_Pcode]]=IDPs[[#This Row],[Gov_Coming_Pcode]],"Yes","No")</f>
        <v>Yes</v>
      </c>
      <c r="AJ681" s="51" t="str">
        <f>IF(IDPs[[#This Row],[Dis_Pcode]]=IDPs[[#This Row],[Dis_Coming_Pcode]],"Yes","No")</f>
        <v>No</v>
      </c>
    </row>
    <row r="682" spans="1:36" x14ac:dyDescent="0.35">
      <c r="A682" s="50">
        <v>45416</v>
      </c>
      <c r="B682" s="50">
        <v>45414</v>
      </c>
      <c r="C682" s="50" t="s">
        <v>874</v>
      </c>
      <c r="D682" s="51" t="s">
        <v>6</v>
      </c>
      <c r="E682" s="52" t="s">
        <v>873</v>
      </c>
      <c r="F682" s="51" t="s">
        <v>892</v>
      </c>
      <c r="G682" s="51" t="s">
        <v>6</v>
      </c>
      <c r="H682" s="52" t="s">
        <v>873</v>
      </c>
      <c r="I682" s="51" t="s">
        <v>1126</v>
      </c>
      <c r="J682" s="51" t="s">
        <v>1184</v>
      </c>
      <c r="K682" s="50">
        <v>45413</v>
      </c>
      <c r="L682" s="50" t="s">
        <v>874</v>
      </c>
      <c r="M682" s="51" t="s">
        <v>6</v>
      </c>
      <c r="N682" s="52" t="s">
        <v>873</v>
      </c>
      <c r="O682" s="51" t="s">
        <v>882</v>
      </c>
      <c r="P682" s="51" t="s">
        <v>121</v>
      </c>
      <c r="Q682" s="52" t="s">
        <v>881</v>
      </c>
      <c r="R682" s="51" t="s">
        <v>1181</v>
      </c>
      <c r="S682" s="51" t="s">
        <v>1182</v>
      </c>
      <c r="T682" s="51" t="s">
        <v>1435</v>
      </c>
      <c r="U682" s="51" t="s">
        <v>1160</v>
      </c>
      <c r="V682" s="51"/>
      <c r="W682" s="51">
        <v>1</v>
      </c>
      <c r="X682" s="51">
        <v>0</v>
      </c>
      <c r="Y682" s="51">
        <v>0</v>
      </c>
      <c r="Z682" s="51">
        <v>0</v>
      </c>
      <c r="AA682" s="51">
        <v>0</v>
      </c>
      <c r="AB682" s="51">
        <v>0</v>
      </c>
      <c r="AC682" s="51">
        <v>0</v>
      </c>
      <c r="AD682" s="51">
        <v>1</v>
      </c>
      <c r="AE682" s="51">
        <v>0</v>
      </c>
      <c r="AF682" s="51">
        <v>0</v>
      </c>
      <c r="AG682" s="51">
        <v>0</v>
      </c>
      <c r="AH682" s="51" t="str">
        <f>IF(OR(COUNTIF(WestCoast[],IDPs[[#This Row],[Dis_Pcode]])&gt;=1,COUNTIF(WestCoast[],#REF!)&gt;=1),"Yes","No")</f>
        <v>No</v>
      </c>
      <c r="AI682" s="51" t="str">
        <f>IF(IDPs[[#This Row],[Gov_Pcode]]=IDPs[[#This Row],[Gov_Coming_Pcode]],"Yes","No")</f>
        <v>Yes</v>
      </c>
      <c r="AJ682" s="51" t="str">
        <f>IF(IDPs[[#This Row],[Dis_Pcode]]=IDPs[[#This Row],[Dis_Coming_Pcode]],"Yes","No")</f>
        <v>No</v>
      </c>
    </row>
    <row r="683" spans="1:36" x14ac:dyDescent="0.35">
      <c r="A683" s="50">
        <v>45416</v>
      </c>
      <c r="B683" s="50">
        <v>45414</v>
      </c>
      <c r="C683" s="50" t="s">
        <v>874</v>
      </c>
      <c r="D683" s="51" t="s">
        <v>6</v>
      </c>
      <c r="E683" s="52" t="s">
        <v>873</v>
      </c>
      <c r="F683" s="51" t="s">
        <v>892</v>
      </c>
      <c r="G683" s="51" t="s">
        <v>6</v>
      </c>
      <c r="H683" s="52" t="s">
        <v>873</v>
      </c>
      <c r="I683" s="51" t="s">
        <v>1126</v>
      </c>
      <c r="J683" s="51" t="s">
        <v>1184</v>
      </c>
      <c r="K683" s="50">
        <v>45413</v>
      </c>
      <c r="L683" s="50" t="s">
        <v>617</v>
      </c>
      <c r="M683" s="51" t="s">
        <v>13</v>
      </c>
      <c r="N683" s="52" t="s">
        <v>275</v>
      </c>
      <c r="O683" s="51" t="s">
        <v>640</v>
      </c>
      <c r="P683" s="51" t="s">
        <v>1327</v>
      </c>
      <c r="Q683" s="52" t="s">
        <v>639</v>
      </c>
      <c r="R683" s="51" t="s">
        <v>1181</v>
      </c>
      <c r="S683" s="51" t="s">
        <v>1182</v>
      </c>
      <c r="T683" s="51" t="s">
        <v>1160</v>
      </c>
      <c r="U683" s="51"/>
      <c r="V683" s="51"/>
      <c r="W683" s="51">
        <v>2</v>
      </c>
      <c r="X683" s="51">
        <v>0</v>
      </c>
      <c r="Y683" s="51">
        <v>0</v>
      </c>
      <c r="Z683" s="51">
        <v>0</v>
      </c>
      <c r="AA683" s="51">
        <v>0</v>
      </c>
      <c r="AB683" s="51">
        <v>0</v>
      </c>
      <c r="AC683" s="51">
        <v>0</v>
      </c>
      <c r="AD683" s="51">
        <v>1</v>
      </c>
      <c r="AE683" s="51">
        <v>0</v>
      </c>
      <c r="AF683" s="51">
        <v>1</v>
      </c>
      <c r="AG683" s="51">
        <v>0</v>
      </c>
      <c r="AH683" s="51" t="str">
        <f>IF(OR(COUNTIF(WestCoast[],IDPs[[#This Row],[Dis_Pcode]])&gt;=1,COUNTIF(WestCoast[],#REF!)&gt;=1),"Yes","No")</f>
        <v>No</v>
      </c>
      <c r="AI683" s="51" t="str">
        <f>IF(IDPs[[#This Row],[Gov_Pcode]]=IDPs[[#This Row],[Gov_Coming_Pcode]],"Yes","No")</f>
        <v>No</v>
      </c>
      <c r="AJ683" s="51" t="str">
        <f>IF(IDPs[[#This Row],[Dis_Pcode]]=IDPs[[#This Row],[Dis_Coming_Pcode]],"Yes","No")</f>
        <v>No</v>
      </c>
    </row>
    <row r="684" spans="1:36" x14ac:dyDescent="0.35">
      <c r="A684" s="50">
        <v>45417</v>
      </c>
      <c r="B684" s="50">
        <v>45416</v>
      </c>
      <c r="C684" s="50" t="s">
        <v>1046</v>
      </c>
      <c r="D684" s="51" t="s">
        <v>1207</v>
      </c>
      <c r="E684" s="52" t="s">
        <v>267</v>
      </c>
      <c r="F684" s="51" t="s">
        <v>1063</v>
      </c>
      <c r="G684" s="51" t="s">
        <v>1272</v>
      </c>
      <c r="H684" s="52" t="s">
        <v>1092</v>
      </c>
      <c r="I684" s="51" t="s">
        <v>1126</v>
      </c>
      <c r="J684" s="51" t="s">
        <v>1184</v>
      </c>
      <c r="K684" s="50">
        <v>45413</v>
      </c>
      <c r="L684" s="50" t="s">
        <v>1046</v>
      </c>
      <c r="M684" s="51" t="s">
        <v>1207</v>
      </c>
      <c r="N684" s="52" t="s">
        <v>267</v>
      </c>
      <c r="O684" s="51" t="s">
        <v>1057</v>
      </c>
      <c r="P684" s="51" t="s">
        <v>86</v>
      </c>
      <c r="Q684" s="52" t="s">
        <v>1056</v>
      </c>
      <c r="R684" s="51" t="s">
        <v>1180</v>
      </c>
      <c r="S684" s="51" t="s">
        <v>1185</v>
      </c>
      <c r="T684" s="51" t="s">
        <v>1160</v>
      </c>
      <c r="U684" s="51"/>
      <c r="V684" s="51"/>
      <c r="W684" s="51">
        <v>1</v>
      </c>
      <c r="X684" s="51">
        <v>0</v>
      </c>
      <c r="Y684" s="51">
        <v>0</v>
      </c>
      <c r="Z684" s="51">
        <v>0</v>
      </c>
      <c r="AA684" s="51">
        <v>1</v>
      </c>
      <c r="AB684" s="51">
        <v>0</v>
      </c>
      <c r="AC684" s="51">
        <v>0</v>
      </c>
      <c r="AD684" s="51">
        <v>0</v>
      </c>
      <c r="AE684" s="51">
        <v>0</v>
      </c>
      <c r="AF684" s="51">
        <v>0</v>
      </c>
      <c r="AG684" s="51">
        <v>0</v>
      </c>
      <c r="AH684" s="51" t="str">
        <f>IF(OR(COUNTIF(WestCoast[],IDPs[[#This Row],[Dis_Pcode]])&gt;=1,COUNTIF(WestCoast[],#REF!)&gt;=1),"Yes","No")</f>
        <v>No</v>
      </c>
      <c r="AI684" s="51" t="str">
        <f>IF(IDPs[[#This Row],[Gov_Pcode]]=IDPs[[#This Row],[Gov_Coming_Pcode]],"Yes","No")</f>
        <v>Yes</v>
      </c>
      <c r="AJ684" s="51" t="str">
        <f>IF(IDPs[[#This Row],[Dis_Pcode]]=IDPs[[#This Row],[Dis_Coming_Pcode]],"Yes","No")</f>
        <v>No</v>
      </c>
    </row>
    <row r="685" spans="1:36" x14ac:dyDescent="0.35">
      <c r="A685" s="50">
        <v>45416</v>
      </c>
      <c r="B685" s="50">
        <v>45416</v>
      </c>
      <c r="C685" s="50" t="s">
        <v>1046</v>
      </c>
      <c r="D685" s="51" t="s">
        <v>1207</v>
      </c>
      <c r="E685" s="52" t="s">
        <v>267</v>
      </c>
      <c r="F685" s="51" t="s">
        <v>1081</v>
      </c>
      <c r="G685" s="51" t="s">
        <v>1208</v>
      </c>
      <c r="H685" s="52" t="s">
        <v>1080</v>
      </c>
      <c r="I685" s="51" t="s">
        <v>1126</v>
      </c>
      <c r="J685" s="51" t="s">
        <v>1184</v>
      </c>
      <c r="K685" s="50">
        <v>45415</v>
      </c>
      <c r="L685" s="50" t="s">
        <v>1046</v>
      </c>
      <c r="M685" s="51" t="s">
        <v>1207</v>
      </c>
      <c r="N685" s="52" t="s">
        <v>267</v>
      </c>
      <c r="O685" s="51" t="s">
        <v>1053</v>
      </c>
      <c r="P685" s="51" t="s">
        <v>1052</v>
      </c>
      <c r="Q685" s="52" t="s">
        <v>1051</v>
      </c>
      <c r="R685" s="51" t="s">
        <v>1479</v>
      </c>
      <c r="S685" s="51" t="s">
        <v>1480</v>
      </c>
      <c r="T685" s="51" t="s">
        <v>1435</v>
      </c>
      <c r="U685" s="51" t="s">
        <v>1160</v>
      </c>
      <c r="V685" s="51"/>
      <c r="W685" s="51">
        <v>5</v>
      </c>
      <c r="X685" s="51">
        <v>0</v>
      </c>
      <c r="Y685" s="51">
        <v>0</v>
      </c>
      <c r="Z685" s="51">
        <v>0</v>
      </c>
      <c r="AA685" s="51">
        <v>5</v>
      </c>
      <c r="AB685" s="51">
        <v>0</v>
      </c>
      <c r="AC685" s="51">
        <v>0</v>
      </c>
      <c r="AD685" s="51">
        <v>0</v>
      </c>
      <c r="AE685" s="51">
        <v>0</v>
      </c>
      <c r="AF685" s="51">
        <v>0</v>
      </c>
      <c r="AG685" s="51">
        <v>0</v>
      </c>
      <c r="AH685" s="51" t="str">
        <f>IF(OR(COUNTIF(WestCoast[],IDPs[[#This Row],[Dis_Pcode]])&gt;=1,COUNTIF(WestCoast[],#REF!)&gt;=1),"Yes","No")</f>
        <v>No</v>
      </c>
      <c r="AI685" s="51" t="str">
        <f>IF(IDPs[[#This Row],[Gov_Pcode]]=IDPs[[#This Row],[Gov_Coming_Pcode]],"Yes","No")</f>
        <v>Yes</v>
      </c>
      <c r="AJ685" s="51" t="str">
        <f>IF(IDPs[[#This Row],[Dis_Pcode]]=IDPs[[#This Row],[Dis_Coming_Pcode]],"Yes","No")</f>
        <v>No</v>
      </c>
    </row>
    <row r="686" spans="1:36" x14ac:dyDescent="0.35">
      <c r="A686" s="50">
        <v>45419</v>
      </c>
      <c r="B686" s="50">
        <v>45419</v>
      </c>
      <c r="C686" s="50" t="s">
        <v>401</v>
      </c>
      <c r="D686" s="51" t="s">
        <v>1203</v>
      </c>
      <c r="E686" s="52" t="s">
        <v>266</v>
      </c>
      <c r="F686" s="51" t="s">
        <v>417</v>
      </c>
      <c r="G686" s="51" t="s">
        <v>1303</v>
      </c>
      <c r="H686" s="52" t="s">
        <v>1304</v>
      </c>
      <c r="I686" s="51" t="s">
        <v>1126</v>
      </c>
      <c r="J686" s="51" t="s">
        <v>1184</v>
      </c>
      <c r="K686" s="50">
        <v>45413</v>
      </c>
      <c r="L686" s="50" t="s">
        <v>401</v>
      </c>
      <c r="M686" s="51" t="s">
        <v>1203</v>
      </c>
      <c r="N686" s="52" t="s">
        <v>266</v>
      </c>
      <c r="O686" s="51" t="s">
        <v>441</v>
      </c>
      <c r="P686" s="51" t="s">
        <v>1209</v>
      </c>
      <c r="Q686" s="52" t="s">
        <v>440</v>
      </c>
      <c r="R686" s="51" t="s">
        <v>1180</v>
      </c>
      <c r="S686" s="51" t="s">
        <v>1186</v>
      </c>
      <c r="T686" s="51" t="s">
        <v>1160</v>
      </c>
      <c r="U686" s="51"/>
      <c r="V686" s="51"/>
      <c r="W686" s="51">
        <v>1</v>
      </c>
      <c r="X686" s="51">
        <v>0</v>
      </c>
      <c r="Y686" s="51">
        <v>1</v>
      </c>
      <c r="Z686" s="51">
        <v>0</v>
      </c>
      <c r="AA686" s="51">
        <v>0</v>
      </c>
      <c r="AB686" s="51">
        <v>0</v>
      </c>
      <c r="AC686" s="51">
        <v>0</v>
      </c>
      <c r="AD686" s="51">
        <v>0</v>
      </c>
      <c r="AE686" s="51">
        <v>0</v>
      </c>
      <c r="AF686" s="51">
        <v>0</v>
      </c>
      <c r="AG686" s="51">
        <v>0</v>
      </c>
      <c r="AH686" s="51" t="str">
        <f>IF(OR(COUNTIF(WestCoast[],IDPs[[#This Row],[Dis_Pcode]])&gt;=1,COUNTIF(WestCoast[],#REF!)&gt;=1),"Yes","No")</f>
        <v>Yes</v>
      </c>
      <c r="AI686" s="51" t="str">
        <f>IF(IDPs[[#This Row],[Gov_Pcode]]=IDPs[[#This Row],[Gov_Coming_Pcode]],"Yes","No")</f>
        <v>Yes</v>
      </c>
      <c r="AJ686" s="51" t="str">
        <f>IF(IDPs[[#This Row],[Dis_Pcode]]=IDPs[[#This Row],[Dis_Coming_Pcode]],"Yes","No")</f>
        <v>No</v>
      </c>
    </row>
    <row r="687" spans="1:36" x14ac:dyDescent="0.35">
      <c r="A687" s="50">
        <v>45419</v>
      </c>
      <c r="B687" s="50">
        <v>45419</v>
      </c>
      <c r="C687" s="50" t="s">
        <v>401</v>
      </c>
      <c r="D687" s="51" t="s">
        <v>1203</v>
      </c>
      <c r="E687" s="52" t="s">
        <v>266</v>
      </c>
      <c r="F687" s="51" t="s">
        <v>441</v>
      </c>
      <c r="G687" s="51" t="s">
        <v>1209</v>
      </c>
      <c r="H687" s="52" t="s">
        <v>440</v>
      </c>
      <c r="I687" s="51" t="s">
        <v>1126</v>
      </c>
      <c r="J687" s="51" t="s">
        <v>1184</v>
      </c>
      <c r="K687" s="50">
        <v>45413</v>
      </c>
      <c r="L687" s="50" t="s">
        <v>401</v>
      </c>
      <c r="M687" s="51" t="s">
        <v>1203</v>
      </c>
      <c r="N687" s="52" t="s">
        <v>266</v>
      </c>
      <c r="O687" s="51" t="s">
        <v>441</v>
      </c>
      <c r="P687" s="51" t="s">
        <v>1209</v>
      </c>
      <c r="Q687" s="52" t="s">
        <v>440</v>
      </c>
      <c r="R687" s="51" t="s">
        <v>1180</v>
      </c>
      <c r="S687" s="51" t="s">
        <v>1186</v>
      </c>
      <c r="T687" s="51" t="s">
        <v>1160</v>
      </c>
      <c r="U687" s="51"/>
      <c r="V687" s="51"/>
      <c r="W687" s="51">
        <v>2</v>
      </c>
      <c r="X687" s="51">
        <v>0</v>
      </c>
      <c r="Y687" s="51">
        <v>1</v>
      </c>
      <c r="Z687" s="51">
        <v>0</v>
      </c>
      <c r="AA687" s="51">
        <v>0</v>
      </c>
      <c r="AB687" s="51">
        <v>0</v>
      </c>
      <c r="AC687" s="51">
        <v>0</v>
      </c>
      <c r="AD687" s="51">
        <v>1</v>
      </c>
      <c r="AE687" s="51">
        <v>0</v>
      </c>
      <c r="AF687" s="51">
        <v>0</v>
      </c>
      <c r="AG687" s="51">
        <v>0</v>
      </c>
      <c r="AH687" s="51" t="str">
        <f>IF(OR(COUNTIF(WestCoast[],IDPs[[#This Row],[Dis_Pcode]])&gt;=1,COUNTIF(WestCoast[],#REF!)&gt;=1),"Yes","No")</f>
        <v>No</v>
      </c>
      <c r="AI687" s="51" t="str">
        <f>IF(IDPs[[#This Row],[Gov_Pcode]]=IDPs[[#This Row],[Gov_Coming_Pcode]],"Yes","No")</f>
        <v>Yes</v>
      </c>
      <c r="AJ687" s="51" t="str">
        <f>IF(IDPs[[#This Row],[Dis_Pcode]]=IDPs[[#This Row],[Dis_Coming_Pcode]],"Yes","No")</f>
        <v>Yes</v>
      </c>
    </row>
    <row r="688" spans="1:36" x14ac:dyDescent="0.35">
      <c r="A688" s="50">
        <v>45421</v>
      </c>
      <c r="B688" s="50">
        <v>45421</v>
      </c>
      <c r="C688" s="50" t="s">
        <v>401</v>
      </c>
      <c r="D688" s="51" t="s">
        <v>1203</v>
      </c>
      <c r="E688" s="52" t="s">
        <v>266</v>
      </c>
      <c r="F688" s="51" t="s">
        <v>417</v>
      </c>
      <c r="G688" s="51" t="s">
        <v>1303</v>
      </c>
      <c r="H688" s="52" t="s">
        <v>1304</v>
      </c>
      <c r="I688" s="51" t="s">
        <v>1126</v>
      </c>
      <c r="J688" s="51" t="s">
        <v>1184</v>
      </c>
      <c r="K688" s="50">
        <v>45413</v>
      </c>
      <c r="L688" s="50" t="s">
        <v>401</v>
      </c>
      <c r="M688" s="51" t="s">
        <v>1203</v>
      </c>
      <c r="N688" s="52" t="s">
        <v>266</v>
      </c>
      <c r="O688" s="51" t="s">
        <v>441</v>
      </c>
      <c r="P688" s="51" t="s">
        <v>1209</v>
      </c>
      <c r="Q688" s="52" t="s">
        <v>440</v>
      </c>
      <c r="R688" s="51" t="s">
        <v>1180</v>
      </c>
      <c r="S688" s="51" t="s">
        <v>1186</v>
      </c>
      <c r="T688" s="51" t="s">
        <v>1160</v>
      </c>
      <c r="U688" s="51"/>
      <c r="V688" s="51"/>
      <c r="W688" s="51">
        <v>1</v>
      </c>
      <c r="X688" s="51">
        <v>0</v>
      </c>
      <c r="Y688" s="51">
        <v>1</v>
      </c>
      <c r="Z688" s="51">
        <v>0</v>
      </c>
      <c r="AA688" s="51">
        <v>0</v>
      </c>
      <c r="AB688" s="51">
        <v>0</v>
      </c>
      <c r="AC688" s="51">
        <v>0</v>
      </c>
      <c r="AD688" s="51">
        <v>0</v>
      </c>
      <c r="AE688" s="51">
        <v>0</v>
      </c>
      <c r="AF688" s="51">
        <v>0</v>
      </c>
      <c r="AG688" s="51">
        <v>0</v>
      </c>
      <c r="AH688" s="51" t="str">
        <f>IF(OR(COUNTIF(WestCoast[],IDPs[[#This Row],[Dis_Pcode]])&gt;=1,COUNTIF(WestCoast[],#REF!)&gt;=1),"Yes","No")</f>
        <v>Yes</v>
      </c>
      <c r="AI688" s="51" t="str">
        <f>IF(IDPs[[#This Row],[Gov_Pcode]]=IDPs[[#This Row],[Gov_Coming_Pcode]],"Yes","No")</f>
        <v>Yes</v>
      </c>
      <c r="AJ688" s="51" t="str">
        <f>IF(IDPs[[#This Row],[Dis_Pcode]]=IDPs[[#This Row],[Dis_Coming_Pcode]],"Yes","No")</f>
        <v>No</v>
      </c>
    </row>
    <row r="689" spans="1:36" x14ac:dyDescent="0.35">
      <c r="A689" s="50">
        <v>45420</v>
      </c>
      <c r="B689" s="50">
        <v>45420</v>
      </c>
      <c r="C689" s="50" t="s">
        <v>401</v>
      </c>
      <c r="D689" s="51" t="s">
        <v>1203</v>
      </c>
      <c r="E689" s="52" t="s">
        <v>266</v>
      </c>
      <c r="F689" s="51" t="s">
        <v>417</v>
      </c>
      <c r="G689" s="51" t="s">
        <v>1303</v>
      </c>
      <c r="H689" s="52" t="s">
        <v>1304</v>
      </c>
      <c r="I689" s="51" t="s">
        <v>1126</v>
      </c>
      <c r="J689" s="51" t="s">
        <v>1184</v>
      </c>
      <c r="K689" s="50">
        <v>45414</v>
      </c>
      <c r="L689" s="50" t="s">
        <v>401</v>
      </c>
      <c r="M689" s="51" t="s">
        <v>1203</v>
      </c>
      <c r="N689" s="52" t="s">
        <v>266</v>
      </c>
      <c r="O689" s="51" t="s">
        <v>441</v>
      </c>
      <c r="P689" s="51" t="s">
        <v>1209</v>
      </c>
      <c r="Q689" s="52" t="s">
        <v>440</v>
      </c>
      <c r="R689" s="51" t="s">
        <v>1180</v>
      </c>
      <c r="S689" s="51" t="s">
        <v>1186</v>
      </c>
      <c r="T689" s="51" t="s">
        <v>1435</v>
      </c>
      <c r="U689" s="51" t="s">
        <v>1435</v>
      </c>
      <c r="V689" s="51" t="s">
        <v>1435</v>
      </c>
      <c r="W689" s="51">
        <v>5</v>
      </c>
      <c r="X689" s="51">
        <v>0</v>
      </c>
      <c r="Y689" s="51">
        <v>2</v>
      </c>
      <c r="Z689" s="51">
        <v>0</v>
      </c>
      <c r="AA689" s="51">
        <v>0</v>
      </c>
      <c r="AB689" s="51">
        <v>1</v>
      </c>
      <c r="AC689" s="51">
        <v>0</v>
      </c>
      <c r="AD689" s="51">
        <v>2</v>
      </c>
      <c r="AE689" s="51">
        <v>0</v>
      </c>
      <c r="AF689" s="51">
        <v>0</v>
      </c>
      <c r="AG689" s="51">
        <v>0</v>
      </c>
      <c r="AH689" s="51" t="str">
        <f>IF(OR(COUNTIF(WestCoast[],IDPs[[#This Row],[Dis_Pcode]])&gt;=1,COUNTIF(WestCoast[],#REF!)&gt;=1),"Yes","No")</f>
        <v>Yes</v>
      </c>
      <c r="AI689" s="51" t="str">
        <f>IF(IDPs[[#This Row],[Gov_Pcode]]=IDPs[[#This Row],[Gov_Coming_Pcode]],"Yes","No")</f>
        <v>Yes</v>
      </c>
      <c r="AJ689" s="51" t="str">
        <f>IF(IDPs[[#This Row],[Dis_Pcode]]=IDPs[[#This Row],[Dis_Coming_Pcode]],"Yes","No")</f>
        <v>No</v>
      </c>
    </row>
    <row r="690" spans="1:36" x14ac:dyDescent="0.35">
      <c r="A690" s="50">
        <v>45421</v>
      </c>
      <c r="B690" s="50">
        <v>45421</v>
      </c>
      <c r="C690" s="50" t="s">
        <v>401</v>
      </c>
      <c r="D690" s="51" t="s">
        <v>1203</v>
      </c>
      <c r="E690" s="52" t="s">
        <v>266</v>
      </c>
      <c r="F690" s="51" t="s">
        <v>417</v>
      </c>
      <c r="G690" s="51" t="s">
        <v>1303</v>
      </c>
      <c r="H690" s="52" t="s">
        <v>1304</v>
      </c>
      <c r="I690" s="51" t="s">
        <v>1126</v>
      </c>
      <c r="J690" s="51" t="s">
        <v>1184</v>
      </c>
      <c r="K690" s="50">
        <v>45415</v>
      </c>
      <c r="L690" s="50" t="s">
        <v>401</v>
      </c>
      <c r="M690" s="51" t="s">
        <v>1203</v>
      </c>
      <c r="N690" s="52" t="s">
        <v>266</v>
      </c>
      <c r="O690" s="51" t="s">
        <v>441</v>
      </c>
      <c r="P690" s="51" t="s">
        <v>1209</v>
      </c>
      <c r="Q690" s="52" t="s">
        <v>440</v>
      </c>
      <c r="R690" s="51" t="s">
        <v>1180</v>
      </c>
      <c r="S690" s="51" t="s">
        <v>1186</v>
      </c>
      <c r="T690" s="51" t="s">
        <v>1435</v>
      </c>
      <c r="U690" s="51" t="s">
        <v>1435</v>
      </c>
      <c r="V690" s="51" t="s">
        <v>1435</v>
      </c>
      <c r="W690" s="51">
        <v>4</v>
      </c>
      <c r="X690" s="51">
        <v>0</v>
      </c>
      <c r="Y690" s="51">
        <v>2</v>
      </c>
      <c r="Z690" s="51">
        <v>0</v>
      </c>
      <c r="AA690" s="51">
        <v>1</v>
      </c>
      <c r="AB690" s="51">
        <v>1</v>
      </c>
      <c r="AC690" s="51">
        <v>0</v>
      </c>
      <c r="AD690" s="51">
        <v>0</v>
      </c>
      <c r="AE690" s="51">
        <v>0</v>
      </c>
      <c r="AF690" s="51">
        <v>0</v>
      </c>
      <c r="AG690" s="51">
        <v>0</v>
      </c>
      <c r="AH690" s="51" t="str">
        <f>IF(OR(COUNTIF(WestCoast[],IDPs[[#This Row],[Dis_Pcode]])&gt;=1,COUNTIF(WestCoast[],#REF!)&gt;=1),"Yes","No")</f>
        <v>Yes</v>
      </c>
      <c r="AI690" s="51" t="str">
        <f>IF(IDPs[[#This Row],[Gov_Pcode]]=IDPs[[#This Row],[Gov_Coming_Pcode]],"Yes","No")</f>
        <v>Yes</v>
      </c>
      <c r="AJ690" s="51" t="str">
        <f>IF(IDPs[[#This Row],[Dis_Pcode]]=IDPs[[#This Row],[Dis_Coming_Pcode]],"Yes","No")</f>
        <v>No</v>
      </c>
    </row>
    <row r="691" spans="1:36" x14ac:dyDescent="0.35">
      <c r="A691" s="50">
        <v>45424</v>
      </c>
      <c r="B691" s="50">
        <v>45417</v>
      </c>
      <c r="C691" s="50" t="s">
        <v>874</v>
      </c>
      <c r="D691" s="51" t="s">
        <v>6</v>
      </c>
      <c r="E691" s="52" t="s">
        <v>873</v>
      </c>
      <c r="F691" s="51" t="s">
        <v>894</v>
      </c>
      <c r="G691" s="51" t="s">
        <v>87</v>
      </c>
      <c r="H691" s="52" t="s">
        <v>893</v>
      </c>
      <c r="I691" s="51" t="s">
        <v>1126</v>
      </c>
      <c r="J691" s="51" t="s">
        <v>1184</v>
      </c>
      <c r="K691" s="50">
        <v>45415</v>
      </c>
      <c r="L691" s="50" t="s">
        <v>918</v>
      </c>
      <c r="M691" s="51" t="s">
        <v>1155</v>
      </c>
      <c r="N691" s="52" t="s">
        <v>917</v>
      </c>
      <c r="O691" s="51" t="s">
        <v>933</v>
      </c>
      <c r="P691" s="51" t="s">
        <v>281</v>
      </c>
      <c r="Q691" s="52" t="s">
        <v>932</v>
      </c>
      <c r="R691" s="51" t="s">
        <v>1180</v>
      </c>
      <c r="S691" s="51" t="s">
        <v>1185</v>
      </c>
      <c r="T691" s="51" t="s">
        <v>1160</v>
      </c>
      <c r="U691" s="51"/>
      <c r="V691" s="51"/>
      <c r="W691" s="51">
        <v>1</v>
      </c>
      <c r="X691" s="51">
        <v>0</v>
      </c>
      <c r="Y691" s="51">
        <v>0</v>
      </c>
      <c r="Z691" s="51">
        <v>0</v>
      </c>
      <c r="AA691" s="51">
        <v>0</v>
      </c>
      <c r="AB691" s="51">
        <v>0</v>
      </c>
      <c r="AC691" s="51">
        <v>0</v>
      </c>
      <c r="AD691" s="51">
        <v>1</v>
      </c>
      <c r="AE691" s="51">
        <v>0</v>
      </c>
      <c r="AF691" s="51">
        <v>0</v>
      </c>
      <c r="AG691" s="51">
        <v>0</v>
      </c>
      <c r="AH691" s="51" t="str">
        <f>IF(OR(COUNTIF(WestCoast[],IDPs[[#This Row],[Dis_Pcode]])&gt;=1,COUNTIF(WestCoast[],#REF!)&gt;=1),"Yes","No")</f>
        <v>No</v>
      </c>
      <c r="AI691" s="51" t="str">
        <f>IF(IDPs[[#This Row],[Gov_Pcode]]=IDPs[[#This Row],[Gov_Coming_Pcode]],"Yes","No")</f>
        <v>No</v>
      </c>
      <c r="AJ691" s="51" t="str">
        <f>IF(IDPs[[#This Row],[Dis_Pcode]]=IDPs[[#This Row],[Dis_Coming_Pcode]],"Yes","No")</f>
        <v>No</v>
      </c>
    </row>
    <row r="692" spans="1:36" x14ac:dyDescent="0.35">
      <c r="A692" s="50">
        <v>45424</v>
      </c>
      <c r="B692" s="50">
        <v>45417</v>
      </c>
      <c r="C692" s="50" t="s">
        <v>874</v>
      </c>
      <c r="D692" s="51" t="s">
        <v>6</v>
      </c>
      <c r="E692" s="52" t="s">
        <v>873</v>
      </c>
      <c r="F692" s="51" t="s">
        <v>892</v>
      </c>
      <c r="G692" s="51" t="s">
        <v>6</v>
      </c>
      <c r="H692" s="52" t="s">
        <v>873</v>
      </c>
      <c r="I692" s="51" t="s">
        <v>1126</v>
      </c>
      <c r="J692" s="51" t="s">
        <v>1184</v>
      </c>
      <c r="K692" s="50">
        <v>45415</v>
      </c>
      <c r="L692" s="50" t="s">
        <v>401</v>
      </c>
      <c r="M692" s="51" t="s">
        <v>1203</v>
      </c>
      <c r="N692" s="52" t="s">
        <v>266</v>
      </c>
      <c r="O692" s="51" t="s">
        <v>441</v>
      </c>
      <c r="P692" s="51" t="s">
        <v>1209</v>
      </c>
      <c r="Q692" s="52" t="s">
        <v>440</v>
      </c>
      <c r="R692" s="51" t="s">
        <v>1181</v>
      </c>
      <c r="S692" s="51" t="s">
        <v>1183</v>
      </c>
      <c r="T692" s="51" t="s">
        <v>1160</v>
      </c>
      <c r="U692" s="51"/>
      <c r="V692" s="51"/>
      <c r="W692" s="51">
        <v>1</v>
      </c>
      <c r="X692" s="51">
        <v>0</v>
      </c>
      <c r="Y692" s="51">
        <v>0</v>
      </c>
      <c r="Z692" s="51">
        <v>0</v>
      </c>
      <c r="AA692" s="51">
        <v>0</v>
      </c>
      <c r="AB692" s="51">
        <v>0</v>
      </c>
      <c r="AC692" s="51">
        <v>0</v>
      </c>
      <c r="AD692" s="51">
        <v>0</v>
      </c>
      <c r="AE692" s="51">
        <v>0</v>
      </c>
      <c r="AF692" s="51">
        <v>1</v>
      </c>
      <c r="AG692" s="51">
        <v>0</v>
      </c>
      <c r="AH692" s="51" t="str">
        <f>IF(OR(COUNTIF(WestCoast[],IDPs[[#This Row],[Dis_Pcode]])&gt;=1,COUNTIF(WestCoast[],#REF!)&gt;=1),"Yes","No")</f>
        <v>No</v>
      </c>
      <c r="AI692" s="51" t="str">
        <f>IF(IDPs[[#This Row],[Gov_Pcode]]=IDPs[[#This Row],[Gov_Coming_Pcode]],"Yes","No")</f>
        <v>No</v>
      </c>
      <c r="AJ692" s="51" t="str">
        <f>IF(IDPs[[#This Row],[Dis_Pcode]]=IDPs[[#This Row],[Dis_Coming_Pcode]],"Yes","No")</f>
        <v>No</v>
      </c>
    </row>
    <row r="693" spans="1:36" x14ac:dyDescent="0.35">
      <c r="A693" s="50">
        <v>45424</v>
      </c>
      <c r="B693" s="50">
        <v>45419</v>
      </c>
      <c r="C693" s="50" t="s">
        <v>874</v>
      </c>
      <c r="D693" s="51" t="s">
        <v>6</v>
      </c>
      <c r="E693" s="52" t="s">
        <v>873</v>
      </c>
      <c r="F693" s="51" t="s">
        <v>882</v>
      </c>
      <c r="G693" s="51" t="s">
        <v>121</v>
      </c>
      <c r="H693" s="52" t="s">
        <v>881</v>
      </c>
      <c r="I693" s="51" t="s">
        <v>1126</v>
      </c>
      <c r="J693" s="51" t="s">
        <v>1184</v>
      </c>
      <c r="K693" s="50">
        <v>45415</v>
      </c>
      <c r="L693" s="50" t="s">
        <v>282</v>
      </c>
      <c r="M693" s="51" t="s">
        <v>14</v>
      </c>
      <c r="N693" s="52" t="s">
        <v>274</v>
      </c>
      <c r="O693" s="51" t="s">
        <v>293</v>
      </c>
      <c r="P693" s="51" t="s">
        <v>1243</v>
      </c>
      <c r="Q693" s="52" t="s">
        <v>292</v>
      </c>
      <c r="R693" s="51" t="s">
        <v>1181</v>
      </c>
      <c r="S693" s="51" t="s">
        <v>1183</v>
      </c>
      <c r="T693" s="51" t="s">
        <v>1160</v>
      </c>
      <c r="U693" s="51"/>
      <c r="V693" s="51"/>
      <c r="W693" s="51">
        <v>3</v>
      </c>
      <c r="X693" s="51">
        <v>0</v>
      </c>
      <c r="Y693" s="51">
        <v>0</v>
      </c>
      <c r="Z693" s="51">
        <v>0</v>
      </c>
      <c r="AA693" s="51">
        <v>1</v>
      </c>
      <c r="AB693" s="51">
        <v>0</v>
      </c>
      <c r="AC693" s="51">
        <v>0</v>
      </c>
      <c r="AD693" s="51">
        <v>2</v>
      </c>
      <c r="AE693" s="51">
        <v>0</v>
      </c>
      <c r="AF693" s="51">
        <v>0</v>
      </c>
      <c r="AG693" s="51">
        <v>0</v>
      </c>
      <c r="AH693" s="51" t="str">
        <f>IF(OR(COUNTIF(WestCoast[],IDPs[[#This Row],[Dis_Pcode]])&gt;=1,COUNTIF(WestCoast[],#REF!)&gt;=1),"Yes","No")</f>
        <v>No</v>
      </c>
      <c r="AI693" s="51" t="str">
        <f>IF(IDPs[[#This Row],[Gov_Pcode]]=IDPs[[#This Row],[Gov_Coming_Pcode]],"Yes","No")</f>
        <v>No</v>
      </c>
      <c r="AJ693" s="51" t="str">
        <f>IF(IDPs[[#This Row],[Dis_Pcode]]=IDPs[[#This Row],[Dis_Coming_Pcode]],"Yes","No")</f>
        <v>No</v>
      </c>
    </row>
    <row r="694" spans="1:36" x14ac:dyDescent="0.35">
      <c r="A694" s="50">
        <v>45420</v>
      </c>
      <c r="B694" s="50">
        <v>45420</v>
      </c>
      <c r="C694" s="50" t="s">
        <v>1046</v>
      </c>
      <c r="D694" s="51" t="s">
        <v>1207</v>
      </c>
      <c r="E694" s="52" t="s">
        <v>267</v>
      </c>
      <c r="F694" s="51" t="s">
        <v>1063</v>
      </c>
      <c r="G694" s="51" t="s">
        <v>1272</v>
      </c>
      <c r="H694" s="52" t="s">
        <v>1092</v>
      </c>
      <c r="I694" s="51" t="s">
        <v>1126</v>
      </c>
      <c r="J694" s="51" t="s">
        <v>1184</v>
      </c>
      <c r="K694" s="50">
        <v>45416</v>
      </c>
      <c r="L694" s="50" t="s">
        <v>1046</v>
      </c>
      <c r="M694" s="51" t="s">
        <v>1207</v>
      </c>
      <c r="N694" s="52" t="s">
        <v>267</v>
      </c>
      <c r="O694" s="51" t="s">
        <v>1084</v>
      </c>
      <c r="P694" s="51" t="s">
        <v>35</v>
      </c>
      <c r="Q694" s="52" t="s">
        <v>1083</v>
      </c>
      <c r="R694" s="51" t="s">
        <v>1180</v>
      </c>
      <c r="S694" s="51" t="s">
        <v>1185</v>
      </c>
      <c r="T694" s="51" t="s">
        <v>1160</v>
      </c>
      <c r="U694" s="51"/>
      <c r="V694" s="51"/>
      <c r="W694" s="51">
        <v>1</v>
      </c>
      <c r="X694" s="51">
        <v>0</v>
      </c>
      <c r="Y694" s="51">
        <v>0</v>
      </c>
      <c r="Z694" s="51">
        <v>0</v>
      </c>
      <c r="AA694" s="51">
        <v>1</v>
      </c>
      <c r="AB694" s="51">
        <v>0</v>
      </c>
      <c r="AC694" s="51">
        <v>0</v>
      </c>
      <c r="AD694" s="51">
        <v>0</v>
      </c>
      <c r="AE694" s="51">
        <v>0</v>
      </c>
      <c r="AF694" s="51">
        <v>0</v>
      </c>
      <c r="AG694" s="51">
        <v>0</v>
      </c>
      <c r="AH694" s="51" t="str">
        <f>IF(OR(COUNTIF(WestCoast[],IDPs[[#This Row],[Dis_Pcode]])&gt;=1,COUNTIF(WestCoast[],#REF!)&gt;=1),"Yes","No")</f>
        <v>No</v>
      </c>
      <c r="AI694" s="51" t="str">
        <f>IF(IDPs[[#This Row],[Gov_Pcode]]=IDPs[[#This Row],[Gov_Coming_Pcode]],"Yes","No")</f>
        <v>Yes</v>
      </c>
      <c r="AJ694" s="51" t="str">
        <f>IF(IDPs[[#This Row],[Dis_Pcode]]=IDPs[[#This Row],[Dis_Coming_Pcode]],"Yes","No")</f>
        <v>No</v>
      </c>
    </row>
    <row r="695" spans="1:36" x14ac:dyDescent="0.35">
      <c r="A695" s="50">
        <v>45421</v>
      </c>
      <c r="B695" s="50">
        <v>45421</v>
      </c>
      <c r="C695" s="50" t="s">
        <v>401</v>
      </c>
      <c r="D695" s="51" t="s">
        <v>1203</v>
      </c>
      <c r="E695" s="52" t="s">
        <v>266</v>
      </c>
      <c r="F695" s="51" t="s">
        <v>417</v>
      </c>
      <c r="G695" s="51" t="s">
        <v>1303</v>
      </c>
      <c r="H695" s="52" t="s">
        <v>1304</v>
      </c>
      <c r="I695" s="51" t="s">
        <v>1126</v>
      </c>
      <c r="J695" s="51" t="s">
        <v>1184</v>
      </c>
      <c r="K695" s="50">
        <v>45416</v>
      </c>
      <c r="L695" s="50" t="s">
        <v>401</v>
      </c>
      <c r="M695" s="51" t="s">
        <v>1203</v>
      </c>
      <c r="N695" s="52" t="s">
        <v>266</v>
      </c>
      <c r="O695" s="51" t="s">
        <v>415</v>
      </c>
      <c r="P695" s="51" t="s">
        <v>34</v>
      </c>
      <c r="Q695" s="52" t="s">
        <v>414</v>
      </c>
      <c r="R695" s="51" t="s">
        <v>1181</v>
      </c>
      <c r="S695" s="51" t="s">
        <v>1182</v>
      </c>
      <c r="T695" s="51" t="s">
        <v>1160</v>
      </c>
      <c r="U695" s="51"/>
      <c r="V695" s="51"/>
      <c r="W695" s="51">
        <v>1</v>
      </c>
      <c r="X695" s="51">
        <v>0</v>
      </c>
      <c r="Y695" s="51">
        <v>0</v>
      </c>
      <c r="Z695" s="51">
        <v>0</v>
      </c>
      <c r="AA695" s="51">
        <v>0</v>
      </c>
      <c r="AB695" s="51">
        <v>0</v>
      </c>
      <c r="AC695" s="51">
        <v>0</v>
      </c>
      <c r="AD695" s="51">
        <v>0</v>
      </c>
      <c r="AE695" s="51">
        <v>0</v>
      </c>
      <c r="AF695" s="51">
        <v>1</v>
      </c>
      <c r="AG695" s="51">
        <v>0</v>
      </c>
      <c r="AH695" s="51" t="str">
        <f>IF(OR(COUNTIF(WestCoast[],IDPs[[#This Row],[Dis_Pcode]])&gt;=1,COUNTIF(WestCoast[],#REF!)&gt;=1),"Yes","No")</f>
        <v>Yes</v>
      </c>
      <c r="AI695" s="51" t="str">
        <f>IF(IDPs[[#This Row],[Gov_Pcode]]=IDPs[[#This Row],[Gov_Coming_Pcode]],"Yes","No")</f>
        <v>Yes</v>
      </c>
      <c r="AJ695" s="51" t="str">
        <f>IF(IDPs[[#This Row],[Dis_Pcode]]=IDPs[[#This Row],[Dis_Coming_Pcode]],"Yes","No")</f>
        <v>No</v>
      </c>
    </row>
    <row r="696" spans="1:36" x14ac:dyDescent="0.35">
      <c r="A696" s="50">
        <v>45423</v>
      </c>
      <c r="B696" s="50">
        <v>45423</v>
      </c>
      <c r="C696" s="50" t="s">
        <v>401</v>
      </c>
      <c r="D696" s="51" t="s">
        <v>1203</v>
      </c>
      <c r="E696" s="52" t="s">
        <v>266</v>
      </c>
      <c r="F696" s="51" t="s">
        <v>417</v>
      </c>
      <c r="G696" s="51" t="s">
        <v>1303</v>
      </c>
      <c r="H696" s="52" t="s">
        <v>1304</v>
      </c>
      <c r="I696" s="51" t="s">
        <v>1126</v>
      </c>
      <c r="J696" s="51" t="s">
        <v>1184</v>
      </c>
      <c r="K696" s="50">
        <v>45416</v>
      </c>
      <c r="L696" s="50" t="s">
        <v>401</v>
      </c>
      <c r="M696" s="51" t="s">
        <v>1203</v>
      </c>
      <c r="N696" s="52" t="s">
        <v>266</v>
      </c>
      <c r="O696" s="51" t="s">
        <v>449</v>
      </c>
      <c r="P696" s="51" t="s">
        <v>1302</v>
      </c>
      <c r="Q696" s="52" t="s">
        <v>448</v>
      </c>
      <c r="R696" s="51" t="s">
        <v>1181</v>
      </c>
      <c r="S696" s="51" t="s">
        <v>1182</v>
      </c>
      <c r="T696" s="51" t="s">
        <v>1160</v>
      </c>
      <c r="U696" s="51"/>
      <c r="V696" s="51"/>
      <c r="W696" s="51">
        <v>1</v>
      </c>
      <c r="X696" s="51">
        <v>0</v>
      </c>
      <c r="Y696" s="51">
        <v>1</v>
      </c>
      <c r="Z696" s="51">
        <v>0</v>
      </c>
      <c r="AA696" s="51">
        <v>0</v>
      </c>
      <c r="AB696" s="51">
        <v>0</v>
      </c>
      <c r="AC696" s="51">
        <v>0</v>
      </c>
      <c r="AD696" s="51">
        <v>0</v>
      </c>
      <c r="AE696" s="51">
        <v>0</v>
      </c>
      <c r="AF696" s="51">
        <v>0</v>
      </c>
      <c r="AG696" s="51">
        <v>0</v>
      </c>
      <c r="AH696" s="51" t="str">
        <f>IF(OR(COUNTIF(WestCoast[],IDPs[[#This Row],[Dis_Pcode]])&gt;=1,COUNTIF(WestCoast[],#REF!)&gt;=1),"Yes","No")</f>
        <v>Yes</v>
      </c>
      <c r="AI696" s="51" t="str">
        <f>IF(IDPs[[#This Row],[Gov_Pcode]]=IDPs[[#This Row],[Gov_Coming_Pcode]],"Yes","No")</f>
        <v>Yes</v>
      </c>
      <c r="AJ696" s="51" t="str">
        <f>IF(IDPs[[#This Row],[Dis_Pcode]]=IDPs[[#This Row],[Dis_Coming_Pcode]],"Yes","No")</f>
        <v>No</v>
      </c>
    </row>
    <row r="697" spans="1:36" x14ac:dyDescent="0.35">
      <c r="A697" s="50">
        <v>45424</v>
      </c>
      <c r="B697" s="50">
        <v>45417</v>
      </c>
      <c r="C697" s="50" t="s">
        <v>874</v>
      </c>
      <c r="D697" s="51" t="s">
        <v>6</v>
      </c>
      <c r="E697" s="52" t="s">
        <v>873</v>
      </c>
      <c r="F697" s="51" t="s">
        <v>892</v>
      </c>
      <c r="G697" s="51" t="s">
        <v>6</v>
      </c>
      <c r="H697" s="52" t="s">
        <v>873</v>
      </c>
      <c r="I697" s="51" t="s">
        <v>1126</v>
      </c>
      <c r="J697" s="51" t="s">
        <v>1184</v>
      </c>
      <c r="K697" s="50">
        <v>45416</v>
      </c>
      <c r="L697" s="50" t="s">
        <v>462</v>
      </c>
      <c r="M697" s="51" t="s">
        <v>19</v>
      </c>
      <c r="N697" s="52" t="s">
        <v>278</v>
      </c>
      <c r="O697" s="51" t="s">
        <v>466</v>
      </c>
      <c r="P697" s="51" t="s">
        <v>140</v>
      </c>
      <c r="Q697" s="52" t="s">
        <v>465</v>
      </c>
      <c r="R697" s="51" t="s">
        <v>1180</v>
      </c>
      <c r="S697" s="51" t="s">
        <v>1185</v>
      </c>
      <c r="T697" s="51" t="s">
        <v>1160</v>
      </c>
      <c r="U697" s="51"/>
      <c r="V697" s="51"/>
      <c r="W697" s="51">
        <v>1</v>
      </c>
      <c r="X697" s="51">
        <v>0</v>
      </c>
      <c r="Y697" s="51">
        <v>0</v>
      </c>
      <c r="Z697" s="51">
        <v>0</v>
      </c>
      <c r="AA697" s="51">
        <v>0</v>
      </c>
      <c r="AB697" s="51">
        <v>1</v>
      </c>
      <c r="AC697" s="51">
        <v>0</v>
      </c>
      <c r="AD697" s="51">
        <v>0</v>
      </c>
      <c r="AE697" s="51">
        <v>0</v>
      </c>
      <c r="AF697" s="51">
        <v>0</v>
      </c>
      <c r="AG697" s="51">
        <v>0</v>
      </c>
      <c r="AH697" s="51" t="str">
        <f>IF(OR(COUNTIF(WestCoast[],IDPs[[#This Row],[Dis_Pcode]])&gt;=1,COUNTIF(WestCoast[],#REF!)&gt;=1),"Yes","No")</f>
        <v>No</v>
      </c>
      <c r="AI697" s="51" t="str">
        <f>IF(IDPs[[#This Row],[Gov_Pcode]]=IDPs[[#This Row],[Gov_Coming_Pcode]],"Yes","No")</f>
        <v>No</v>
      </c>
      <c r="AJ697" s="51" t="str">
        <f>IF(IDPs[[#This Row],[Dis_Pcode]]=IDPs[[#This Row],[Dis_Coming_Pcode]],"Yes","No")</f>
        <v>No</v>
      </c>
    </row>
    <row r="698" spans="1:36" x14ac:dyDescent="0.35">
      <c r="A698" s="50">
        <v>45424</v>
      </c>
      <c r="B698" s="50">
        <v>45418</v>
      </c>
      <c r="C698" s="50" t="s">
        <v>874</v>
      </c>
      <c r="D698" s="51" t="s">
        <v>6</v>
      </c>
      <c r="E698" s="52" t="s">
        <v>873</v>
      </c>
      <c r="F698" s="51" t="s">
        <v>882</v>
      </c>
      <c r="G698" s="51" t="s">
        <v>121</v>
      </c>
      <c r="H698" s="52" t="s">
        <v>881</v>
      </c>
      <c r="I698" s="51" t="s">
        <v>1126</v>
      </c>
      <c r="J698" s="51" t="s">
        <v>1184</v>
      </c>
      <c r="K698" s="50">
        <v>45416</v>
      </c>
      <c r="L698" s="50" t="s">
        <v>401</v>
      </c>
      <c r="M698" s="51" t="s">
        <v>1203</v>
      </c>
      <c r="N698" s="52" t="s">
        <v>266</v>
      </c>
      <c r="O698" s="51" t="s">
        <v>447</v>
      </c>
      <c r="P698" s="51" t="s">
        <v>43</v>
      </c>
      <c r="Q698" s="52" t="s">
        <v>446</v>
      </c>
      <c r="R698" s="51" t="s">
        <v>1181</v>
      </c>
      <c r="S698" s="51" t="s">
        <v>1182</v>
      </c>
      <c r="T698" s="51" t="s">
        <v>1160</v>
      </c>
      <c r="U698" s="51"/>
      <c r="V698" s="51"/>
      <c r="W698" s="51">
        <v>1</v>
      </c>
      <c r="X698" s="51">
        <v>0</v>
      </c>
      <c r="Y698" s="51">
        <v>0</v>
      </c>
      <c r="Z698" s="51">
        <v>0</v>
      </c>
      <c r="AA698" s="51">
        <v>0</v>
      </c>
      <c r="AB698" s="51">
        <v>0</v>
      </c>
      <c r="AC698" s="51">
        <v>0</v>
      </c>
      <c r="AD698" s="51">
        <v>1</v>
      </c>
      <c r="AE698" s="51">
        <v>0</v>
      </c>
      <c r="AF698" s="51">
        <v>0</v>
      </c>
      <c r="AG698" s="51">
        <v>0</v>
      </c>
      <c r="AH698" s="51" t="str">
        <f>IF(OR(COUNTIF(WestCoast[],IDPs[[#This Row],[Dis_Pcode]])&gt;=1,COUNTIF(WestCoast[],#REF!)&gt;=1),"Yes","No")</f>
        <v>No</v>
      </c>
      <c r="AI698" s="51" t="str">
        <f>IF(IDPs[[#This Row],[Gov_Pcode]]=IDPs[[#This Row],[Gov_Coming_Pcode]],"Yes","No")</f>
        <v>No</v>
      </c>
      <c r="AJ698" s="51" t="str">
        <f>IF(IDPs[[#This Row],[Dis_Pcode]]=IDPs[[#This Row],[Dis_Coming_Pcode]],"Yes","No")</f>
        <v>No</v>
      </c>
    </row>
    <row r="699" spans="1:36" x14ac:dyDescent="0.35">
      <c r="A699" s="50">
        <v>45424</v>
      </c>
      <c r="B699" s="50">
        <v>45419</v>
      </c>
      <c r="C699" s="50" t="s">
        <v>874</v>
      </c>
      <c r="D699" s="51" t="s">
        <v>6</v>
      </c>
      <c r="E699" s="52" t="s">
        <v>873</v>
      </c>
      <c r="F699" s="51" t="s">
        <v>894</v>
      </c>
      <c r="G699" s="51" t="s">
        <v>87</v>
      </c>
      <c r="H699" s="52" t="s">
        <v>893</v>
      </c>
      <c r="I699" s="51" t="s">
        <v>1126</v>
      </c>
      <c r="J699" s="51" t="s">
        <v>1184</v>
      </c>
      <c r="K699" s="50">
        <v>45416</v>
      </c>
      <c r="L699" s="50" t="s">
        <v>797</v>
      </c>
      <c r="M699" s="51" t="s">
        <v>7</v>
      </c>
      <c r="N699" s="52" t="s">
        <v>796</v>
      </c>
      <c r="O699" s="51" t="s">
        <v>832</v>
      </c>
      <c r="P699" s="51" t="s">
        <v>1213</v>
      </c>
      <c r="Q699" s="52" t="s">
        <v>831</v>
      </c>
      <c r="R699" s="51" t="s">
        <v>1180</v>
      </c>
      <c r="S699" s="51" t="s">
        <v>1185</v>
      </c>
      <c r="T699" s="51" t="s">
        <v>1160</v>
      </c>
      <c r="U699" s="51"/>
      <c r="V699" s="51"/>
      <c r="W699" s="51">
        <v>2</v>
      </c>
      <c r="X699" s="51">
        <v>0</v>
      </c>
      <c r="Y699" s="51">
        <v>1</v>
      </c>
      <c r="Z699" s="51">
        <v>0</v>
      </c>
      <c r="AA699" s="51">
        <v>0</v>
      </c>
      <c r="AB699" s="51">
        <v>0</v>
      </c>
      <c r="AC699" s="51">
        <v>0</v>
      </c>
      <c r="AD699" s="51">
        <v>1</v>
      </c>
      <c r="AE699" s="51">
        <v>0</v>
      </c>
      <c r="AF699" s="51">
        <v>0</v>
      </c>
      <c r="AG699" s="51">
        <v>0</v>
      </c>
      <c r="AH699" s="51" t="str">
        <f>IF(OR(COUNTIF(WestCoast[],IDPs[[#This Row],[Dis_Pcode]])&gt;=1,COUNTIF(WestCoast[],#REF!)&gt;=1),"Yes","No")</f>
        <v>No</v>
      </c>
      <c r="AI699" s="51" t="str">
        <f>IF(IDPs[[#This Row],[Gov_Pcode]]=IDPs[[#This Row],[Gov_Coming_Pcode]],"Yes","No")</f>
        <v>No</v>
      </c>
      <c r="AJ699" s="51" t="str">
        <f>IF(IDPs[[#This Row],[Dis_Pcode]]=IDPs[[#This Row],[Dis_Coming_Pcode]],"Yes","No")</f>
        <v>No</v>
      </c>
    </row>
    <row r="700" spans="1:36" x14ac:dyDescent="0.35">
      <c r="A700" s="50">
        <v>45424</v>
      </c>
      <c r="B700" s="50">
        <v>45419</v>
      </c>
      <c r="C700" s="50" t="s">
        <v>874</v>
      </c>
      <c r="D700" s="51" t="s">
        <v>6</v>
      </c>
      <c r="E700" s="52" t="s">
        <v>873</v>
      </c>
      <c r="F700" s="51" t="s">
        <v>894</v>
      </c>
      <c r="G700" s="51" t="s">
        <v>87</v>
      </c>
      <c r="H700" s="52" t="s">
        <v>893</v>
      </c>
      <c r="I700" s="51" t="s">
        <v>1126</v>
      </c>
      <c r="J700" s="51" t="s">
        <v>1184</v>
      </c>
      <c r="K700" s="50">
        <v>45416</v>
      </c>
      <c r="L700" s="50" t="s">
        <v>874</v>
      </c>
      <c r="M700" s="51" t="s">
        <v>6</v>
      </c>
      <c r="N700" s="52" t="s">
        <v>873</v>
      </c>
      <c r="O700" s="51" t="s">
        <v>900</v>
      </c>
      <c r="P700" s="51" t="s">
        <v>162</v>
      </c>
      <c r="Q700" s="52" t="s">
        <v>1111</v>
      </c>
      <c r="R700" s="51" t="s">
        <v>1180</v>
      </c>
      <c r="S700" s="51" t="s">
        <v>1185</v>
      </c>
      <c r="T700" s="51" t="s">
        <v>1160</v>
      </c>
      <c r="U700" s="51"/>
      <c r="V700" s="51"/>
      <c r="W700" s="51">
        <v>1</v>
      </c>
      <c r="X700" s="51">
        <v>0</v>
      </c>
      <c r="Y700" s="51">
        <v>1</v>
      </c>
      <c r="Z700" s="51">
        <v>0</v>
      </c>
      <c r="AA700" s="51">
        <v>0</v>
      </c>
      <c r="AB700" s="51">
        <v>0</v>
      </c>
      <c r="AC700" s="51">
        <v>0</v>
      </c>
      <c r="AD700" s="51">
        <v>0</v>
      </c>
      <c r="AE700" s="51">
        <v>0</v>
      </c>
      <c r="AF700" s="51">
        <v>0</v>
      </c>
      <c r="AG700" s="51">
        <v>0</v>
      </c>
      <c r="AH700" s="51" t="str">
        <f>IF(OR(COUNTIF(WestCoast[],IDPs[[#This Row],[Dis_Pcode]])&gt;=1,COUNTIF(WestCoast[],#REF!)&gt;=1),"Yes","No")</f>
        <v>No</v>
      </c>
      <c r="AI700" s="51" t="str">
        <f>IF(IDPs[[#This Row],[Gov_Pcode]]=IDPs[[#This Row],[Gov_Coming_Pcode]],"Yes","No")</f>
        <v>Yes</v>
      </c>
      <c r="AJ700" s="51" t="str">
        <f>IF(IDPs[[#This Row],[Dis_Pcode]]=IDPs[[#This Row],[Dis_Coming_Pcode]],"Yes","No")</f>
        <v>No</v>
      </c>
    </row>
    <row r="701" spans="1:36" x14ac:dyDescent="0.35">
      <c r="A701" s="50">
        <v>45424</v>
      </c>
      <c r="B701" s="50">
        <v>45420</v>
      </c>
      <c r="C701" s="50" t="s">
        <v>874</v>
      </c>
      <c r="D701" s="51" t="s">
        <v>6</v>
      </c>
      <c r="E701" s="52" t="s">
        <v>873</v>
      </c>
      <c r="F701" s="51" t="s">
        <v>894</v>
      </c>
      <c r="G701" s="51" t="s">
        <v>87</v>
      </c>
      <c r="H701" s="52" t="s">
        <v>893</v>
      </c>
      <c r="I701" s="51" t="s">
        <v>1126</v>
      </c>
      <c r="J701" s="51" t="s">
        <v>1184</v>
      </c>
      <c r="K701" s="50">
        <v>45416</v>
      </c>
      <c r="L701" s="50" t="s">
        <v>903</v>
      </c>
      <c r="M701" s="51" t="s">
        <v>18</v>
      </c>
      <c r="N701" s="52" t="s">
        <v>279</v>
      </c>
      <c r="O701" s="51" t="s">
        <v>915</v>
      </c>
      <c r="P701" s="51" t="s">
        <v>229</v>
      </c>
      <c r="Q701" s="52" t="s">
        <v>916</v>
      </c>
      <c r="R701" s="51" t="s">
        <v>1181</v>
      </c>
      <c r="S701" s="51" t="s">
        <v>1182</v>
      </c>
      <c r="T701" s="51" t="s">
        <v>1160</v>
      </c>
      <c r="U701" s="51"/>
      <c r="V701" s="51"/>
      <c r="W701" s="51">
        <v>1</v>
      </c>
      <c r="X701" s="51">
        <v>0</v>
      </c>
      <c r="Y701" s="51">
        <v>0</v>
      </c>
      <c r="Z701" s="51">
        <v>0</v>
      </c>
      <c r="AA701" s="51">
        <v>0</v>
      </c>
      <c r="AB701" s="51">
        <v>0</v>
      </c>
      <c r="AC701" s="51">
        <v>0</v>
      </c>
      <c r="AD701" s="51">
        <v>0</v>
      </c>
      <c r="AE701" s="51">
        <v>0</v>
      </c>
      <c r="AF701" s="51">
        <v>1</v>
      </c>
      <c r="AG701" s="51">
        <v>0</v>
      </c>
      <c r="AH701" s="51" t="str">
        <f>IF(OR(COUNTIF(WestCoast[],IDPs[[#This Row],[Dis_Pcode]])&gt;=1,COUNTIF(WestCoast[],#REF!)&gt;=1),"Yes","No")</f>
        <v>No</v>
      </c>
      <c r="AI701" s="51" t="str">
        <f>IF(IDPs[[#This Row],[Gov_Pcode]]=IDPs[[#This Row],[Gov_Coming_Pcode]],"Yes","No")</f>
        <v>No</v>
      </c>
      <c r="AJ701" s="51" t="str">
        <f>IF(IDPs[[#This Row],[Dis_Pcode]]=IDPs[[#This Row],[Dis_Coming_Pcode]],"Yes","No")</f>
        <v>No</v>
      </c>
    </row>
    <row r="702" spans="1:36" x14ac:dyDescent="0.35">
      <c r="A702" s="50">
        <v>45419</v>
      </c>
      <c r="B702" s="50">
        <v>45419</v>
      </c>
      <c r="C702" s="50" t="s">
        <v>401</v>
      </c>
      <c r="D702" s="51" t="s">
        <v>1203</v>
      </c>
      <c r="E702" s="52" t="s">
        <v>266</v>
      </c>
      <c r="F702" s="51" t="s">
        <v>453</v>
      </c>
      <c r="G702" s="51" t="s">
        <v>25</v>
      </c>
      <c r="H702" s="52" t="s">
        <v>452</v>
      </c>
      <c r="I702" s="51" t="s">
        <v>1126</v>
      </c>
      <c r="J702" s="51" t="s">
        <v>1184</v>
      </c>
      <c r="K702" s="50">
        <v>45417</v>
      </c>
      <c r="L702" s="50" t="s">
        <v>1046</v>
      </c>
      <c r="M702" s="51" t="s">
        <v>1207</v>
      </c>
      <c r="N702" s="52" t="s">
        <v>267</v>
      </c>
      <c r="O702" s="51" t="s">
        <v>1084</v>
      </c>
      <c r="P702" s="51" t="s">
        <v>35</v>
      </c>
      <c r="Q702" s="52" t="s">
        <v>1083</v>
      </c>
      <c r="R702" s="51" t="s">
        <v>1180</v>
      </c>
      <c r="S702" s="51" t="s">
        <v>1186</v>
      </c>
      <c r="T702" s="51" t="s">
        <v>1160</v>
      </c>
      <c r="U702" s="51"/>
      <c r="V702" s="51"/>
      <c r="W702" s="51">
        <v>2</v>
      </c>
      <c r="X702" s="51">
        <v>0</v>
      </c>
      <c r="Y702" s="51">
        <v>0</v>
      </c>
      <c r="Z702" s="51">
        <v>0</v>
      </c>
      <c r="AA702" s="51">
        <v>0</v>
      </c>
      <c r="AB702" s="51">
        <v>0</v>
      </c>
      <c r="AC702" s="51">
        <v>0</v>
      </c>
      <c r="AD702" s="51">
        <v>2</v>
      </c>
      <c r="AE702" s="51">
        <v>0</v>
      </c>
      <c r="AF702" s="51">
        <v>0</v>
      </c>
      <c r="AG702" s="51">
        <v>0</v>
      </c>
      <c r="AH702" s="51" t="str">
        <f>IF(OR(COUNTIF(WestCoast[],IDPs[[#This Row],[Dis_Pcode]])&gt;=1,COUNTIF(WestCoast[],#REF!)&gt;=1),"Yes","No")</f>
        <v>Yes</v>
      </c>
      <c r="AI702" s="51" t="str">
        <f>IF(IDPs[[#This Row],[Gov_Pcode]]=IDPs[[#This Row],[Gov_Coming_Pcode]],"Yes","No")</f>
        <v>No</v>
      </c>
      <c r="AJ702" s="51" t="str">
        <f>IF(IDPs[[#This Row],[Dis_Pcode]]=IDPs[[#This Row],[Dis_Coming_Pcode]],"Yes","No")</f>
        <v>No</v>
      </c>
    </row>
    <row r="703" spans="1:36" x14ac:dyDescent="0.35">
      <c r="A703" s="50">
        <v>45421</v>
      </c>
      <c r="B703" s="50">
        <v>45421</v>
      </c>
      <c r="C703" s="50" t="s">
        <v>401</v>
      </c>
      <c r="D703" s="51" t="s">
        <v>1203</v>
      </c>
      <c r="E703" s="52" t="s">
        <v>266</v>
      </c>
      <c r="F703" s="51" t="s">
        <v>417</v>
      </c>
      <c r="G703" s="51" t="s">
        <v>1303</v>
      </c>
      <c r="H703" s="52" t="s">
        <v>1304</v>
      </c>
      <c r="I703" s="51" t="s">
        <v>1126</v>
      </c>
      <c r="J703" s="51" t="s">
        <v>1184</v>
      </c>
      <c r="K703" s="50">
        <v>45417</v>
      </c>
      <c r="L703" s="50" t="s">
        <v>401</v>
      </c>
      <c r="M703" s="51" t="s">
        <v>1203</v>
      </c>
      <c r="N703" s="52" t="s">
        <v>266</v>
      </c>
      <c r="O703" s="51" t="s">
        <v>441</v>
      </c>
      <c r="P703" s="51" t="s">
        <v>1209</v>
      </c>
      <c r="Q703" s="52" t="s">
        <v>440</v>
      </c>
      <c r="R703" s="51" t="s">
        <v>1180</v>
      </c>
      <c r="S703" s="51" t="s">
        <v>1186</v>
      </c>
      <c r="T703" s="51" t="s">
        <v>1160</v>
      </c>
      <c r="U703" s="51"/>
      <c r="V703" s="51"/>
      <c r="W703" s="51">
        <v>2</v>
      </c>
      <c r="X703" s="51">
        <v>0</v>
      </c>
      <c r="Y703" s="51">
        <v>1</v>
      </c>
      <c r="Z703" s="51">
        <v>0</v>
      </c>
      <c r="AA703" s="51">
        <v>1</v>
      </c>
      <c r="AB703" s="51">
        <v>0</v>
      </c>
      <c r="AC703" s="51">
        <v>0</v>
      </c>
      <c r="AD703" s="51">
        <v>0</v>
      </c>
      <c r="AE703" s="51">
        <v>0</v>
      </c>
      <c r="AF703" s="51">
        <v>0</v>
      </c>
      <c r="AG703" s="51">
        <v>0</v>
      </c>
      <c r="AH703" s="51" t="str">
        <f>IF(OR(COUNTIF(WestCoast[],IDPs[[#This Row],[Dis_Pcode]])&gt;=1,COUNTIF(WestCoast[],#REF!)&gt;=1),"Yes","No")</f>
        <v>Yes</v>
      </c>
      <c r="AI703" s="51" t="str">
        <f>IF(IDPs[[#This Row],[Gov_Pcode]]=IDPs[[#This Row],[Gov_Coming_Pcode]],"Yes","No")</f>
        <v>Yes</v>
      </c>
      <c r="AJ703" s="51" t="str">
        <f>IF(IDPs[[#This Row],[Dis_Pcode]]=IDPs[[#This Row],[Dis_Coming_Pcode]],"Yes","No")</f>
        <v>No</v>
      </c>
    </row>
    <row r="704" spans="1:36" x14ac:dyDescent="0.35">
      <c r="A704" s="50">
        <v>45421</v>
      </c>
      <c r="B704" s="50">
        <v>45421</v>
      </c>
      <c r="C704" s="50" t="s">
        <v>401</v>
      </c>
      <c r="D704" s="51" t="s">
        <v>1203</v>
      </c>
      <c r="E704" s="52" t="s">
        <v>266</v>
      </c>
      <c r="F704" s="51" t="s">
        <v>417</v>
      </c>
      <c r="G704" s="51" t="s">
        <v>1303</v>
      </c>
      <c r="H704" s="52" t="s">
        <v>1304</v>
      </c>
      <c r="I704" s="51" t="s">
        <v>1126</v>
      </c>
      <c r="J704" s="51" t="s">
        <v>1184</v>
      </c>
      <c r="K704" s="50">
        <v>45417</v>
      </c>
      <c r="L704" s="50" t="s">
        <v>401</v>
      </c>
      <c r="M704" s="51" t="s">
        <v>1203</v>
      </c>
      <c r="N704" s="52" t="s">
        <v>266</v>
      </c>
      <c r="O704" s="51" t="s">
        <v>441</v>
      </c>
      <c r="P704" s="51" t="s">
        <v>1209</v>
      </c>
      <c r="Q704" s="52" t="s">
        <v>440</v>
      </c>
      <c r="R704" s="51" t="s">
        <v>1180</v>
      </c>
      <c r="S704" s="51" t="s">
        <v>1186</v>
      </c>
      <c r="T704" s="51" t="s">
        <v>1435</v>
      </c>
      <c r="U704" s="51" t="s">
        <v>1435</v>
      </c>
      <c r="V704" s="51" t="s">
        <v>1435</v>
      </c>
      <c r="W704" s="51">
        <v>1</v>
      </c>
      <c r="X704" s="51">
        <v>0</v>
      </c>
      <c r="Y704" s="51">
        <v>1</v>
      </c>
      <c r="Z704" s="51">
        <v>0</v>
      </c>
      <c r="AA704" s="51">
        <v>0</v>
      </c>
      <c r="AB704" s="51">
        <v>0</v>
      </c>
      <c r="AC704" s="51">
        <v>0</v>
      </c>
      <c r="AD704" s="51">
        <v>0</v>
      </c>
      <c r="AE704" s="51">
        <v>0</v>
      </c>
      <c r="AF704" s="51">
        <v>0</v>
      </c>
      <c r="AG704" s="51">
        <v>0</v>
      </c>
      <c r="AH704" s="51" t="str">
        <f>IF(OR(COUNTIF(WestCoast[],IDPs[[#This Row],[Dis_Pcode]])&gt;=1,COUNTIF(WestCoast[],#REF!)&gt;=1),"Yes","No")</f>
        <v>Yes</v>
      </c>
      <c r="AI704" s="51" t="str">
        <f>IF(IDPs[[#This Row],[Gov_Pcode]]=IDPs[[#This Row],[Gov_Coming_Pcode]],"Yes","No")</f>
        <v>Yes</v>
      </c>
      <c r="AJ704" s="51" t="str">
        <f>IF(IDPs[[#This Row],[Dis_Pcode]]=IDPs[[#This Row],[Dis_Coming_Pcode]],"Yes","No")</f>
        <v>No</v>
      </c>
    </row>
    <row r="705" spans="1:36" x14ac:dyDescent="0.35">
      <c r="A705" s="50">
        <v>45423</v>
      </c>
      <c r="B705" s="50">
        <v>45423</v>
      </c>
      <c r="C705" s="50" t="s">
        <v>401</v>
      </c>
      <c r="D705" s="51" t="s">
        <v>1203</v>
      </c>
      <c r="E705" s="52" t="s">
        <v>266</v>
      </c>
      <c r="F705" s="51" t="s">
        <v>417</v>
      </c>
      <c r="G705" s="51" t="s">
        <v>1303</v>
      </c>
      <c r="H705" s="52" t="s">
        <v>1304</v>
      </c>
      <c r="I705" s="51" t="s">
        <v>1126</v>
      </c>
      <c r="J705" s="51" t="s">
        <v>1184</v>
      </c>
      <c r="K705" s="50">
        <v>45417</v>
      </c>
      <c r="L705" s="50" t="s">
        <v>401</v>
      </c>
      <c r="M705" s="51" t="s">
        <v>1203</v>
      </c>
      <c r="N705" s="52" t="s">
        <v>266</v>
      </c>
      <c r="O705" s="51" t="s">
        <v>441</v>
      </c>
      <c r="P705" s="51" t="s">
        <v>1209</v>
      </c>
      <c r="Q705" s="52" t="s">
        <v>440</v>
      </c>
      <c r="R705" s="51" t="s">
        <v>1180</v>
      </c>
      <c r="S705" s="51" t="s">
        <v>1186</v>
      </c>
      <c r="T705" s="51" t="s">
        <v>1435</v>
      </c>
      <c r="U705" s="51" t="s">
        <v>1435</v>
      </c>
      <c r="V705" s="51" t="s">
        <v>1435</v>
      </c>
      <c r="W705" s="51">
        <v>5</v>
      </c>
      <c r="X705" s="51">
        <v>0</v>
      </c>
      <c r="Y705" s="51">
        <v>2</v>
      </c>
      <c r="Z705" s="51">
        <v>0</v>
      </c>
      <c r="AA705" s="51">
        <v>0</v>
      </c>
      <c r="AB705" s="51">
        <v>1</v>
      </c>
      <c r="AC705" s="51">
        <v>0</v>
      </c>
      <c r="AD705" s="51">
        <v>2</v>
      </c>
      <c r="AE705" s="51">
        <v>0</v>
      </c>
      <c r="AF705" s="51">
        <v>0</v>
      </c>
      <c r="AG705" s="51">
        <v>0</v>
      </c>
      <c r="AH705" s="51" t="str">
        <f>IF(OR(COUNTIF(WestCoast[],IDPs[[#This Row],[Dis_Pcode]])&gt;=1,COUNTIF(WestCoast[],#REF!)&gt;=1),"Yes","No")</f>
        <v>Yes</v>
      </c>
      <c r="AI705" s="51" t="str">
        <f>IF(IDPs[[#This Row],[Gov_Pcode]]=IDPs[[#This Row],[Gov_Coming_Pcode]],"Yes","No")</f>
        <v>Yes</v>
      </c>
      <c r="AJ705" s="51" t="str">
        <f>IF(IDPs[[#This Row],[Dis_Pcode]]=IDPs[[#This Row],[Dis_Coming_Pcode]],"Yes","No")</f>
        <v>No</v>
      </c>
    </row>
    <row r="706" spans="1:36" x14ac:dyDescent="0.35">
      <c r="A706" s="50">
        <v>45424</v>
      </c>
      <c r="B706" s="50">
        <v>45418</v>
      </c>
      <c r="C706" s="50" t="s">
        <v>874</v>
      </c>
      <c r="D706" s="51" t="s">
        <v>6</v>
      </c>
      <c r="E706" s="52" t="s">
        <v>873</v>
      </c>
      <c r="F706" s="51" t="s">
        <v>882</v>
      </c>
      <c r="G706" s="51" t="s">
        <v>121</v>
      </c>
      <c r="H706" s="52" t="s">
        <v>881</v>
      </c>
      <c r="I706" s="51" t="s">
        <v>1126</v>
      </c>
      <c r="J706" s="51" t="s">
        <v>1184</v>
      </c>
      <c r="K706" s="50">
        <v>45417</v>
      </c>
      <c r="L706" s="50" t="s">
        <v>1046</v>
      </c>
      <c r="M706" s="51" t="s">
        <v>1207</v>
      </c>
      <c r="N706" s="52" t="s">
        <v>267</v>
      </c>
      <c r="O706" s="51" t="s">
        <v>1070</v>
      </c>
      <c r="P706" s="51" t="s">
        <v>83</v>
      </c>
      <c r="Q706" s="52" t="s">
        <v>1071</v>
      </c>
      <c r="R706" s="51" t="s">
        <v>1181</v>
      </c>
      <c r="S706" s="51" t="s">
        <v>1183</v>
      </c>
      <c r="T706" s="51" t="s">
        <v>1160</v>
      </c>
      <c r="U706" s="51"/>
      <c r="V706" s="51"/>
      <c r="W706" s="51">
        <v>1</v>
      </c>
      <c r="X706" s="51">
        <v>0</v>
      </c>
      <c r="Y706" s="51">
        <v>0</v>
      </c>
      <c r="Z706" s="51">
        <v>0</v>
      </c>
      <c r="AA706" s="51">
        <v>1</v>
      </c>
      <c r="AB706" s="51">
        <v>0</v>
      </c>
      <c r="AC706" s="51">
        <v>0</v>
      </c>
      <c r="AD706" s="51">
        <v>0</v>
      </c>
      <c r="AE706" s="51">
        <v>0</v>
      </c>
      <c r="AF706" s="51">
        <v>0</v>
      </c>
      <c r="AG706" s="51">
        <v>0</v>
      </c>
      <c r="AH706" s="51" t="str">
        <f>IF(OR(COUNTIF(WestCoast[],IDPs[[#This Row],[Dis_Pcode]])&gt;=1,COUNTIF(WestCoast[],#REF!)&gt;=1),"Yes","No")</f>
        <v>No</v>
      </c>
      <c r="AI706" s="51" t="str">
        <f>IF(IDPs[[#This Row],[Gov_Pcode]]=IDPs[[#This Row],[Gov_Coming_Pcode]],"Yes","No")</f>
        <v>No</v>
      </c>
      <c r="AJ706" s="51" t="str">
        <f>IF(IDPs[[#This Row],[Dis_Pcode]]=IDPs[[#This Row],[Dis_Coming_Pcode]],"Yes","No")</f>
        <v>No</v>
      </c>
    </row>
    <row r="707" spans="1:36" x14ac:dyDescent="0.35">
      <c r="A707" s="50">
        <v>45424</v>
      </c>
      <c r="B707" s="50">
        <v>45418</v>
      </c>
      <c r="C707" s="50" t="s">
        <v>874</v>
      </c>
      <c r="D707" s="51" t="s">
        <v>6</v>
      </c>
      <c r="E707" s="52" t="s">
        <v>873</v>
      </c>
      <c r="F707" s="51" t="s">
        <v>894</v>
      </c>
      <c r="G707" s="51" t="s">
        <v>87</v>
      </c>
      <c r="H707" s="52" t="s">
        <v>893</v>
      </c>
      <c r="I707" s="51" t="s">
        <v>1126</v>
      </c>
      <c r="J707" s="51" t="s">
        <v>1184</v>
      </c>
      <c r="K707" s="50">
        <v>45417</v>
      </c>
      <c r="L707" s="50" t="s">
        <v>959</v>
      </c>
      <c r="M707" s="51" t="s">
        <v>1206</v>
      </c>
      <c r="N707" s="52" t="s">
        <v>270</v>
      </c>
      <c r="O707" s="51" t="s">
        <v>975</v>
      </c>
      <c r="P707" s="51" t="s">
        <v>1355</v>
      </c>
      <c r="Q707" s="52" t="s">
        <v>974</v>
      </c>
      <c r="R707" s="51" t="s">
        <v>1180</v>
      </c>
      <c r="S707" s="51" t="s">
        <v>1185</v>
      </c>
      <c r="T707" s="51" t="s">
        <v>1160</v>
      </c>
      <c r="U707" s="51"/>
      <c r="V707" s="51"/>
      <c r="W707" s="51">
        <v>2</v>
      </c>
      <c r="X707" s="51">
        <v>0</v>
      </c>
      <c r="Y707" s="51">
        <v>1</v>
      </c>
      <c r="Z707" s="51">
        <v>0</v>
      </c>
      <c r="AA707" s="51">
        <v>0</v>
      </c>
      <c r="AB707" s="51">
        <v>0</v>
      </c>
      <c r="AC707" s="51">
        <v>0</v>
      </c>
      <c r="AD707" s="51">
        <v>1</v>
      </c>
      <c r="AE707" s="51">
        <v>0</v>
      </c>
      <c r="AF707" s="51">
        <v>0</v>
      </c>
      <c r="AG707" s="51">
        <v>0</v>
      </c>
      <c r="AH707" s="51" t="str">
        <f>IF(OR(COUNTIF(WestCoast[],IDPs[[#This Row],[Dis_Pcode]])&gt;=1,COUNTIF(WestCoast[],#REF!)&gt;=1),"Yes","No")</f>
        <v>No</v>
      </c>
      <c r="AI707" s="51" t="str">
        <f>IF(IDPs[[#This Row],[Gov_Pcode]]=IDPs[[#This Row],[Gov_Coming_Pcode]],"Yes","No")</f>
        <v>No</v>
      </c>
      <c r="AJ707" s="51" t="str">
        <f>IF(IDPs[[#This Row],[Dis_Pcode]]=IDPs[[#This Row],[Dis_Coming_Pcode]],"Yes","No")</f>
        <v>No</v>
      </c>
    </row>
    <row r="708" spans="1:36" x14ac:dyDescent="0.35">
      <c r="A708" s="50">
        <v>45424</v>
      </c>
      <c r="B708" s="50">
        <v>45419</v>
      </c>
      <c r="C708" s="50" t="s">
        <v>874</v>
      </c>
      <c r="D708" s="51" t="s">
        <v>6</v>
      </c>
      <c r="E708" s="52" t="s">
        <v>873</v>
      </c>
      <c r="F708" s="51" t="s">
        <v>894</v>
      </c>
      <c r="G708" s="51" t="s">
        <v>87</v>
      </c>
      <c r="H708" s="52" t="s">
        <v>893</v>
      </c>
      <c r="I708" s="51" t="s">
        <v>1126</v>
      </c>
      <c r="J708" s="51" t="s">
        <v>1184</v>
      </c>
      <c r="K708" s="50">
        <v>45417</v>
      </c>
      <c r="L708" s="50" t="s">
        <v>401</v>
      </c>
      <c r="M708" s="51" t="s">
        <v>1203</v>
      </c>
      <c r="N708" s="52" t="s">
        <v>266</v>
      </c>
      <c r="O708" s="51" t="s">
        <v>456</v>
      </c>
      <c r="P708" s="51" t="s">
        <v>455</v>
      </c>
      <c r="Q708" s="52" t="s">
        <v>454</v>
      </c>
      <c r="R708" s="51" t="s">
        <v>1181</v>
      </c>
      <c r="S708" s="51" t="s">
        <v>1182</v>
      </c>
      <c r="T708" s="51" t="s">
        <v>1160</v>
      </c>
      <c r="U708" s="51"/>
      <c r="V708" s="51"/>
      <c r="W708" s="51">
        <v>1</v>
      </c>
      <c r="X708" s="51">
        <v>0</v>
      </c>
      <c r="Y708" s="51">
        <v>0</v>
      </c>
      <c r="Z708" s="51">
        <v>0</v>
      </c>
      <c r="AA708" s="51">
        <v>0</v>
      </c>
      <c r="AB708" s="51">
        <v>0</v>
      </c>
      <c r="AC708" s="51">
        <v>0</v>
      </c>
      <c r="AD708" s="51">
        <v>0</v>
      </c>
      <c r="AE708" s="51">
        <v>0</v>
      </c>
      <c r="AF708" s="51">
        <v>1</v>
      </c>
      <c r="AG708" s="51">
        <v>0</v>
      </c>
      <c r="AH708" s="51" t="str">
        <f>IF(OR(COUNTIF(WestCoast[],IDPs[[#This Row],[Dis_Pcode]])&gt;=1,COUNTIF(WestCoast[],#REF!)&gt;=1),"Yes","No")</f>
        <v>No</v>
      </c>
      <c r="AI708" s="51" t="str">
        <f>IF(IDPs[[#This Row],[Gov_Pcode]]=IDPs[[#This Row],[Gov_Coming_Pcode]],"Yes","No")</f>
        <v>No</v>
      </c>
      <c r="AJ708" s="51" t="str">
        <f>IF(IDPs[[#This Row],[Dis_Pcode]]=IDPs[[#This Row],[Dis_Coming_Pcode]],"Yes","No")</f>
        <v>No</v>
      </c>
    </row>
    <row r="709" spans="1:36" x14ac:dyDescent="0.35">
      <c r="A709" s="50">
        <v>45424</v>
      </c>
      <c r="B709" s="50">
        <v>45419</v>
      </c>
      <c r="C709" s="50" t="s">
        <v>874</v>
      </c>
      <c r="D709" s="51" t="s">
        <v>6</v>
      </c>
      <c r="E709" s="52" t="s">
        <v>873</v>
      </c>
      <c r="F709" s="51" t="s">
        <v>892</v>
      </c>
      <c r="G709" s="51" t="s">
        <v>6</v>
      </c>
      <c r="H709" s="52" t="s">
        <v>873</v>
      </c>
      <c r="I709" s="51" t="s">
        <v>1126</v>
      </c>
      <c r="J709" s="51" t="s">
        <v>1184</v>
      </c>
      <c r="K709" s="50">
        <v>45417</v>
      </c>
      <c r="L709" s="50" t="s">
        <v>903</v>
      </c>
      <c r="M709" s="51" t="s">
        <v>18</v>
      </c>
      <c r="N709" s="52" t="s">
        <v>279</v>
      </c>
      <c r="O709" s="51" t="s">
        <v>915</v>
      </c>
      <c r="P709" s="51" t="s">
        <v>229</v>
      </c>
      <c r="Q709" s="52" t="s">
        <v>916</v>
      </c>
      <c r="R709" s="51" t="s">
        <v>1181</v>
      </c>
      <c r="S709" s="51" t="s">
        <v>1413</v>
      </c>
      <c r="T709" s="51" t="s">
        <v>1160</v>
      </c>
      <c r="U709" s="51"/>
      <c r="V709" s="51"/>
      <c r="W709" s="51">
        <v>1</v>
      </c>
      <c r="X709" s="51">
        <v>0</v>
      </c>
      <c r="Y709" s="51">
        <v>0</v>
      </c>
      <c r="Z709" s="51">
        <v>0</v>
      </c>
      <c r="AA709" s="51">
        <v>0</v>
      </c>
      <c r="AB709" s="51">
        <v>0</v>
      </c>
      <c r="AC709" s="51">
        <v>0</v>
      </c>
      <c r="AD709" s="51">
        <v>1</v>
      </c>
      <c r="AE709" s="51">
        <v>0</v>
      </c>
      <c r="AF709" s="51">
        <v>0</v>
      </c>
      <c r="AG709" s="51">
        <v>0</v>
      </c>
      <c r="AH709" s="51" t="str">
        <f>IF(OR(COUNTIF(WestCoast[],IDPs[[#This Row],[Dis_Pcode]])&gt;=1,COUNTIF(WestCoast[],#REF!)&gt;=1),"Yes","No")</f>
        <v>No</v>
      </c>
      <c r="AI709" s="51" t="str">
        <f>IF(IDPs[[#This Row],[Gov_Pcode]]=IDPs[[#This Row],[Gov_Coming_Pcode]],"Yes","No")</f>
        <v>No</v>
      </c>
      <c r="AJ709" s="51" t="str">
        <f>IF(IDPs[[#This Row],[Dis_Pcode]]=IDPs[[#This Row],[Dis_Coming_Pcode]],"Yes","No")</f>
        <v>No</v>
      </c>
    </row>
    <row r="710" spans="1:36" x14ac:dyDescent="0.35">
      <c r="A710" s="50">
        <v>45424</v>
      </c>
      <c r="B710" s="50">
        <v>45420</v>
      </c>
      <c r="C710" s="50" t="s">
        <v>874</v>
      </c>
      <c r="D710" s="51" t="s">
        <v>6</v>
      </c>
      <c r="E710" s="52" t="s">
        <v>873</v>
      </c>
      <c r="F710" s="51" t="s">
        <v>894</v>
      </c>
      <c r="G710" s="51" t="s">
        <v>87</v>
      </c>
      <c r="H710" s="52" t="s">
        <v>893</v>
      </c>
      <c r="I710" s="51" t="s">
        <v>1126</v>
      </c>
      <c r="J710" s="51" t="s">
        <v>1184</v>
      </c>
      <c r="K710" s="50">
        <v>45417</v>
      </c>
      <c r="L710" s="50" t="s">
        <v>401</v>
      </c>
      <c r="M710" s="51" t="s">
        <v>1203</v>
      </c>
      <c r="N710" s="52" t="s">
        <v>266</v>
      </c>
      <c r="O710" s="51" t="s">
        <v>449</v>
      </c>
      <c r="P710" s="51" t="s">
        <v>1302</v>
      </c>
      <c r="Q710" s="52" t="s">
        <v>448</v>
      </c>
      <c r="R710" s="51" t="s">
        <v>1181</v>
      </c>
      <c r="S710" s="51" t="s">
        <v>1413</v>
      </c>
      <c r="T710" s="51" t="s">
        <v>1160</v>
      </c>
      <c r="U710" s="51"/>
      <c r="V710" s="51"/>
      <c r="W710" s="51">
        <v>1</v>
      </c>
      <c r="X710" s="51">
        <v>0</v>
      </c>
      <c r="Y710" s="51">
        <v>1</v>
      </c>
      <c r="Z710" s="51">
        <v>0</v>
      </c>
      <c r="AA710" s="51">
        <v>0</v>
      </c>
      <c r="AB710" s="51">
        <v>0</v>
      </c>
      <c r="AC710" s="51">
        <v>0</v>
      </c>
      <c r="AD710" s="51">
        <v>0</v>
      </c>
      <c r="AE710" s="51">
        <v>0</v>
      </c>
      <c r="AF710" s="51">
        <v>0</v>
      </c>
      <c r="AG710" s="51">
        <v>0</v>
      </c>
      <c r="AH710" s="51" t="str">
        <f>IF(OR(COUNTIF(WestCoast[],IDPs[[#This Row],[Dis_Pcode]])&gt;=1,COUNTIF(WestCoast[],#REF!)&gt;=1),"Yes","No")</f>
        <v>No</v>
      </c>
      <c r="AI710" s="51" t="str">
        <f>IF(IDPs[[#This Row],[Gov_Pcode]]=IDPs[[#This Row],[Gov_Coming_Pcode]],"Yes","No")</f>
        <v>No</v>
      </c>
      <c r="AJ710" s="51" t="str">
        <f>IF(IDPs[[#This Row],[Dis_Pcode]]=IDPs[[#This Row],[Dis_Coming_Pcode]],"Yes","No")</f>
        <v>No</v>
      </c>
    </row>
    <row r="711" spans="1:36" x14ac:dyDescent="0.35">
      <c r="A711" s="50">
        <v>45424</v>
      </c>
      <c r="B711" s="50">
        <v>45420</v>
      </c>
      <c r="C711" s="50" t="s">
        <v>874</v>
      </c>
      <c r="D711" s="51" t="s">
        <v>6</v>
      </c>
      <c r="E711" s="52" t="s">
        <v>873</v>
      </c>
      <c r="F711" s="51" t="s">
        <v>892</v>
      </c>
      <c r="G711" s="51" t="s">
        <v>6</v>
      </c>
      <c r="H711" s="52" t="s">
        <v>873</v>
      </c>
      <c r="I711" s="51" t="s">
        <v>1126</v>
      </c>
      <c r="J711" s="51" t="s">
        <v>1184</v>
      </c>
      <c r="K711" s="50">
        <v>45417</v>
      </c>
      <c r="L711" s="50" t="s">
        <v>514</v>
      </c>
      <c r="M711" s="51" t="s">
        <v>21</v>
      </c>
      <c r="N711" s="52" t="s">
        <v>280</v>
      </c>
      <c r="O711" s="51" t="s">
        <v>516</v>
      </c>
      <c r="P711" s="51" t="s">
        <v>200</v>
      </c>
      <c r="Q711" s="52" t="s">
        <v>515</v>
      </c>
      <c r="R711" s="51" t="s">
        <v>1180</v>
      </c>
      <c r="S711" s="51" t="s">
        <v>1185</v>
      </c>
      <c r="T711" s="51" t="s">
        <v>1160</v>
      </c>
      <c r="U711" s="51"/>
      <c r="V711" s="51"/>
      <c r="W711" s="51">
        <v>1</v>
      </c>
      <c r="X711" s="51">
        <v>0</v>
      </c>
      <c r="Y711" s="51">
        <v>0</v>
      </c>
      <c r="Z711" s="51">
        <v>0</v>
      </c>
      <c r="AA711" s="51">
        <v>0</v>
      </c>
      <c r="AB711" s="51">
        <v>0</v>
      </c>
      <c r="AC711" s="51">
        <v>0</v>
      </c>
      <c r="AD711" s="51">
        <v>1</v>
      </c>
      <c r="AE711" s="51">
        <v>0</v>
      </c>
      <c r="AF711" s="51">
        <v>0</v>
      </c>
      <c r="AG711" s="51">
        <v>0</v>
      </c>
      <c r="AH711" s="51" t="str">
        <f>IF(OR(COUNTIF(WestCoast[],IDPs[[#This Row],[Dis_Pcode]])&gt;=1,COUNTIF(WestCoast[],#REF!)&gt;=1),"Yes","No")</f>
        <v>No</v>
      </c>
      <c r="AI711" s="51" t="str">
        <f>IF(IDPs[[#This Row],[Gov_Pcode]]=IDPs[[#This Row],[Gov_Coming_Pcode]],"Yes","No")</f>
        <v>No</v>
      </c>
      <c r="AJ711" s="51" t="str">
        <f>IF(IDPs[[#This Row],[Dis_Pcode]]=IDPs[[#This Row],[Dis_Coming_Pcode]],"Yes","No")</f>
        <v>No</v>
      </c>
    </row>
    <row r="712" spans="1:36" x14ac:dyDescent="0.35">
      <c r="A712" s="50">
        <v>45424</v>
      </c>
      <c r="B712" s="50">
        <v>45420</v>
      </c>
      <c r="C712" s="50" t="s">
        <v>874</v>
      </c>
      <c r="D712" s="51" t="s">
        <v>6</v>
      </c>
      <c r="E712" s="52" t="s">
        <v>873</v>
      </c>
      <c r="F712" s="51" t="s">
        <v>892</v>
      </c>
      <c r="G712" s="51" t="s">
        <v>6</v>
      </c>
      <c r="H712" s="52" t="s">
        <v>873</v>
      </c>
      <c r="I712" s="51" t="s">
        <v>1126</v>
      </c>
      <c r="J712" s="51" t="s">
        <v>1184</v>
      </c>
      <c r="K712" s="50">
        <v>45417</v>
      </c>
      <c r="L712" s="50" t="s">
        <v>717</v>
      </c>
      <c r="M712" s="51" t="s">
        <v>1</v>
      </c>
      <c r="N712" s="52" t="s">
        <v>264</v>
      </c>
      <c r="O712" s="51" t="s">
        <v>755</v>
      </c>
      <c r="P712" s="51" t="s">
        <v>1284</v>
      </c>
      <c r="Q712" s="52" t="s">
        <v>754</v>
      </c>
      <c r="R712" s="51" t="s">
        <v>1181</v>
      </c>
      <c r="S712" s="51" t="s">
        <v>1413</v>
      </c>
      <c r="T712" s="51" t="s">
        <v>1160</v>
      </c>
      <c r="U712" s="51"/>
      <c r="V712" s="51"/>
      <c r="W712" s="51">
        <v>1</v>
      </c>
      <c r="X712" s="51">
        <v>0</v>
      </c>
      <c r="Y712" s="51">
        <v>0</v>
      </c>
      <c r="Z712" s="51">
        <v>0</v>
      </c>
      <c r="AA712" s="51">
        <v>0</v>
      </c>
      <c r="AB712" s="51">
        <v>0</v>
      </c>
      <c r="AC712" s="51">
        <v>0</v>
      </c>
      <c r="AD712" s="51">
        <v>1</v>
      </c>
      <c r="AE712" s="51">
        <v>0</v>
      </c>
      <c r="AF712" s="51">
        <v>0</v>
      </c>
      <c r="AG712" s="51">
        <v>0</v>
      </c>
      <c r="AH712" s="51" t="str">
        <f>IF(OR(COUNTIF(WestCoast[],IDPs[[#This Row],[Dis_Pcode]])&gt;=1,COUNTIF(WestCoast[],#REF!)&gt;=1),"Yes","No")</f>
        <v>No</v>
      </c>
      <c r="AI712" s="51" t="str">
        <f>IF(IDPs[[#This Row],[Gov_Pcode]]=IDPs[[#This Row],[Gov_Coming_Pcode]],"Yes","No")</f>
        <v>No</v>
      </c>
      <c r="AJ712" s="51" t="str">
        <f>IF(IDPs[[#This Row],[Dis_Pcode]]=IDPs[[#This Row],[Dis_Coming_Pcode]],"Yes","No")</f>
        <v>No</v>
      </c>
    </row>
    <row r="713" spans="1:36" x14ac:dyDescent="0.35">
      <c r="A713" s="50">
        <v>45424</v>
      </c>
      <c r="B713" s="50">
        <v>45421</v>
      </c>
      <c r="C713" s="50" t="s">
        <v>874</v>
      </c>
      <c r="D713" s="51" t="s">
        <v>6</v>
      </c>
      <c r="E713" s="52" t="s">
        <v>873</v>
      </c>
      <c r="F713" s="51" t="s">
        <v>894</v>
      </c>
      <c r="G713" s="51" t="s">
        <v>87</v>
      </c>
      <c r="H713" s="52" t="s">
        <v>893</v>
      </c>
      <c r="I713" s="51" t="s">
        <v>1126</v>
      </c>
      <c r="J713" s="51" t="s">
        <v>1184</v>
      </c>
      <c r="K713" s="50">
        <v>45417</v>
      </c>
      <c r="L713" s="50" t="s">
        <v>1046</v>
      </c>
      <c r="M713" s="51" t="s">
        <v>1207</v>
      </c>
      <c r="N713" s="52" t="s">
        <v>267</v>
      </c>
      <c r="O713" s="51" t="s">
        <v>1066</v>
      </c>
      <c r="P713" s="51" t="s">
        <v>1271</v>
      </c>
      <c r="Q713" s="52" t="s">
        <v>1064</v>
      </c>
      <c r="R713" s="51" t="s">
        <v>1181</v>
      </c>
      <c r="S713" s="51" t="s">
        <v>1183</v>
      </c>
      <c r="T713" s="51" t="s">
        <v>1160</v>
      </c>
      <c r="U713" s="51"/>
      <c r="V713" s="51"/>
      <c r="W713" s="51">
        <v>1</v>
      </c>
      <c r="X713" s="51">
        <v>0</v>
      </c>
      <c r="Y713" s="51">
        <v>0</v>
      </c>
      <c r="Z713" s="51">
        <v>0</v>
      </c>
      <c r="AA713" s="51">
        <v>0</v>
      </c>
      <c r="AB713" s="51">
        <v>0</v>
      </c>
      <c r="AC713" s="51">
        <v>0</v>
      </c>
      <c r="AD713" s="51">
        <v>0</v>
      </c>
      <c r="AE713" s="51">
        <v>0</v>
      </c>
      <c r="AF713" s="51">
        <v>1</v>
      </c>
      <c r="AG713" s="51">
        <v>0</v>
      </c>
      <c r="AH713" s="51" t="str">
        <f>IF(OR(COUNTIF(WestCoast[],IDPs[[#This Row],[Dis_Pcode]])&gt;=1,COUNTIF(WestCoast[],#REF!)&gt;=1),"Yes","No")</f>
        <v>No</v>
      </c>
      <c r="AI713" s="51" t="str">
        <f>IF(IDPs[[#This Row],[Gov_Pcode]]=IDPs[[#This Row],[Gov_Coming_Pcode]],"Yes","No")</f>
        <v>No</v>
      </c>
      <c r="AJ713" s="51" t="str">
        <f>IF(IDPs[[#This Row],[Dis_Pcode]]=IDPs[[#This Row],[Dis_Coming_Pcode]],"Yes","No")</f>
        <v>No</v>
      </c>
    </row>
    <row r="714" spans="1:36" x14ac:dyDescent="0.35">
      <c r="A714" s="50">
        <v>45423</v>
      </c>
      <c r="B714" s="50">
        <v>45423</v>
      </c>
      <c r="C714" s="50" t="s">
        <v>380</v>
      </c>
      <c r="D714" s="51" t="s">
        <v>1218</v>
      </c>
      <c r="E714" s="52" t="s">
        <v>265</v>
      </c>
      <c r="F714" s="51" t="s">
        <v>400</v>
      </c>
      <c r="G714" s="51" t="s">
        <v>1154</v>
      </c>
      <c r="H714" s="52" t="s">
        <v>398</v>
      </c>
      <c r="I714" s="51" t="s">
        <v>1126</v>
      </c>
      <c r="J714" s="51" t="s">
        <v>1184</v>
      </c>
      <c r="K714" s="50">
        <v>45418</v>
      </c>
      <c r="L714" s="50" t="s">
        <v>380</v>
      </c>
      <c r="M714" s="51" t="s">
        <v>1218</v>
      </c>
      <c r="N714" s="52" t="s">
        <v>265</v>
      </c>
      <c r="O714" s="51" t="s">
        <v>382</v>
      </c>
      <c r="P714" s="51" t="s">
        <v>1218</v>
      </c>
      <c r="Q714" s="52" t="s">
        <v>265</v>
      </c>
      <c r="R714" s="51" t="s">
        <v>1180</v>
      </c>
      <c r="S714" s="51" t="s">
        <v>1186</v>
      </c>
      <c r="T714" s="51" t="s">
        <v>1160</v>
      </c>
      <c r="U714" s="51"/>
      <c r="V714" s="51"/>
      <c r="W714" s="51">
        <v>1</v>
      </c>
      <c r="X714" s="51">
        <v>0</v>
      </c>
      <c r="Y714" s="51">
        <v>0</v>
      </c>
      <c r="Z714" s="51">
        <v>0</v>
      </c>
      <c r="AA714" s="51">
        <v>0</v>
      </c>
      <c r="AB714" s="51">
        <v>0</v>
      </c>
      <c r="AC714" s="51">
        <v>0</v>
      </c>
      <c r="AD714" s="51">
        <v>1</v>
      </c>
      <c r="AE714" s="51">
        <v>0</v>
      </c>
      <c r="AF714" s="51">
        <v>0</v>
      </c>
      <c r="AG714" s="51">
        <v>0</v>
      </c>
      <c r="AH714" s="51" t="str">
        <f>IF(OR(COUNTIF(WestCoast[],IDPs[[#This Row],[Dis_Pcode]])&gt;=1,COUNTIF(WestCoast[],#REF!)&gt;=1),"Yes","No")</f>
        <v>No</v>
      </c>
      <c r="AI714" s="51" t="str">
        <f>IF(IDPs[[#This Row],[Gov_Pcode]]=IDPs[[#This Row],[Gov_Coming_Pcode]],"Yes","No")</f>
        <v>Yes</v>
      </c>
      <c r="AJ714" s="51" t="str">
        <f>IF(IDPs[[#This Row],[Dis_Pcode]]=IDPs[[#This Row],[Dis_Coming_Pcode]],"Yes","No")</f>
        <v>No</v>
      </c>
    </row>
    <row r="715" spans="1:36" x14ac:dyDescent="0.35">
      <c r="A715" s="50">
        <v>45424</v>
      </c>
      <c r="B715" s="50">
        <v>45420</v>
      </c>
      <c r="C715" s="50" t="s">
        <v>874</v>
      </c>
      <c r="D715" s="51" t="s">
        <v>6</v>
      </c>
      <c r="E715" s="52" t="s">
        <v>873</v>
      </c>
      <c r="F715" s="51" t="s">
        <v>894</v>
      </c>
      <c r="G715" s="51" t="s">
        <v>87</v>
      </c>
      <c r="H715" s="52" t="s">
        <v>893</v>
      </c>
      <c r="I715" s="51" t="s">
        <v>1126</v>
      </c>
      <c r="J715" s="51" t="s">
        <v>1184</v>
      </c>
      <c r="K715" s="50">
        <v>45418</v>
      </c>
      <c r="L715" s="50" t="s">
        <v>717</v>
      </c>
      <c r="M715" s="51" t="s">
        <v>1</v>
      </c>
      <c r="N715" s="52" t="s">
        <v>264</v>
      </c>
      <c r="O715" s="51" t="s">
        <v>753</v>
      </c>
      <c r="P715" s="51" t="s">
        <v>182</v>
      </c>
      <c r="Q715" s="52" t="s">
        <v>752</v>
      </c>
      <c r="R715" s="51" t="s">
        <v>1181</v>
      </c>
      <c r="S715" s="51" t="s">
        <v>1183</v>
      </c>
      <c r="T715" s="51" t="s">
        <v>1160</v>
      </c>
      <c r="U715" s="51"/>
      <c r="V715" s="51"/>
      <c r="W715" s="51">
        <v>2</v>
      </c>
      <c r="X715" s="51">
        <v>0</v>
      </c>
      <c r="Y715" s="51">
        <v>1</v>
      </c>
      <c r="Z715" s="51">
        <v>0</v>
      </c>
      <c r="AA715" s="51">
        <v>0</v>
      </c>
      <c r="AB715" s="51">
        <v>0</v>
      </c>
      <c r="AC715" s="51">
        <v>0</v>
      </c>
      <c r="AD715" s="51">
        <v>0</v>
      </c>
      <c r="AE715" s="51">
        <v>0</v>
      </c>
      <c r="AF715" s="51">
        <v>1</v>
      </c>
      <c r="AG715" s="51">
        <v>0</v>
      </c>
      <c r="AH715" s="51" t="str">
        <f>IF(OR(COUNTIF(WestCoast[],IDPs[[#This Row],[Dis_Pcode]])&gt;=1,COUNTIF(WestCoast[],#REF!)&gt;=1),"Yes","No")</f>
        <v>No</v>
      </c>
      <c r="AI715" s="51" t="str">
        <f>IF(IDPs[[#This Row],[Gov_Pcode]]=IDPs[[#This Row],[Gov_Coming_Pcode]],"Yes","No")</f>
        <v>No</v>
      </c>
      <c r="AJ715" s="51" t="str">
        <f>IF(IDPs[[#This Row],[Dis_Pcode]]=IDPs[[#This Row],[Dis_Coming_Pcode]],"Yes","No")</f>
        <v>No</v>
      </c>
    </row>
    <row r="716" spans="1:36" x14ac:dyDescent="0.35">
      <c r="A716" s="50">
        <v>45424</v>
      </c>
      <c r="B716" s="50">
        <v>45420</v>
      </c>
      <c r="C716" s="50" t="s">
        <v>874</v>
      </c>
      <c r="D716" s="51" t="s">
        <v>6</v>
      </c>
      <c r="E716" s="52" t="s">
        <v>873</v>
      </c>
      <c r="F716" s="51" t="s">
        <v>894</v>
      </c>
      <c r="G716" s="51" t="s">
        <v>87</v>
      </c>
      <c r="H716" s="52" t="s">
        <v>893</v>
      </c>
      <c r="I716" s="51" t="s">
        <v>1126</v>
      </c>
      <c r="J716" s="51" t="s">
        <v>1184</v>
      </c>
      <c r="K716" s="50">
        <v>45418</v>
      </c>
      <c r="L716" s="50" t="s">
        <v>1046</v>
      </c>
      <c r="M716" s="51" t="s">
        <v>1207</v>
      </c>
      <c r="N716" s="52" t="s">
        <v>267</v>
      </c>
      <c r="O716" s="51" t="s">
        <v>1067</v>
      </c>
      <c r="P716" s="51" t="s">
        <v>100</v>
      </c>
      <c r="Q716" s="52" t="s">
        <v>1079</v>
      </c>
      <c r="R716" s="51" t="s">
        <v>1181</v>
      </c>
      <c r="S716" s="51" t="s">
        <v>1183</v>
      </c>
      <c r="T716" s="51" t="s">
        <v>1160</v>
      </c>
      <c r="U716" s="51"/>
      <c r="V716" s="51"/>
      <c r="W716" s="51">
        <v>2</v>
      </c>
      <c r="X716" s="51">
        <v>0</v>
      </c>
      <c r="Y716" s="51">
        <v>0</v>
      </c>
      <c r="Z716" s="51">
        <v>0</v>
      </c>
      <c r="AA716" s="51">
        <v>1</v>
      </c>
      <c r="AB716" s="51">
        <v>0</v>
      </c>
      <c r="AC716" s="51">
        <v>0</v>
      </c>
      <c r="AD716" s="51">
        <v>0</v>
      </c>
      <c r="AE716" s="51">
        <v>0</v>
      </c>
      <c r="AF716" s="51">
        <v>1</v>
      </c>
      <c r="AG716" s="51">
        <v>0</v>
      </c>
      <c r="AH716" s="51" t="str">
        <f>IF(OR(COUNTIF(WestCoast[],IDPs[[#This Row],[Dis_Pcode]])&gt;=1,COUNTIF(WestCoast[],#REF!)&gt;=1),"Yes","No")</f>
        <v>No</v>
      </c>
      <c r="AI716" s="51" t="str">
        <f>IF(IDPs[[#This Row],[Gov_Pcode]]=IDPs[[#This Row],[Gov_Coming_Pcode]],"Yes","No")</f>
        <v>No</v>
      </c>
      <c r="AJ716" s="51" t="str">
        <f>IF(IDPs[[#This Row],[Dis_Pcode]]=IDPs[[#This Row],[Dis_Coming_Pcode]],"Yes","No")</f>
        <v>No</v>
      </c>
    </row>
    <row r="717" spans="1:36" x14ac:dyDescent="0.35">
      <c r="A717" s="50">
        <v>45424</v>
      </c>
      <c r="B717" s="50">
        <v>45420</v>
      </c>
      <c r="C717" s="50" t="s">
        <v>874</v>
      </c>
      <c r="D717" s="51" t="s">
        <v>6</v>
      </c>
      <c r="E717" s="52" t="s">
        <v>873</v>
      </c>
      <c r="F717" s="51" t="s">
        <v>894</v>
      </c>
      <c r="G717" s="51" t="s">
        <v>87</v>
      </c>
      <c r="H717" s="52" t="s">
        <v>893</v>
      </c>
      <c r="I717" s="51" t="s">
        <v>1126</v>
      </c>
      <c r="J717" s="51" t="s">
        <v>1184</v>
      </c>
      <c r="K717" s="50">
        <v>45418</v>
      </c>
      <c r="L717" s="50" t="s">
        <v>401</v>
      </c>
      <c r="M717" s="51" t="s">
        <v>1203</v>
      </c>
      <c r="N717" s="52" t="s">
        <v>266</v>
      </c>
      <c r="O717" s="51" t="s">
        <v>451</v>
      </c>
      <c r="P717" s="51" t="s">
        <v>211</v>
      </c>
      <c r="Q717" s="52" t="s">
        <v>1301</v>
      </c>
      <c r="R717" s="51" t="s">
        <v>1181</v>
      </c>
      <c r="S717" s="51" t="s">
        <v>1183</v>
      </c>
      <c r="T717" s="51" t="s">
        <v>1160</v>
      </c>
      <c r="U717" s="51"/>
      <c r="V717" s="51"/>
      <c r="W717" s="51">
        <v>1</v>
      </c>
      <c r="X717" s="51">
        <v>0</v>
      </c>
      <c r="Y717" s="51">
        <v>1</v>
      </c>
      <c r="Z717" s="51">
        <v>0</v>
      </c>
      <c r="AA717" s="51">
        <v>0</v>
      </c>
      <c r="AB717" s="51">
        <v>0</v>
      </c>
      <c r="AC717" s="51">
        <v>0</v>
      </c>
      <c r="AD717" s="51">
        <v>0</v>
      </c>
      <c r="AE717" s="51">
        <v>0</v>
      </c>
      <c r="AF717" s="51">
        <v>0</v>
      </c>
      <c r="AG717" s="51">
        <v>0</v>
      </c>
      <c r="AH717" s="51" t="str">
        <f>IF(OR(COUNTIF(WestCoast[],IDPs[[#This Row],[Dis_Pcode]])&gt;=1,COUNTIF(WestCoast[],#REF!)&gt;=1),"Yes","No")</f>
        <v>No</v>
      </c>
      <c r="AI717" s="51" t="str">
        <f>IF(IDPs[[#This Row],[Gov_Pcode]]=IDPs[[#This Row],[Gov_Coming_Pcode]],"Yes","No")</f>
        <v>No</v>
      </c>
      <c r="AJ717" s="51" t="str">
        <f>IF(IDPs[[#This Row],[Dis_Pcode]]=IDPs[[#This Row],[Dis_Coming_Pcode]],"Yes","No")</f>
        <v>No</v>
      </c>
    </row>
    <row r="718" spans="1:36" x14ac:dyDescent="0.35">
      <c r="A718" s="50">
        <v>45424</v>
      </c>
      <c r="B718" s="50">
        <v>45420</v>
      </c>
      <c r="C718" s="50" t="s">
        <v>874</v>
      </c>
      <c r="D718" s="51" t="s">
        <v>6</v>
      </c>
      <c r="E718" s="52" t="s">
        <v>873</v>
      </c>
      <c r="F718" s="51" t="s">
        <v>892</v>
      </c>
      <c r="G718" s="51" t="s">
        <v>6</v>
      </c>
      <c r="H718" s="52" t="s">
        <v>873</v>
      </c>
      <c r="I718" s="51" t="s">
        <v>1126</v>
      </c>
      <c r="J718" s="51" t="s">
        <v>1184</v>
      </c>
      <c r="K718" s="50">
        <v>45418</v>
      </c>
      <c r="L718" s="50" t="s">
        <v>1046</v>
      </c>
      <c r="M718" s="51" t="s">
        <v>1207</v>
      </c>
      <c r="N718" s="52" t="s">
        <v>267</v>
      </c>
      <c r="O718" s="51" t="s">
        <v>1097</v>
      </c>
      <c r="P718" s="51" t="s">
        <v>1096</v>
      </c>
      <c r="Q718" s="52" t="s">
        <v>1095</v>
      </c>
      <c r="R718" s="51" t="s">
        <v>1181</v>
      </c>
      <c r="S718" s="51" t="s">
        <v>1182</v>
      </c>
      <c r="T718" s="51" t="s">
        <v>1435</v>
      </c>
      <c r="U718" s="51" t="s">
        <v>1435</v>
      </c>
      <c r="V718" s="51" t="s">
        <v>1435</v>
      </c>
      <c r="W718" s="51">
        <v>1</v>
      </c>
      <c r="X718" s="51">
        <v>0</v>
      </c>
      <c r="Y718" s="51">
        <v>0</v>
      </c>
      <c r="Z718" s="51">
        <v>0</v>
      </c>
      <c r="AA718" s="51">
        <v>0</v>
      </c>
      <c r="AB718" s="51">
        <v>0</v>
      </c>
      <c r="AC718" s="51">
        <v>0</v>
      </c>
      <c r="AD718" s="51">
        <v>1</v>
      </c>
      <c r="AE718" s="51">
        <v>0</v>
      </c>
      <c r="AF718" s="51">
        <v>0</v>
      </c>
      <c r="AG718" s="51">
        <v>0</v>
      </c>
      <c r="AH718" s="51" t="str">
        <f>IF(OR(COUNTIF(WestCoast[],IDPs[[#This Row],[Dis_Pcode]])&gt;=1,COUNTIF(WestCoast[],#REF!)&gt;=1),"Yes","No")</f>
        <v>No</v>
      </c>
      <c r="AI718" s="51" t="str">
        <f>IF(IDPs[[#This Row],[Gov_Pcode]]=IDPs[[#This Row],[Gov_Coming_Pcode]],"Yes","No")</f>
        <v>No</v>
      </c>
      <c r="AJ718" s="51" t="str">
        <f>IF(IDPs[[#This Row],[Dis_Pcode]]=IDPs[[#This Row],[Dis_Coming_Pcode]],"Yes","No")</f>
        <v>No</v>
      </c>
    </row>
    <row r="719" spans="1:36" x14ac:dyDescent="0.35">
      <c r="A719" s="50">
        <v>45424</v>
      </c>
      <c r="B719" s="50">
        <v>45420</v>
      </c>
      <c r="C719" s="50" t="s">
        <v>874</v>
      </c>
      <c r="D719" s="51" t="s">
        <v>6</v>
      </c>
      <c r="E719" s="52" t="s">
        <v>873</v>
      </c>
      <c r="F719" s="51" t="s">
        <v>892</v>
      </c>
      <c r="G719" s="51" t="s">
        <v>6</v>
      </c>
      <c r="H719" s="52" t="s">
        <v>873</v>
      </c>
      <c r="I719" s="51" t="s">
        <v>1126</v>
      </c>
      <c r="J719" s="51" t="s">
        <v>1184</v>
      </c>
      <c r="K719" s="50">
        <v>45418</v>
      </c>
      <c r="L719" s="50" t="s">
        <v>401</v>
      </c>
      <c r="M719" s="51" t="s">
        <v>1203</v>
      </c>
      <c r="N719" s="52" t="s">
        <v>266</v>
      </c>
      <c r="O719" s="51" t="s">
        <v>447</v>
      </c>
      <c r="P719" s="51" t="s">
        <v>43</v>
      </c>
      <c r="Q719" s="52" t="s">
        <v>446</v>
      </c>
      <c r="R719" s="51" t="s">
        <v>1181</v>
      </c>
      <c r="S719" s="51" t="s">
        <v>1413</v>
      </c>
      <c r="T719" s="51" t="s">
        <v>1160</v>
      </c>
      <c r="U719" s="51"/>
      <c r="V719" s="51"/>
      <c r="W719" s="51">
        <v>2</v>
      </c>
      <c r="X719" s="51">
        <v>0</v>
      </c>
      <c r="Y719" s="51">
        <v>0</v>
      </c>
      <c r="Z719" s="51">
        <v>0</v>
      </c>
      <c r="AA719" s="51">
        <v>0</v>
      </c>
      <c r="AB719" s="51">
        <v>0</v>
      </c>
      <c r="AC719" s="51">
        <v>0</v>
      </c>
      <c r="AD719" s="51">
        <v>2</v>
      </c>
      <c r="AE719" s="51">
        <v>0</v>
      </c>
      <c r="AF719" s="51">
        <v>0</v>
      </c>
      <c r="AG719" s="51">
        <v>0</v>
      </c>
      <c r="AH719" s="51" t="str">
        <f>IF(OR(COUNTIF(WestCoast[],IDPs[[#This Row],[Dis_Pcode]])&gt;=1,COUNTIF(WestCoast[],#REF!)&gt;=1),"Yes","No")</f>
        <v>No</v>
      </c>
      <c r="AI719" s="51" t="str">
        <f>IF(IDPs[[#This Row],[Gov_Pcode]]=IDPs[[#This Row],[Gov_Coming_Pcode]],"Yes","No")</f>
        <v>No</v>
      </c>
      <c r="AJ719" s="51" t="str">
        <f>IF(IDPs[[#This Row],[Dis_Pcode]]=IDPs[[#This Row],[Dis_Coming_Pcode]],"Yes","No")</f>
        <v>No</v>
      </c>
    </row>
    <row r="720" spans="1:36" x14ac:dyDescent="0.35">
      <c r="A720" s="50">
        <v>45424</v>
      </c>
      <c r="B720" s="50">
        <v>45420</v>
      </c>
      <c r="C720" s="50" t="s">
        <v>874</v>
      </c>
      <c r="D720" s="51" t="s">
        <v>6</v>
      </c>
      <c r="E720" s="52" t="s">
        <v>873</v>
      </c>
      <c r="F720" s="51" t="s">
        <v>892</v>
      </c>
      <c r="G720" s="51" t="s">
        <v>6</v>
      </c>
      <c r="H720" s="52" t="s">
        <v>873</v>
      </c>
      <c r="I720" s="51" t="s">
        <v>1126</v>
      </c>
      <c r="J720" s="51" t="s">
        <v>1184</v>
      </c>
      <c r="K720" s="50">
        <v>45418</v>
      </c>
      <c r="L720" s="50" t="s">
        <v>462</v>
      </c>
      <c r="M720" s="51" t="s">
        <v>19</v>
      </c>
      <c r="N720" s="52" t="s">
        <v>278</v>
      </c>
      <c r="O720" s="51" t="s">
        <v>486</v>
      </c>
      <c r="P720" s="51" t="s">
        <v>1223</v>
      </c>
      <c r="Q720" s="52" t="s">
        <v>484</v>
      </c>
      <c r="R720" s="51" t="s">
        <v>1181</v>
      </c>
      <c r="S720" s="51" t="s">
        <v>1182</v>
      </c>
      <c r="T720" s="51" t="s">
        <v>1435</v>
      </c>
      <c r="U720" s="51" t="s">
        <v>1435</v>
      </c>
      <c r="V720" s="51" t="s">
        <v>1435</v>
      </c>
      <c r="W720" s="51">
        <v>1</v>
      </c>
      <c r="X720" s="51">
        <v>0</v>
      </c>
      <c r="Y720" s="51">
        <v>0</v>
      </c>
      <c r="Z720" s="51">
        <v>0</v>
      </c>
      <c r="AA720" s="51">
        <v>0</v>
      </c>
      <c r="AB720" s="51">
        <v>0</v>
      </c>
      <c r="AC720" s="51">
        <v>0</v>
      </c>
      <c r="AD720" s="51">
        <v>1</v>
      </c>
      <c r="AE720" s="51">
        <v>0</v>
      </c>
      <c r="AF720" s="51">
        <v>0</v>
      </c>
      <c r="AG720" s="51">
        <v>0</v>
      </c>
      <c r="AH720" s="51" t="str">
        <f>IF(OR(COUNTIF(WestCoast[],IDPs[[#This Row],[Dis_Pcode]])&gt;=1,COUNTIF(WestCoast[],#REF!)&gt;=1),"Yes","No")</f>
        <v>No</v>
      </c>
      <c r="AI720" s="51" t="str">
        <f>IF(IDPs[[#This Row],[Gov_Pcode]]=IDPs[[#This Row],[Gov_Coming_Pcode]],"Yes","No")</f>
        <v>No</v>
      </c>
      <c r="AJ720" s="51" t="str">
        <f>IF(IDPs[[#This Row],[Dis_Pcode]]=IDPs[[#This Row],[Dis_Coming_Pcode]],"Yes","No")</f>
        <v>No</v>
      </c>
    </row>
    <row r="721" spans="1:36" x14ac:dyDescent="0.35">
      <c r="A721" s="50">
        <v>45424</v>
      </c>
      <c r="B721" s="50">
        <v>45420</v>
      </c>
      <c r="C721" s="50" t="s">
        <v>874</v>
      </c>
      <c r="D721" s="51" t="s">
        <v>6</v>
      </c>
      <c r="E721" s="52" t="s">
        <v>873</v>
      </c>
      <c r="F721" s="51" t="s">
        <v>892</v>
      </c>
      <c r="G721" s="51" t="s">
        <v>6</v>
      </c>
      <c r="H721" s="52" t="s">
        <v>873</v>
      </c>
      <c r="I721" s="51" t="s">
        <v>1126</v>
      </c>
      <c r="J721" s="51" t="s">
        <v>1184</v>
      </c>
      <c r="K721" s="50">
        <v>45418</v>
      </c>
      <c r="L721" s="50" t="s">
        <v>1046</v>
      </c>
      <c r="M721" s="51" t="s">
        <v>1207</v>
      </c>
      <c r="N721" s="52" t="s">
        <v>267</v>
      </c>
      <c r="O721" s="51" t="s">
        <v>1070</v>
      </c>
      <c r="P721" s="51" t="s">
        <v>83</v>
      </c>
      <c r="Q721" s="52" t="s">
        <v>1071</v>
      </c>
      <c r="R721" s="51" t="s">
        <v>1181</v>
      </c>
      <c r="S721" s="51" t="s">
        <v>1182</v>
      </c>
      <c r="T721" s="51" t="s">
        <v>1160</v>
      </c>
      <c r="U721" s="51"/>
      <c r="V721" s="51"/>
      <c r="W721" s="51">
        <v>1</v>
      </c>
      <c r="X721" s="51">
        <v>0</v>
      </c>
      <c r="Y721" s="51">
        <v>0</v>
      </c>
      <c r="Z721" s="51">
        <v>0</v>
      </c>
      <c r="AA721" s="51">
        <v>0</v>
      </c>
      <c r="AB721" s="51">
        <v>0</v>
      </c>
      <c r="AC721" s="51">
        <v>0</v>
      </c>
      <c r="AD721" s="51">
        <v>0</v>
      </c>
      <c r="AE721" s="51">
        <v>0</v>
      </c>
      <c r="AF721" s="51">
        <v>1</v>
      </c>
      <c r="AG721" s="51">
        <v>0</v>
      </c>
      <c r="AH721" s="51" t="str">
        <f>IF(OR(COUNTIF(WestCoast[],IDPs[[#This Row],[Dis_Pcode]])&gt;=1,COUNTIF(WestCoast[],#REF!)&gt;=1),"Yes","No")</f>
        <v>No</v>
      </c>
      <c r="AI721" s="51" t="str">
        <f>IF(IDPs[[#This Row],[Gov_Pcode]]=IDPs[[#This Row],[Gov_Coming_Pcode]],"Yes","No")</f>
        <v>No</v>
      </c>
      <c r="AJ721" s="51" t="str">
        <f>IF(IDPs[[#This Row],[Dis_Pcode]]=IDPs[[#This Row],[Dis_Coming_Pcode]],"Yes","No")</f>
        <v>No</v>
      </c>
    </row>
    <row r="722" spans="1:36" x14ac:dyDescent="0.35">
      <c r="A722" s="50">
        <v>45419</v>
      </c>
      <c r="B722" s="50">
        <v>45419</v>
      </c>
      <c r="C722" s="50" t="s">
        <v>1046</v>
      </c>
      <c r="D722" s="51" t="s">
        <v>1207</v>
      </c>
      <c r="E722" s="52" t="s">
        <v>267</v>
      </c>
      <c r="F722" s="51" t="s">
        <v>1081</v>
      </c>
      <c r="G722" s="51" t="s">
        <v>1208</v>
      </c>
      <c r="H722" s="52" t="s">
        <v>1080</v>
      </c>
      <c r="I722" s="51" t="s">
        <v>1126</v>
      </c>
      <c r="J722" s="51" t="s">
        <v>1184</v>
      </c>
      <c r="K722" s="50">
        <v>45419</v>
      </c>
      <c r="L722" s="50" t="s">
        <v>1046</v>
      </c>
      <c r="M722" s="51" t="s">
        <v>1207</v>
      </c>
      <c r="N722" s="52" t="s">
        <v>267</v>
      </c>
      <c r="O722" s="51" t="s">
        <v>1084</v>
      </c>
      <c r="P722" s="51" t="s">
        <v>35</v>
      </c>
      <c r="Q722" s="52" t="s">
        <v>1083</v>
      </c>
      <c r="R722" s="51" t="s">
        <v>1180</v>
      </c>
      <c r="S722" s="51" t="s">
        <v>1186</v>
      </c>
      <c r="T722" s="51" t="s">
        <v>1160</v>
      </c>
      <c r="U722" s="51"/>
      <c r="V722" s="51"/>
      <c r="W722" s="51">
        <v>1</v>
      </c>
      <c r="X722" s="51">
        <v>0</v>
      </c>
      <c r="Y722" s="51">
        <v>0</v>
      </c>
      <c r="Z722" s="51">
        <v>0</v>
      </c>
      <c r="AA722" s="51">
        <v>1</v>
      </c>
      <c r="AB722" s="51">
        <v>0</v>
      </c>
      <c r="AC722" s="51">
        <v>0</v>
      </c>
      <c r="AD722" s="51">
        <v>0</v>
      </c>
      <c r="AE722" s="51">
        <v>0</v>
      </c>
      <c r="AF722" s="51">
        <v>0</v>
      </c>
      <c r="AG722" s="51">
        <v>0</v>
      </c>
      <c r="AH722" s="51" t="str">
        <f>IF(OR(COUNTIF(WestCoast[],IDPs[[#This Row],[Dis_Pcode]])&gt;=1,COUNTIF(WestCoast[],#REF!)&gt;=1),"Yes","No")</f>
        <v>No</v>
      </c>
      <c r="AI722" s="51" t="str">
        <f>IF(IDPs[[#This Row],[Gov_Pcode]]=IDPs[[#This Row],[Gov_Coming_Pcode]],"Yes","No")</f>
        <v>Yes</v>
      </c>
      <c r="AJ722" s="51" t="str">
        <f>IF(IDPs[[#This Row],[Dis_Pcode]]=IDPs[[#This Row],[Dis_Coming_Pcode]],"Yes","No")</f>
        <v>No</v>
      </c>
    </row>
    <row r="723" spans="1:36" x14ac:dyDescent="0.35">
      <c r="A723" s="50">
        <v>45420</v>
      </c>
      <c r="B723" s="50">
        <v>45420</v>
      </c>
      <c r="C723" s="50" t="s">
        <v>401</v>
      </c>
      <c r="D723" s="51" t="s">
        <v>1203</v>
      </c>
      <c r="E723" s="52" t="s">
        <v>266</v>
      </c>
      <c r="F723" s="51" t="s">
        <v>417</v>
      </c>
      <c r="G723" s="51" t="s">
        <v>1303</v>
      </c>
      <c r="H723" s="52" t="s">
        <v>1304</v>
      </c>
      <c r="I723" s="51" t="s">
        <v>1126</v>
      </c>
      <c r="J723" s="51" t="s">
        <v>1184</v>
      </c>
      <c r="K723" s="50">
        <v>45419</v>
      </c>
      <c r="L723" s="50" t="s">
        <v>401</v>
      </c>
      <c r="M723" s="51" t="s">
        <v>1203</v>
      </c>
      <c r="N723" s="52" t="s">
        <v>266</v>
      </c>
      <c r="O723" s="51" t="s">
        <v>449</v>
      </c>
      <c r="P723" s="51" t="s">
        <v>1302</v>
      </c>
      <c r="Q723" s="52" t="s">
        <v>448</v>
      </c>
      <c r="R723" s="51" t="s">
        <v>1181</v>
      </c>
      <c r="S723" s="51" t="s">
        <v>1182</v>
      </c>
      <c r="T723" s="51" t="s">
        <v>1160</v>
      </c>
      <c r="U723" s="51"/>
      <c r="V723" s="51"/>
      <c r="W723" s="51">
        <v>5</v>
      </c>
      <c r="X723" s="51">
        <v>0</v>
      </c>
      <c r="Y723" s="51">
        <v>0</v>
      </c>
      <c r="Z723" s="51">
        <v>0</v>
      </c>
      <c r="AA723" s="51">
        <v>2</v>
      </c>
      <c r="AB723" s="51">
        <v>0</v>
      </c>
      <c r="AC723" s="51">
        <v>0</v>
      </c>
      <c r="AD723" s="51">
        <v>2</v>
      </c>
      <c r="AE723" s="51">
        <v>0</v>
      </c>
      <c r="AF723" s="51">
        <v>1</v>
      </c>
      <c r="AG723" s="51">
        <v>0</v>
      </c>
      <c r="AH723" s="51" t="str">
        <f>IF(OR(COUNTIF(WestCoast[],IDPs[[#This Row],[Dis_Pcode]])&gt;=1,COUNTIF(WestCoast[],#REF!)&gt;=1),"Yes","No")</f>
        <v>Yes</v>
      </c>
      <c r="AI723" s="51" t="str">
        <f>IF(IDPs[[#This Row],[Gov_Pcode]]=IDPs[[#This Row],[Gov_Coming_Pcode]],"Yes","No")</f>
        <v>Yes</v>
      </c>
      <c r="AJ723" s="51" t="str">
        <f>IF(IDPs[[#This Row],[Dis_Pcode]]=IDPs[[#This Row],[Dis_Coming_Pcode]],"Yes","No")</f>
        <v>No</v>
      </c>
    </row>
    <row r="724" spans="1:36" x14ac:dyDescent="0.35">
      <c r="A724" s="50">
        <v>45424</v>
      </c>
      <c r="B724" s="50">
        <v>45420</v>
      </c>
      <c r="C724" s="50" t="s">
        <v>874</v>
      </c>
      <c r="D724" s="51" t="s">
        <v>6</v>
      </c>
      <c r="E724" s="52" t="s">
        <v>873</v>
      </c>
      <c r="F724" s="51" t="s">
        <v>894</v>
      </c>
      <c r="G724" s="51" t="s">
        <v>87</v>
      </c>
      <c r="H724" s="52" t="s">
        <v>893</v>
      </c>
      <c r="I724" s="51" t="s">
        <v>1126</v>
      </c>
      <c r="J724" s="51" t="s">
        <v>1184</v>
      </c>
      <c r="K724" s="50">
        <v>45419</v>
      </c>
      <c r="L724" s="50" t="s">
        <v>717</v>
      </c>
      <c r="M724" s="51" t="s">
        <v>1</v>
      </c>
      <c r="N724" s="52" t="s">
        <v>264</v>
      </c>
      <c r="O724" s="51" t="s">
        <v>726</v>
      </c>
      <c r="P724" s="51" t="s">
        <v>724</v>
      </c>
      <c r="Q724" s="52" t="s">
        <v>725</v>
      </c>
      <c r="R724" s="51" t="s">
        <v>1181</v>
      </c>
      <c r="S724" s="51" t="s">
        <v>1183</v>
      </c>
      <c r="T724" s="51" t="s">
        <v>1160</v>
      </c>
      <c r="U724" s="51"/>
      <c r="V724" s="51"/>
      <c r="W724" s="51">
        <v>1</v>
      </c>
      <c r="X724" s="51">
        <v>0</v>
      </c>
      <c r="Y724" s="51">
        <v>0</v>
      </c>
      <c r="Z724" s="51">
        <v>0</v>
      </c>
      <c r="AA724" s="51">
        <v>0</v>
      </c>
      <c r="AB724" s="51">
        <v>0</v>
      </c>
      <c r="AC724" s="51">
        <v>0</v>
      </c>
      <c r="AD724" s="51">
        <v>1</v>
      </c>
      <c r="AE724" s="51">
        <v>0</v>
      </c>
      <c r="AF724" s="51">
        <v>0</v>
      </c>
      <c r="AG724" s="51">
        <v>0</v>
      </c>
      <c r="AH724" s="51" t="str">
        <f>IF(OR(COUNTIF(WestCoast[],IDPs[[#This Row],[Dis_Pcode]])&gt;=1,COUNTIF(WestCoast[],#REF!)&gt;=1),"Yes","No")</f>
        <v>No</v>
      </c>
      <c r="AI724" s="51" t="str">
        <f>IF(IDPs[[#This Row],[Gov_Pcode]]=IDPs[[#This Row],[Gov_Coming_Pcode]],"Yes","No")</f>
        <v>No</v>
      </c>
      <c r="AJ724" s="51" t="str">
        <f>IF(IDPs[[#This Row],[Dis_Pcode]]=IDPs[[#This Row],[Dis_Coming_Pcode]],"Yes","No")</f>
        <v>No</v>
      </c>
    </row>
    <row r="725" spans="1:36" x14ac:dyDescent="0.35">
      <c r="A725" s="50">
        <v>45424</v>
      </c>
      <c r="B725" s="50">
        <v>45420</v>
      </c>
      <c r="C725" s="50" t="s">
        <v>874</v>
      </c>
      <c r="D725" s="51" t="s">
        <v>6</v>
      </c>
      <c r="E725" s="52" t="s">
        <v>873</v>
      </c>
      <c r="F725" s="51" t="s">
        <v>892</v>
      </c>
      <c r="G725" s="51" t="s">
        <v>6</v>
      </c>
      <c r="H725" s="52" t="s">
        <v>873</v>
      </c>
      <c r="I725" s="51" t="s">
        <v>1126</v>
      </c>
      <c r="J725" s="51" t="s">
        <v>1184</v>
      </c>
      <c r="K725" s="50">
        <v>45419</v>
      </c>
      <c r="L725" s="50" t="s">
        <v>1046</v>
      </c>
      <c r="M725" s="51" t="s">
        <v>1207</v>
      </c>
      <c r="N725" s="52" t="s">
        <v>267</v>
      </c>
      <c r="O725" s="51" t="s">
        <v>1067</v>
      </c>
      <c r="P725" s="51" t="s">
        <v>100</v>
      </c>
      <c r="Q725" s="52" t="s">
        <v>1079</v>
      </c>
      <c r="R725" s="51" t="s">
        <v>1181</v>
      </c>
      <c r="S725" s="51" t="s">
        <v>1413</v>
      </c>
      <c r="T725" s="51" t="s">
        <v>1160</v>
      </c>
      <c r="U725" s="51"/>
      <c r="V725" s="51"/>
      <c r="W725" s="51">
        <v>1</v>
      </c>
      <c r="X725" s="51">
        <v>0</v>
      </c>
      <c r="Y725" s="51">
        <v>0</v>
      </c>
      <c r="Z725" s="51">
        <v>0</v>
      </c>
      <c r="AA725" s="51">
        <v>1</v>
      </c>
      <c r="AB725" s="51">
        <v>0</v>
      </c>
      <c r="AC725" s="51">
        <v>0</v>
      </c>
      <c r="AD725" s="51">
        <v>0</v>
      </c>
      <c r="AE725" s="51">
        <v>0</v>
      </c>
      <c r="AF725" s="51">
        <v>0</v>
      </c>
      <c r="AG725" s="51">
        <v>0</v>
      </c>
      <c r="AH725" s="51" t="str">
        <f>IF(OR(COUNTIF(WestCoast[],IDPs[[#This Row],[Dis_Pcode]])&gt;=1,COUNTIF(WestCoast[],#REF!)&gt;=1),"Yes","No")</f>
        <v>No</v>
      </c>
      <c r="AI725" s="51" t="str">
        <f>IF(IDPs[[#This Row],[Gov_Pcode]]=IDPs[[#This Row],[Gov_Coming_Pcode]],"Yes","No")</f>
        <v>No</v>
      </c>
      <c r="AJ725" s="51" t="str">
        <f>IF(IDPs[[#This Row],[Dis_Pcode]]=IDPs[[#This Row],[Dis_Coming_Pcode]],"Yes","No")</f>
        <v>No</v>
      </c>
    </row>
    <row r="726" spans="1:36" x14ac:dyDescent="0.35">
      <c r="A726" s="50">
        <v>45424</v>
      </c>
      <c r="B726" s="50">
        <v>45421</v>
      </c>
      <c r="C726" s="50" t="s">
        <v>874</v>
      </c>
      <c r="D726" s="51" t="s">
        <v>6</v>
      </c>
      <c r="E726" s="52" t="s">
        <v>873</v>
      </c>
      <c r="F726" s="51" t="s">
        <v>894</v>
      </c>
      <c r="G726" s="51" t="s">
        <v>87</v>
      </c>
      <c r="H726" s="52" t="s">
        <v>893</v>
      </c>
      <c r="I726" s="51" t="s">
        <v>1126</v>
      </c>
      <c r="J726" s="51" t="s">
        <v>1184</v>
      </c>
      <c r="K726" s="50">
        <v>45419</v>
      </c>
      <c r="L726" s="50" t="s">
        <v>1046</v>
      </c>
      <c r="M726" s="51" t="s">
        <v>1207</v>
      </c>
      <c r="N726" s="52" t="s">
        <v>267</v>
      </c>
      <c r="O726" s="51" t="s">
        <v>1070</v>
      </c>
      <c r="P726" s="51" t="s">
        <v>83</v>
      </c>
      <c r="Q726" s="52" t="s">
        <v>1071</v>
      </c>
      <c r="R726" s="51" t="s">
        <v>1180</v>
      </c>
      <c r="S726" s="51" t="s">
        <v>1185</v>
      </c>
      <c r="T726" s="51" t="s">
        <v>1160</v>
      </c>
      <c r="U726" s="51"/>
      <c r="V726" s="51"/>
      <c r="W726" s="51">
        <v>1</v>
      </c>
      <c r="X726" s="51">
        <v>0</v>
      </c>
      <c r="Y726" s="51">
        <v>0</v>
      </c>
      <c r="Z726" s="51">
        <v>0</v>
      </c>
      <c r="AA726" s="51">
        <v>0</v>
      </c>
      <c r="AB726" s="51">
        <v>0</v>
      </c>
      <c r="AC726" s="51">
        <v>0</v>
      </c>
      <c r="AD726" s="51">
        <v>1</v>
      </c>
      <c r="AE726" s="51">
        <v>0</v>
      </c>
      <c r="AF726" s="51">
        <v>0</v>
      </c>
      <c r="AG726" s="51">
        <v>0</v>
      </c>
      <c r="AH726" s="51" t="str">
        <f>IF(OR(COUNTIF(WestCoast[],IDPs[[#This Row],[Dis_Pcode]])&gt;=1,COUNTIF(WestCoast[],#REF!)&gt;=1),"Yes","No")</f>
        <v>No</v>
      </c>
      <c r="AI726" s="51" t="str">
        <f>IF(IDPs[[#This Row],[Gov_Pcode]]=IDPs[[#This Row],[Gov_Coming_Pcode]],"Yes","No")</f>
        <v>No</v>
      </c>
      <c r="AJ726" s="51" t="str">
        <f>IF(IDPs[[#This Row],[Dis_Pcode]]=IDPs[[#This Row],[Dis_Coming_Pcode]],"Yes","No")</f>
        <v>No</v>
      </c>
    </row>
    <row r="727" spans="1:36" x14ac:dyDescent="0.35">
      <c r="A727" s="50">
        <v>45424</v>
      </c>
      <c r="B727" s="50">
        <v>45422</v>
      </c>
      <c r="C727" s="50" t="s">
        <v>874</v>
      </c>
      <c r="D727" s="51" t="s">
        <v>6</v>
      </c>
      <c r="E727" s="52" t="s">
        <v>873</v>
      </c>
      <c r="F727" s="51" t="s">
        <v>894</v>
      </c>
      <c r="G727" s="51" t="s">
        <v>87</v>
      </c>
      <c r="H727" s="52" t="s">
        <v>893</v>
      </c>
      <c r="I727" s="51" t="s">
        <v>1126</v>
      </c>
      <c r="J727" s="51" t="s">
        <v>1184</v>
      </c>
      <c r="K727" s="50">
        <v>45419</v>
      </c>
      <c r="L727" s="50" t="s">
        <v>797</v>
      </c>
      <c r="M727" s="51" t="s">
        <v>7</v>
      </c>
      <c r="N727" s="52" t="s">
        <v>796</v>
      </c>
      <c r="O727" s="51" t="s">
        <v>830</v>
      </c>
      <c r="P727" s="51" t="s">
        <v>1217</v>
      </c>
      <c r="Q727" s="52" t="s">
        <v>829</v>
      </c>
      <c r="R727" s="51" t="s">
        <v>1181</v>
      </c>
      <c r="S727" s="51" t="s">
        <v>1183</v>
      </c>
      <c r="T727" s="51" t="s">
        <v>1160</v>
      </c>
      <c r="U727" s="51"/>
      <c r="V727" s="51"/>
      <c r="W727" s="51">
        <v>1</v>
      </c>
      <c r="X727" s="51">
        <v>0</v>
      </c>
      <c r="Y727" s="51">
        <v>0</v>
      </c>
      <c r="Z727" s="51">
        <v>0</v>
      </c>
      <c r="AA727" s="51">
        <v>1</v>
      </c>
      <c r="AB727" s="51">
        <v>0</v>
      </c>
      <c r="AC727" s="51">
        <v>0</v>
      </c>
      <c r="AD727" s="51">
        <v>0</v>
      </c>
      <c r="AE727" s="51">
        <v>0</v>
      </c>
      <c r="AF727" s="51">
        <v>0</v>
      </c>
      <c r="AG727" s="51">
        <v>0</v>
      </c>
      <c r="AH727" s="51" t="str">
        <f>IF(OR(COUNTIF(WestCoast[],IDPs[[#This Row],[Dis_Pcode]])&gt;=1,COUNTIF(WestCoast[],#REF!)&gt;=1),"Yes","No")</f>
        <v>No</v>
      </c>
      <c r="AI727" s="51" t="str">
        <f>IF(IDPs[[#This Row],[Gov_Pcode]]=IDPs[[#This Row],[Gov_Coming_Pcode]],"Yes","No")</f>
        <v>No</v>
      </c>
      <c r="AJ727" s="51" t="str">
        <f>IF(IDPs[[#This Row],[Dis_Pcode]]=IDPs[[#This Row],[Dis_Coming_Pcode]],"Yes","No")</f>
        <v>No</v>
      </c>
    </row>
    <row r="728" spans="1:36" x14ac:dyDescent="0.35">
      <c r="A728" s="50">
        <v>45422</v>
      </c>
      <c r="B728" s="50">
        <v>45421</v>
      </c>
      <c r="C728" s="50" t="s">
        <v>401</v>
      </c>
      <c r="D728" s="51" t="s">
        <v>1203</v>
      </c>
      <c r="E728" s="52" t="s">
        <v>266</v>
      </c>
      <c r="F728" s="51" t="s">
        <v>453</v>
      </c>
      <c r="G728" s="51" t="s">
        <v>25</v>
      </c>
      <c r="H728" s="52" t="s">
        <v>452</v>
      </c>
      <c r="I728" s="51" t="s">
        <v>1126</v>
      </c>
      <c r="J728" s="51" t="s">
        <v>1184</v>
      </c>
      <c r="K728" s="50">
        <v>45420</v>
      </c>
      <c r="L728" s="50" t="s">
        <v>1046</v>
      </c>
      <c r="M728" s="51" t="s">
        <v>1207</v>
      </c>
      <c r="N728" s="52" t="s">
        <v>267</v>
      </c>
      <c r="O728" s="51" t="s">
        <v>1084</v>
      </c>
      <c r="P728" s="51" t="s">
        <v>35</v>
      </c>
      <c r="Q728" s="52" t="s">
        <v>1083</v>
      </c>
      <c r="R728" s="51" t="s">
        <v>1180</v>
      </c>
      <c r="S728" s="51" t="s">
        <v>1186</v>
      </c>
      <c r="T728" s="51" t="s">
        <v>1160</v>
      </c>
      <c r="U728" s="51"/>
      <c r="V728" s="51"/>
      <c r="W728" s="51">
        <v>1</v>
      </c>
      <c r="X728" s="51">
        <v>0</v>
      </c>
      <c r="Y728" s="51">
        <v>0</v>
      </c>
      <c r="Z728" s="51">
        <v>0</v>
      </c>
      <c r="AA728" s="51">
        <v>0</v>
      </c>
      <c r="AB728" s="51">
        <v>0</v>
      </c>
      <c r="AC728" s="51">
        <v>0</v>
      </c>
      <c r="AD728" s="51">
        <v>1</v>
      </c>
      <c r="AE728" s="51">
        <v>0</v>
      </c>
      <c r="AF728" s="51">
        <v>0</v>
      </c>
      <c r="AG728" s="51">
        <v>0</v>
      </c>
      <c r="AH728" s="51" t="str">
        <f>IF(OR(COUNTIF(WestCoast[],IDPs[[#This Row],[Dis_Pcode]])&gt;=1,COUNTIF(WestCoast[],#REF!)&gt;=1),"Yes","No")</f>
        <v>Yes</v>
      </c>
      <c r="AI728" s="51" t="str">
        <f>IF(IDPs[[#This Row],[Gov_Pcode]]=IDPs[[#This Row],[Gov_Coming_Pcode]],"Yes","No")</f>
        <v>No</v>
      </c>
      <c r="AJ728" s="51" t="str">
        <f>IF(IDPs[[#This Row],[Dis_Pcode]]=IDPs[[#This Row],[Dis_Coming_Pcode]],"Yes","No")</f>
        <v>No</v>
      </c>
    </row>
    <row r="729" spans="1:36" x14ac:dyDescent="0.35">
      <c r="A729" s="50">
        <v>45423</v>
      </c>
      <c r="B729" s="50">
        <v>45423</v>
      </c>
      <c r="C729" s="50" t="s">
        <v>380</v>
      </c>
      <c r="D729" s="51" t="s">
        <v>1218</v>
      </c>
      <c r="E729" s="52" t="s">
        <v>265</v>
      </c>
      <c r="F729" s="51" t="s">
        <v>400</v>
      </c>
      <c r="G729" s="51" t="s">
        <v>1154</v>
      </c>
      <c r="H729" s="52" t="s">
        <v>398</v>
      </c>
      <c r="I729" s="51" t="s">
        <v>1126</v>
      </c>
      <c r="J729" s="51" t="s">
        <v>1184</v>
      </c>
      <c r="K729" s="50">
        <v>45420</v>
      </c>
      <c r="L729" s="50" t="s">
        <v>380</v>
      </c>
      <c r="M729" s="51" t="s">
        <v>1218</v>
      </c>
      <c r="N729" s="52" t="s">
        <v>265</v>
      </c>
      <c r="O729" s="51" t="s">
        <v>400</v>
      </c>
      <c r="P729" s="51" t="s">
        <v>1154</v>
      </c>
      <c r="Q729" s="52" t="s">
        <v>398</v>
      </c>
      <c r="R729" s="51" t="s">
        <v>1180</v>
      </c>
      <c r="S729" s="51" t="s">
        <v>1186</v>
      </c>
      <c r="T729" s="51" t="s">
        <v>1160</v>
      </c>
      <c r="U729" s="51"/>
      <c r="V729" s="51"/>
      <c r="W729" s="51">
        <v>1</v>
      </c>
      <c r="X729" s="51">
        <v>0</v>
      </c>
      <c r="Y729" s="51">
        <v>0</v>
      </c>
      <c r="Z729" s="51">
        <v>0</v>
      </c>
      <c r="AA729" s="51">
        <v>0</v>
      </c>
      <c r="AB729" s="51">
        <v>0</v>
      </c>
      <c r="AC729" s="51">
        <v>0</v>
      </c>
      <c r="AD729" s="51">
        <v>1</v>
      </c>
      <c r="AE729" s="51">
        <v>0</v>
      </c>
      <c r="AF729" s="51">
        <v>0</v>
      </c>
      <c r="AG729" s="51">
        <v>0</v>
      </c>
      <c r="AH729" s="51" t="str">
        <f>IF(OR(COUNTIF(WestCoast[],IDPs[[#This Row],[Dis_Pcode]])&gt;=1,COUNTIF(WestCoast[],#REF!)&gt;=1),"Yes","No")</f>
        <v>No</v>
      </c>
      <c r="AI729" s="51" t="str">
        <f>IF(IDPs[[#This Row],[Gov_Pcode]]=IDPs[[#This Row],[Gov_Coming_Pcode]],"Yes","No")</f>
        <v>Yes</v>
      </c>
      <c r="AJ729" s="51" t="str">
        <f>IF(IDPs[[#This Row],[Dis_Pcode]]=IDPs[[#This Row],[Dis_Coming_Pcode]],"Yes","No")</f>
        <v>Yes</v>
      </c>
    </row>
    <row r="730" spans="1:36" x14ac:dyDescent="0.35">
      <c r="A730" s="50">
        <v>45424</v>
      </c>
      <c r="B730" s="50">
        <v>45421</v>
      </c>
      <c r="C730" s="50" t="s">
        <v>874</v>
      </c>
      <c r="D730" s="51" t="s">
        <v>6</v>
      </c>
      <c r="E730" s="52" t="s">
        <v>873</v>
      </c>
      <c r="F730" s="51" t="s">
        <v>892</v>
      </c>
      <c r="G730" s="51" t="s">
        <v>6</v>
      </c>
      <c r="H730" s="52" t="s">
        <v>873</v>
      </c>
      <c r="I730" s="51" t="s">
        <v>1126</v>
      </c>
      <c r="J730" s="51" t="s">
        <v>1184</v>
      </c>
      <c r="K730" s="50">
        <v>45420</v>
      </c>
      <c r="L730" s="50" t="s">
        <v>797</v>
      </c>
      <c r="M730" s="51" t="s">
        <v>7</v>
      </c>
      <c r="N730" s="52" t="s">
        <v>796</v>
      </c>
      <c r="O730" s="51" t="s">
        <v>830</v>
      </c>
      <c r="P730" s="51" t="s">
        <v>1217</v>
      </c>
      <c r="Q730" s="52" t="s">
        <v>829</v>
      </c>
      <c r="R730" s="51" t="s">
        <v>1181</v>
      </c>
      <c r="S730" s="51" t="s">
        <v>1183</v>
      </c>
      <c r="T730" s="51" t="s">
        <v>1160</v>
      </c>
      <c r="U730" s="51"/>
      <c r="V730" s="51"/>
      <c r="W730" s="51">
        <v>1</v>
      </c>
      <c r="X730" s="51">
        <v>0</v>
      </c>
      <c r="Y730" s="51">
        <v>0</v>
      </c>
      <c r="Z730" s="51">
        <v>0</v>
      </c>
      <c r="AA730" s="51">
        <v>0</v>
      </c>
      <c r="AB730" s="51">
        <v>0</v>
      </c>
      <c r="AC730" s="51">
        <v>0</v>
      </c>
      <c r="AD730" s="51">
        <v>0</v>
      </c>
      <c r="AE730" s="51">
        <v>0</v>
      </c>
      <c r="AF730" s="51">
        <v>1</v>
      </c>
      <c r="AG730" s="51">
        <v>0</v>
      </c>
      <c r="AH730" s="51" t="str">
        <f>IF(OR(COUNTIF(WestCoast[],IDPs[[#This Row],[Dis_Pcode]])&gt;=1,COUNTIF(WestCoast[],#REF!)&gt;=1),"Yes","No")</f>
        <v>No</v>
      </c>
      <c r="AI730" s="51" t="str">
        <f>IF(IDPs[[#This Row],[Gov_Pcode]]=IDPs[[#This Row],[Gov_Coming_Pcode]],"Yes","No")</f>
        <v>No</v>
      </c>
      <c r="AJ730" s="51" t="str">
        <f>IF(IDPs[[#This Row],[Dis_Pcode]]=IDPs[[#This Row],[Dis_Coming_Pcode]],"Yes","No")</f>
        <v>No</v>
      </c>
    </row>
    <row r="731" spans="1:36" x14ac:dyDescent="0.35">
      <c r="A731" s="50">
        <v>45424</v>
      </c>
      <c r="B731" s="50">
        <v>45421</v>
      </c>
      <c r="C731" s="50" t="s">
        <v>874</v>
      </c>
      <c r="D731" s="51" t="s">
        <v>6</v>
      </c>
      <c r="E731" s="52" t="s">
        <v>873</v>
      </c>
      <c r="F731" s="51" t="s">
        <v>892</v>
      </c>
      <c r="G731" s="51" t="s">
        <v>6</v>
      </c>
      <c r="H731" s="52" t="s">
        <v>873</v>
      </c>
      <c r="I731" s="51" t="s">
        <v>1126</v>
      </c>
      <c r="J731" s="51" t="s">
        <v>1184</v>
      </c>
      <c r="K731" s="50">
        <v>45420</v>
      </c>
      <c r="L731" s="50" t="s">
        <v>325</v>
      </c>
      <c r="M731" s="51" t="s">
        <v>17</v>
      </c>
      <c r="N731" s="52" t="s">
        <v>277</v>
      </c>
      <c r="O731" s="51" t="s">
        <v>354</v>
      </c>
      <c r="P731" s="51" t="s">
        <v>1215</v>
      </c>
      <c r="Q731" s="52" t="s">
        <v>1257</v>
      </c>
      <c r="R731" s="51" t="s">
        <v>1180</v>
      </c>
      <c r="S731" s="51" t="s">
        <v>1185</v>
      </c>
      <c r="T731" s="51" t="s">
        <v>1160</v>
      </c>
      <c r="U731" s="51"/>
      <c r="V731" s="51"/>
      <c r="W731" s="51">
        <v>1</v>
      </c>
      <c r="X731" s="51">
        <v>0</v>
      </c>
      <c r="Y731" s="51">
        <v>0</v>
      </c>
      <c r="Z731" s="51">
        <v>0</v>
      </c>
      <c r="AA731" s="51">
        <v>0</v>
      </c>
      <c r="AB731" s="51">
        <v>0</v>
      </c>
      <c r="AC731" s="51">
        <v>0</v>
      </c>
      <c r="AD731" s="51">
        <v>1</v>
      </c>
      <c r="AE731" s="51">
        <v>0</v>
      </c>
      <c r="AF731" s="51">
        <v>0</v>
      </c>
      <c r="AG731" s="51">
        <v>0</v>
      </c>
      <c r="AH731" s="51" t="str">
        <f>IF(OR(COUNTIF(WestCoast[],IDPs[[#This Row],[Dis_Pcode]])&gt;=1,COUNTIF(WestCoast[],#REF!)&gt;=1),"Yes","No")</f>
        <v>No</v>
      </c>
      <c r="AI731" s="51" t="str">
        <f>IF(IDPs[[#This Row],[Gov_Pcode]]=IDPs[[#This Row],[Gov_Coming_Pcode]],"Yes","No")</f>
        <v>No</v>
      </c>
      <c r="AJ731" s="51" t="str">
        <f>IF(IDPs[[#This Row],[Dis_Pcode]]=IDPs[[#This Row],[Dis_Coming_Pcode]],"Yes","No")</f>
        <v>No</v>
      </c>
    </row>
    <row r="732" spans="1:36" x14ac:dyDescent="0.35">
      <c r="A732" s="50">
        <v>45424</v>
      </c>
      <c r="B732" s="50">
        <v>45422</v>
      </c>
      <c r="C732" s="50" t="s">
        <v>874</v>
      </c>
      <c r="D732" s="51" t="s">
        <v>6</v>
      </c>
      <c r="E732" s="52" t="s">
        <v>873</v>
      </c>
      <c r="F732" s="51" t="s">
        <v>894</v>
      </c>
      <c r="G732" s="51" t="s">
        <v>87</v>
      </c>
      <c r="H732" s="52" t="s">
        <v>893</v>
      </c>
      <c r="I732" s="51" t="s">
        <v>1126</v>
      </c>
      <c r="J732" s="51" t="s">
        <v>1184</v>
      </c>
      <c r="K732" s="50">
        <v>45420</v>
      </c>
      <c r="L732" s="50" t="s">
        <v>1046</v>
      </c>
      <c r="M732" s="51" t="s">
        <v>1207</v>
      </c>
      <c r="N732" s="52" t="s">
        <v>267</v>
      </c>
      <c r="O732" s="51" t="s">
        <v>1087</v>
      </c>
      <c r="P732" s="51" t="s">
        <v>65</v>
      </c>
      <c r="Q732" s="52" t="s">
        <v>1091</v>
      </c>
      <c r="R732" s="51" t="s">
        <v>1181</v>
      </c>
      <c r="S732" s="51" t="s">
        <v>1182</v>
      </c>
      <c r="T732" s="51" t="s">
        <v>1160</v>
      </c>
      <c r="U732" s="51"/>
      <c r="V732" s="51"/>
      <c r="W732" s="51">
        <v>1</v>
      </c>
      <c r="X732" s="51">
        <v>0</v>
      </c>
      <c r="Y732" s="51">
        <v>0</v>
      </c>
      <c r="Z732" s="51">
        <v>0</v>
      </c>
      <c r="AA732" s="51">
        <v>0</v>
      </c>
      <c r="AB732" s="51">
        <v>0</v>
      </c>
      <c r="AC732" s="51">
        <v>0</v>
      </c>
      <c r="AD732" s="51">
        <v>1</v>
      </c>
      <c r="AE732" s="51">
        <v>0</v>
      </c>
      <c r="AF732" s="51">
        <v>0</v>
      </c>
      <c r="AG732" s="51">
        <v>0</v>
      </c>
      <c r="AH732" s="51" t="str">
        <f>IF(OR(COUNTIF(WestCoast[],IDPs[[#This Row],[Dis_Pcode]])&gt;=1,COUNTIF(WestCoast[],#REF!)&gt;=1),"Yes","No")</f>
        <v>No</v>
      </c>
      <c r="AI732" s="51" t="str">
        <f>IF(IDPs[[#This Row],[Gov_Pcode]]=IDPs[[#This Row],[Gov_Coming_Pcode]],"Yes","No")</f>
        <v>No</v>
      </c>
      <c r="AJ732" s="51" t="str">
        <f>IF(IDPs[[#This Row],[Dis_Pcode]]=IDPs[[#This Row],[Dis_Coming_Pcode]],"Yes","No")</f>
        <v>No</v>
      </c>
    </row>
    <row r="733" spans="1:36" x14ac:dyDescent="0.35">
      <c r="A733" s="50">
        <v>45424</v>
      </c>
      <c r="B733" s="50">
        <v>45422</v>
      </c>
      <c r="C733" s="50" t="s">
        <v>874</v>
      </c>
      <c r="D733" s="51" t="s">
        <v>6</v>
      </c>
      <c r="E733" s="52" t="s">
        <v>873</v>
      </c>
      <c r="F733" s="51" t="s">
        <v>892</v>
      </c>
      <c r="G733" s="51" t="s">
        <v>6</v>
      </c>
      <c r="H733" s="52" t="s">
        <v>873</v>
      </c>
      <c r="I733" s="51" t="s">
        <v>1126</v>
      </c>
      <c r="J733" s="51" t="s">
        <v>1184</v>
      </c>
      <c r="K733" s="50">
        <v>45422</v>
      </c>
      <c r="L733" s="50" t="s">
        <v>874</v>
      </c>
      <c r="M733" s="51" t="s">
        <v>6</v>
      </c>
      <c r="N733" s="52" t="s">
        <v>873</v>
      </c>
      <c r="O733" s="51" t="s">
        <v>898</v>
      </c>
      <c r="P733" s="51" t="s">
        <v>149</v>
      </c>
      <c r="Q733" s="52" t="s">
        <v>897</v>
      </c>
      <c r="R733" s="51" t="s">
        <v>1180</v>
      </c>
      <c r="S733" s="51" t="s">
        <v>1185</v>
      </c>
      <c r="T733" s="51" t="s">
        <v>1435</v>
      </c>
      <c r="U733" s="51" t="s">
        <v>1160</v>
      </c>
      <c r="V733" s="51"/>
      <c r="W733" s="51">
        <v>2</v>
      </c>
      <c r="X733" s="51">
        <v>0</v>
      </c>
      <c r="Y733" s="51">
        <v>0</v>
      </c>
      <c r="Z733" s="51">
        <v>0</v>
      </c>
      <c r="AA733" s="51">
        <v>1</v>
      </c>
      <c r="AB733" s="51">
        <v>0</v>
      </c>
      <c r="AC733" s="51">
        <v>0</v>
      </c>
      <c r="AD733" s="51">
        <v>1</v>
      </c>
      <c r="AE733" s="51">
        <v>0</v>
      </c>
      <c r="AF733" s="51">
        <v>0</v>
      </c>
      <c r="AG733" s="51">
        <v>0</v>
      </c>
      <c r="AH733" s="51" t="str">
        <f>IF(OR(COUNTIF(WestCoast[],IDPs[[#This Row],[Dis_Pcode]])&gt;=1,COUNTIF(WestCoast[],#REF!)&gt;=1),"Yes","No")</f>
        <v>No</v>
      </c>
      <c r="AI733" s="51" t="str">
        <f>IF(IDPs[[#This Row],[Gov_Pcode]]=IDPs[[#This Row],[Gov_Coming_Pcode]],"Yes","No")</f>
        <v>Yes</v>
      </c>
      <c r="AJ733" s="51" t="str">
        <f>IF(IDPs[[#This Row],[Dis_Pcode]]=IDPs[[#This Row],[Dis_Coming_Pcode]],"Yes","No")</f>
        <v>No</v>
      </c>
    </row>
    <row r="734" spans="1:36" x14ac:dyDescent="0.35">
      <c r="A734" s="50">
        <v>45425</v>
      </c>
      <c r="B734" s="50">
        <v>45425</v>
      </c>
      <c r="C734" s="50" t="s">
        <v>1046</v>
      </c>
      <c r="D734" s="51" t="s">
        <v>1207</v>
      </c>
      <c r="E734" s="52" t="s">
        <v>267</v>
      </c>
      <c r="F734" s="51" t="s">
        <v>1070</v>
      </c>
      <c r="G734" s="51" t="s">
        <v>83</v>
      </c>
      <c r="H734" s="52" t="s">
        <v>1071</v>
      </c>
      <c r="I734" s="51" t="s">
        <v>1126</v>
      </c>
      <c r="J734" s="51" t="s">
        <v>1184</v>
      </c>
      <c r="K734" s="50">
        <v>45418</v>
      </c>
      <c r="L734" s="50" t="s">
        <v>1046</v>
      </c>
      <c r="M734" s="51" t="s">
        <v>1207</v>
      </c>
      <c r="N734" s="52" t="s">
        <v>267</v>
      </c>
      <c r="O734" s="51" t="s">
        <v>1060</v>
      </c>
      <c r="P734" s="51" t="s">
        <v>49</v>
      </c>
      <c r="Q734" s="52" t="s">
        <v>1059</v>
      </c>
      <c r="R734" s="51" t="s">
        <v>1482</v>
      </c>
      <c r="S734" s="51" t="s">
        <v>1483</v>
      </c>
      <c r="T734" s="51" t="s">
        <v>1160</v>
      </c>
      <c r="U734" s="51"/>
      <c r="V734" s="51"/>
      <c r="W734" s="51">
        <v>1</v>
      </c>
      <c r="X734" s="51">
        <v>0</v>
      </c>
      <c r="Y734" s="51">
        <v>0</v>
      </c>
      <c r="Z734" s="51">
        <v>0</v>
      </c>
      <c r="AA734" s="51">
        <v>1</v>
      </c>
      <c r="AB734" s="51">
        <v>0</v>
      </c>
      <c r="AC734" s="51">
        <v>0</v>
      </c>
      <c r="AD734" s="51">
        <v>0</v>
      </c>
      <c r="AE734" s="51">
        <v>0</v>
      </c>
      <c r="AF734" s="51">
        <v>0</v>
      </c>
      <c r="AG734" s="51">
        <v>0</v>
      </c>
      <c r="AH734" s="51" t="str">
        <f>IF(OR(COUNTIF(WestCoast[],IDPs[[#This Row],[Dis_Pcode]])&gt;=1,COUNTIF(WestCoast[],#REF!)&gt;=1),"Yes","No")</f>
        <v>No</v>
      </c>
      <c r="AI734" s="51" t="str">
        <f>IF(IDPs[[#This Row],[Gov_Pcode]]=IDPs[[#This Row],[Gov_Coming_Pcode]],"Yes","No")</f>
        <v>Yes</v>
      </c>
      <c r="AJ734" s="51" t="str">
        <f>IF(IDPs[[#This Row],[Dis_Pcode]]=IDPs[[#This Row],[Dis_Coming_Pcode]],"Yes","No")</f>
        <v>No</v>
      </c>
    </row>
    <row r="735" spans="1:36" x14ac:dyDescent="0.35">
      <c r="A735" s="50">
        <v>45425</v>
      </c>
      <c r="B735" s="50">
        <v>45425</v>
      </c>
      <c r="C735" s="50" t="s">
        <v>1046</v>
      </c>
      <c r="D735" s="51" t="s">
        <v>1207</v>
      </c>
      <c r="E735" s="52" t="s">
        <v>267</v>
      </c>
      <c r="F735" s="51" t="s">
        <v>1070</v>
      </c>
      <c r="G735" s="51" t="s">
        <v>83</v>
      </c>
      <c r="H735" s="52" t="s">
        <v>1071</v>
      </c>
      <c r="I735" s="51" t="s">
        <v>1126</v>
      </c>
      <c r="J735" s="51" t="s">
        <v>1184</v>
      </c>
      <c r="K735" s="50">
        <v>45418</v>
      </c>
      <c r="L735" s="50" t="s">
        <v>1046</v>
      </c>
      <c r="M735" s="51" t="s">
        <v>1207</v>
      </c>
      <c r="N735" s="52" t="s">
        <v>267</v>
      </c>
      <c r="O735" s="51" t="s">
        <v>1060</v>
      </c>
      <c r="P735" s="51" t="s">
        <v>49</v>
      </c>
      <c r="Q735" s="52" t="s">
        <v>1059</v>
      </c>
      <c r="R735" s="51" t="s">
        <v>1181</v>
      </c>
      <c r="S735" s="51" t="s">
        <v>1474</v>
      </c>
      <c r="T735" s="51" t="s">
        <v>1160</v>
      </c>
      <c r="U735" s="51"/>
      <c r="V735" s="51"/>
      <c r="W735" s="51">
        <v>1</v>
      </c>
      <c r="X735" s="51">
        <v>0</v>
      </c>
      <c r="Y735" s="51">
        <v>0</v>
      </c>
      <c r="Z735" s="51">
        <v>0</v>
      </c>
      <c r="AA735" s="51">
        <v>1</v>
      </c>
      <c r="AB735" s="51">
        <v>0</v>
      </c>
      <c r="AC735" s="51">
        <v>0</v>
      </c>
      <c r="AD735" s="51">
        <v>0</v>
      </c>
      <c r="AE735" s="51">
        <v>0</v>
      </c>
      <c r="AF735" s="51">
        <v>0</v>
      </c>
      <c r="AG735" s="51">
        <v>0</v>
      </c>
      <c r="AH735" s="51" t="str">
        <f>IF(OR(COUNTIF(WestCoast[],IDPs[[#This Row],[Dis_Pcode]])&gt;=1,COUNTIF(WestCoast[],#REF!)&gt;=1),"Yes","No")</f>
        <v>No</v>
      </c>
      <c r="AI735" s="51" t="str">
        <f>IF(IDPs[[#This Row],[Gov_Pcode]]=IDPs[[#This Row],[Gov_Coming_Pcode]],"Yes","No")</f>
        <v>Yes</v>
      </c>
      <c r="AJ735" s="51" t="str">
        <f>IF(IDPs[[#This Row],[Dis_Pcode]]=IDPs[[#This Row],[Dis_Coming_Pcode]],"Yes","No")</f>
        <v>No</v>
      </c>
    </row>
    <row r="736" spans="1:36" x14ac:dyDescent="0.35">
      <c r="A736" s="50">
        <v>45425</v>
      </c>
      <c r="B736" s="50">
        <v>45425</v>
      </c>
      <c r="C736" s="50" t="s">
        <v>1046</v>
      </c>
      <c r="D736" s="51" t="s">
        <v>1207</v>
      </c>
      <c r="E736" s="52" t="s">
        <v>267</v>
      </c>
      <c r="F736" s="51" t="s">
        <v>1063</v>
      </c>
      <c r="G736" s="51" t="s">
        <v>1272</v>
      </c>
      <c r="H736" s="52" t="s">
        <v>1092</v>
      </c>
      <c r="I736" s="51" t="s">
        <v>1126</v>
      </c>
      <c r="J736" s="51" t="s">
        <v>1184</v>
      </c>
      <c r="K736" s="50">
        <v>45420</v>
      </c>
      <c r="L736" s="50" t="s">
        <v>645</v>
      </c>
      <c r="M736" s="51" t="s">
        <v>1305</v>
      </c>
      <c r="N736" s="52" t="s">
        <v>276</v>
      </c>
      <c r="O736" s="51" t="s">
        <v>664</v>
      </c>
      <c r="P736" s="51" t="s">
        <v>105</v>
      </c>
      <c r="Q736" s="52" t="s">
        <v>663</v>
      </c>
      <c r="R736" s="51" t="s">
        <v>1180</v>
      </c>
      <c r="S736" s="51" t="s">
        <v>1185</v>
      </c>
      <c r="T736" s="51" t="s">
        <v>1160</v>
      </c>
      <c r="U736" s="51"/>
      <c r="V736" s="51"/>
      <c r="W736" s="51">
        <v>1</v>
      </c>
      <c r="X736" s="51">
        <v>0</v>
      </c>
      <c r="Y736" s="51">
        <v>0</v>
      </c>
      <c r="Z736" s="51">
        <v>0</v>
      </c>
      <c r="AA736" s="51">
        <v>1</v>
      </c>
      <c r="AB736" s="51">
        <v>0</v>
      </c>
      <c r="AC736" s="51">
        <v>0</v>
      </c>
      <c r="AD736" s="51">
        <v>0</v>
      </c>
      <c r="AE736" s="51">
        <v>0</v>
      </c>
      <c r="AF736" s="51">
        <v>0</v>
      </c>
      <c r="AG736" s="51">
        <v>0</v>
      </c>
      <c r="AH736" s="51" t="str">
        <f>IF(OR(COUNTIF(WestCoast[],IDPs[[#This Row],[Dis_Pcode]])&gt;=1,COUNTIF(WestCoast[],#REF!)&gt;=1),"Yes","No")</f>
        <v>No</v>
      </c>
      <c r="AI736" s="51" t="str">
        <f>IF(IDPs[[#This Row],[Gov_Pcode]]=IDPs[[#This Row],[Gov_Coming_Pcode]],"Yes","No")</f>
        <v>No</v>
      </c>
      <c r="AJ736" s="51" t="str">
        <f>IF(IDPs[[#This Row],[Dis_Pcode]]=IDPs[[#This Row],[Dis_Coming_Pcode]],"Yes","No")</f>
        <v>No</v>
      </c>
    </row>
    <row r="737" spans="1:36" x14ac:dyDescent="0.35">
      <c r="A737" s="50">
        <v>45425</v>
      </c>
      <c r="B737" s="50">
        <v>45425</v>
      </c>
      <c r="C737" s="50" t="s">
        <v>1046</v>
      </c>
      <c r="D737" s="51" t="s">
        <v>1207</v>
      </c>
      <c r="E737" s="52" t="s">
        <v>267</v>
      </c>
      <c r="F737" s="51" t="s">
        <v>1057</v>
      </c>
      <c r="G737" s="51" t="s">
        <v>86</v>
      </c>
      <c r="H737" s="52" t="s">
        <v>1056</v>
      </c>
      <c r="I737" s="51" t="s">
        <v>1126</v>
      </c>
      <c r="J737" s="51" t="s">
        <v>1184</v>
      </c>
      <c r="K737" s="50">
        <v>45421</v>
      </c>
      <c r="L737" s="50" t="s">
        <v>325</v>
      </c>
      <c r="M737" s="51" t="s">
        <v>17</v>
      </c>
      <c r="N737" s="52" t="s">
        <v>277</v>
      </c>
      <c r="O737" s="51" t="s">
        <v>371</v>
      </c>
      <c r="P737" s="51" t="s">
        <v>370</v>
      </c>
      <c r="Q737" s="52" t="s">
        <v>369</v>
      </c>
      <c r="R737" s="51" t="s">
        <v>1180</v>
      </c>
      <c r="S737" s="51" t="s">
        <v>1185</v>
      </c>
      <c r="T737" s="51" t="s">
        <v>1160</v>
      </c>
      <c r="U737" s="51"/>
      <c r="V737" s="51"/>
      <c r="W737" s="51">
        <v>1</v>
      </c>
      <c r="X737" s="51">
        <v>0</v>
      </c>
      <c r="Y737" s="51">
        <v>1</v>
      </c>
      <c r="Z737" s="51">
        <v>0</v>
      </c>
      <c r="AA737" s="51">
        <v>0</v>
      </c>
      <c r="AB737" s="51">
        <v>0</v>
      </c>
      <c r="AC737" s="51">
        <v>0</v>
      </c>
      <c r="AD737" s="51">
        <v>0</v>
      </c>
      <c r="AE737" s="51">
        <v>0</v>
      </c>
      <c r="AF737" s="51">
        <v>0</v>
      </c>
      <c r="AG737" s="51">
        <v>0</v>
      </c>
      <c r="AH737" s="51" t="str">
        <f>IF(OR(COUNTIF(WestCoast[],IDPs[[#This Row],[Dis_Pcode]])&gt;=1,COUNTIF(WestCoast[],#REF!)&gt;=1),"Yes","No")</f>
        <v>No</v>
      </c>
      <c r="AI737" s="51" t="str">
        <f>IF(IDPs[[#This Row],[Gov_Pcode]]=IDPs[[#This Row],[Gov_Coming_Pcode]],"Yes","No")</f>
        <v>No</v>
      </c>
      <c r="AJ737" s="51" t="str">
        <f>IF(IDPs[[#This Row],[Dis_Pcode]]=IDPs[[#This Row],[Dis_Coming_Pcode]],"Yes","No")</f>
        <v>No</v>
      </c>
    </row>
    <row r="738" spans="1:36" x14ac:dyDescent="0.35">
      <c r="A738" s="50">
        <v>45425</v>
      </c>
      <c r="B738" s="50">
        <v>45425</v>
      </c>
      <c r="C738" s="50" t="s">
        <v>1046</v>
      </c>
      <c r="D738" s="51" t="s">
        <v>1207</v>
      </c>
      <c r="E738" s="52" t="s">
        <v>267</v>
      </c>
      <c r="F738" s="51" t="s">
        <v>1057</v>
      </c>
      <c r="G738" s="51" t="s">
        <v>86</v>
      </c>
      <c r="H738" s="52" t="s">
        <v>1056</v>
      </c>
      <c r="I738" s="51" t="s">
        <v>1126</v>
      </c>
      <c r="J738" s="51" t="s">
        <v>1184</v>
      </c>
      <c r="K738" s="50">
        <v>45422</v>
      </c>
      <c r="L738" s="50" t="s">
        <v>325</v>
      </c>
      <c r="M738" s="51" t="s">
        <v>17</v>
      </c>
      <c r="N738" s="52" t="s">
        <v>277</v>
      </c>
      <c r="O738" s="51" t="s">
        <v>371</v>
      </c>
      <c r="P738" s="51" t="s">
        <v>370</v>
      </c>
      <c r="Q738" s="52" t="s">
        <v>369</v>
      </c>
      <c r="R738" s="51" t="s">
        <v>1180</v>
      </c>
      <c r="S738" s="51" t="s">
        <v>1185</v>
      </c>
      <c r="T738" s="51" t="s">
        <v>1160</v>
      </c>
      <c r="U738" s="51"/>
      <c r="V738" s="51"/>
      <c r="W738" s="51">
        <v>1</v>
      </c>
      <c r="X738" s="51">
        <v>0</v>
      </c>
      <c r="Y738" s="51">
        <v>1</v>
      </c>
      <c r="Z738" s="51">
        <v>0</v>
      </c>
      <c r="AA738" s="51">
        <v>0</v>
      </c>
      <c r="AB738" s="51">
        <v>0</v>
      </c>
      <c r="AC738" s="51">
        <v>0</v>
      </c>
      <c r="AD738" s="51">
        <v>0</v>
      </c>
      <c r="AE738" s="51">
        <v>0</v>
      </c>
      <c r="AF738" s="51">
        <v>0</v>
      </c>
      <c r="AG738" s="51">
        <v>0</v>
      </c>
      <c r="AH738" s="51" t="str">
        <f>IF(OR(COUNTIF(WestCoast[],IDPs[[#This Row],[Dis_Pcode]])&gt;=1,COUNTIF(WestCoast[],#REF!)&gt;=1),"Yes","No")</f>
        <v>No</v>
      </c>
      <c r="AI738" s="51" t="str">
        <f>IF(IDPs[[#This Row],[Gov_Pcode]]=IDPs[[#This Row],[Gov_Coming_Pcode]],"Yes","No")</f>
        <v>No</v>
      </c>
      <c r="AJ738" s="51" t="str">
        <f>IF(IDPs[[#This Row],[Dis_Pcode]]=IDPs[[#This Row],[Dis_Coming_Pcode]],"Yes","No")</f>
        <v>No</v>
      </c>
    </row>
    <row r="739" spans="1:36" x14ac:dyDescent="0.35">
      <c r="A739" s="50">
        <v>45425</v>
      </c>
      <c r="B739" s="50">
        <v>45425</v>
      </c>
      <c r="C739" s="50" t="s">
        <v>401</v>
      </c>
      <c r="D739" s="51" t="s">
        <v>1203</v>
      </c>
      <c r="E739" s="52" t="s">
        <v>266</v>
      </c>
      <c r="F739" s="51" t="s">
        <v>417</v>
      </c>
      <c r="G739" s="51" t="s">
        <v>1303</v>
      </c>
      <c r="H739" s="52" t="s">
        <v>1304</v>
      </c>
      <c r="I739" s="51" t="s">
        <v>1126</v>
      </c>
      <c r="J739" s="51" t="s">
        <v>1184</v>
      </c>
      <c r="K739" s="50">
        <v>45422</v>
      </c>
      <c r="L739" s="50" t="s">
        <v>401</v>
      </c>
      <c r="M739" s="51" t="s">
        <v>1203</v>
      </c>
      <c r="N739" s="52" t="s">
        <v>266</v>
      </c>
      <c r="O739" s="51" t="s">
        <v>415</v>
      </c>
      <c r="P739" s="51" t="s">
        <v>34</v>
      </c>
      <c r="Q739" s="52" t="s">
        <v>414</v>
      </c>
      <c r="R739" s="51" t="s">
        <v>1181</v>
      </c>
      <c r="S739" s="51" t="s">
        <v>1182</v>
      </c>
      <c r="T739" s="51" t="s">
        <v>1160</v>
      </c>
      <c r="U739" s="51"/>
      <c r="V739" s="51"/>
      <c r="W739" s="51">
        <v>1</v>
      </c>
      <c r="X739" s="51">
        <v>0</v>
      </c>
      <c r="Y739" s="51">
        <v>0</v>
      </c>
      <c r="Z739" s="51">
        <v>0</v>
      </c>
      <c r="AA739" s="51">
        <v>0</v>
      </c>
      <c r="AB739" s="51">
        <v>0</v>
      </c>
      <c r="AC739" s="51">
        <v>0</v>
      </c>
      <c r="AD739" s="51">
        <v>0</v>
      </c>
      <c r="AE739" s="51">
        <v>0</v>
      </c>
      <c r="AF739" s="51">
        <v>1</v>
      </c>
      <c r="AG739" s="51">
        <v>0</v>
      </c>
      <c r="AH739" s="51" t="str">
        <f>IF(OR(COUNTIF(WestCoast[],IDPs[[#This Row],[Dis_Pcode]])&gt;=1,COUNTIF(WestCoast[],#REF!)&gt;=1),"Yes","No")</f>
        <v>Yes</v>
      </c>
      <c r="AI739" s="51" t="str">
        <f>IF(IDPs[[#This Row],[Gov_Pcode]]=IDPs[[#This Row],[Gov_Coming_Pcode]],"Yes","No")</f>
        <v>Yes</v>
      </c>
      <c r="AJ739" s="51" t="str">
        <f>IF(IDPs[[#This Row],[Dis_Pcode]]=IDPs[[#This Row],[Dis_Coming_Pcode]],"Yes","No")</f>
        <v>No</v>
      </c>
    </row>
    <row r="740" spans="1:36" x14ac:dyDescent="0.35">
      <c r="A740" s="50">
        <v>45425</v>
      </c>
      <c r="B740" s="50">
        <v>45425</v>
      </c>
      <c r="C740" s="50" t="s">
        <v>401</v>
      </c>
      <c r="D740" s="51" t="s">
        <v>1203</v>
      </c>
      <c r="E740" s="52" t="s">
        <v>266</v>
      </c>
      <c r="F740" s="51" t="s">
        <v>417</v>
      </c>
      <c r="G740" s="51" t="s">
        <v>1303</v>
      </c>
      <c r="H740" s="52" t="s">
        <v>1304</v>
      </c>
      <c r="I740" s="51" t="s">
        <v>1126</v>
      </c>
      <c r="J740" s="51" t="s">
        <v>1184</v>
      </c>
      <c r="K740" s="50">
        <v>45422</v>
      </c>
      <c r="L740" s="50" t="s">
        <v>797</v>
      </c>
      <c r="M740" s="51" t="s">
        <v>7</v>
      </c>
      <c r="N740" s="52" t="s">
        <v>796</v>
      </c>
      <c r="O740" s="51" t="s">
        <v>805</v>
      </c>
      <c r="P740" s="51" t="s">
        <v>134</v>
      </c>
      <c r="Q740" s="52" t="s">
        <v>804</v>
      </c>
      <c r="R740" s="51" t="s">
        <v>1181</v>
      </c>
      <c r="S740" s="51" t="s">
        <v>1183</v>
      </c>
      <c r="T740" s="51" t="s">
        <v>1160</v>
      </c>
      <c r="U740" s="51"/>
      <c r="V740" s="51"/>
      <c r="W740" s="51">
        <v>1</v>
      </c>
      <c r="X740" s="51">
        <v>0</v>
      </c>
      <c r="Y740" s="51">
        <v>1</v>
      </c>
      <c r="Z740" s="51">
        <v>0</v>
      </c>
      <c r="AA740" s="51">
        <v>0</v>
      </c>
      <c r="AB740" s="51">
        <v>0</v>
      </c>
      <c r="AC740" s="51">
        <v>0</v>
      </c>
      <c r="AD740" s="51">
        <v>0</v>
      </c>
      <c r="AE740" s="51">
        <v>0</v>
      </c>
      <c r="AF740" s="51">
        <v>0</v>
      </c>
      <c r="AG740" s="51">
        <v>0</v>
      </c>
      <c r="AH740" s="51" t="str">
        <f>IF(OR(COUNTIF(WestCoast[],IDPs[[#This Row],[Dis_Pcode]])&gt;=1,COUNTIF(WestCoast[],#REF!)&gt;=1),"Yes","No")</f>
        <v>Yes</v>
      </c>
      <c r="AI740" s="51" t="str">
        <f>IF(IDPs[[#This Row],[Gov_Pcode]]=IDPs[[#This Row],[Gov_Coming_Pcode]],"Yes","No")</f>
        <v>No</v>
      </c>
      <c r="AJ740" s="51" t="str">
        <f>IF(IDPs[[#This Row],[Dis_Pcode]]=IDPs[[#This Row],[Dis_Coming_Pcode]],"Yes","No")</f>
        <v>No</v>
      </c>
    </row>
    <row r="741" spans="1:36" x14ac:dyDescent="0.35">
      <c r="A741" s="50">
        <v>45430</v>
      </c>
      <c r="B741" s="50">
        <v>45423</v>
      </c>
      <c r="C741" s="50" t="s">
        <v>874</v>
      </c>
      <c r="D741" s="51" t="s">
        <v>6</v>
      </c>
      <c r="E741" s="52" t="s">
        <v>873</v>
      </c>
      <c r="F741" s="51" t="s">
        <v>894</v>
      </c>
      <c r="G741" s="51" t="s">
        <v>87</v>
      </c>
      <c r="H741" s="52" t="s">
        <v>893</v>
      </c>
      <c r="I741" s="51" t="s">
        <v>1126</v>
      </c>
      <c r="J741" s="51" t="s">
        <v>1184</v>
      </c>
      <c r="K741" s="50">
        <v>45422</v>
      </c>
      <c r="L741" s="50" t="s">
        <v>959</v>
      </c>
      <c r="M741" s="51" t="s">
        <v>1206</v>
      </c>
      <c r="N741" s="52" t="s">
        <v>270</v>
      </c>
      <c r="O741" s="51" t="s">
        <v>986</v>
      </c>
      <c r="P741" s="51" t="s">
        <v>984</v>
      </c>
      <c r="Q741" s="52" t="s">
        <v>985</v>
      </c>
      <c r="R741" s="51" t="s">
        <v>1181</v>
      </c>
      <c r="S741" s="51" t="s">
        <v>1183</v>
      </c>
      <c r="T741" s="51" t="s">
        <v>1160</v>
      </c>
      <c r="U741" s="51"/>
      <c r="V741" s="51"/>
      <c r="W741" s="51">
        <v>1</v>
      </c>
      <c r="X741" s="51">
        <v>0</v>
      </c>
      <c r="Y741" s="51">
        <v>0</v>
      </c>
      <c r="Z741" s="51">
        <v>0</v>
      </c>
      <c r="AA741" s="51">
        <v>0</v>
      </c>
      <c r="AB741" s="51">
        <v>0</v>
      </c>
      <c r="AC741" s="51">
        <v>0</v>
      </c>
      <c r="AD741" s="51">
        <v>1</v>
      </c>
      <c r="AE741" s="51">
        <v>0</v>
      </c>
      <c r="AF741" s="51">
        <v>0</v>
      </c>
      <c r="AG741" s="51">
        <v>0</v>
      </c>
      <c r="AH741" s="51" t="str">
        <f>IF(OR(COUNTIF(WestCoast[],IDPs[[#This Row],[Dis_Pcode]])&gt;=1,COUNTIF(WestCoast[],#REF!)&gt;=1),"Yes","No")</f>
        <v>No</v>
      </c>
      <c r="AI741" s="51" t="str">
        <f>IF(IDPs[[#This Row],[Gov_Pcode]]=IDPs[[#This Row],[Gov_Coming_Pcode]],"Yes","No")</f>
        <v>No</v>
      </c>
      <c r="AJ741" s="51" t="str">
        <f>IF(IDPs[[#This Row],[Dis_Pcode]]=IDPs[[#This Row],[Dis_Coming_Pcode]],"Yes","No")</f>
        <v>No</v>
      </c>
    </row>
    <row r="742" spans="1:36" x14ac:dyDescent="0.35">
      <c r="A742" s="50">
        <v>45430</v>
      </c>
      <c r="B742" s="50">
        <v>45426</v>
      </c>
      <c r="C742" s="50" t="s">
        <v>874</v>
      </c>
      <c r="D742" s="51" t="s">
        <v>6</v>
      </c>
      <c r="E742" s="52" t="s">
        <v>873</v>
      </c>
      <c r="F742" s="51" t="s">
        <v>882</v>
      </c>
      <c r="G742" s="51" t="s">
        <v>121</v>
      </c>
      <c r="H742" s="52" t="s">
        <v>881</v>
      </c>
      <c r="I742" s="51" t="s">
        <v>1126</v>
      </c>
      <c r="J742" s="51" t="s">
        <v>1184</v>
      </c>
      <c r="K742" s="50">
        <v>45422</v>
      </c>
      <c r="L742" s="50" t="s">
        <v>401</v>
      </c>
      <c r="M742" s="51" t="s">
        <v>1203</v>
      </c>
      <c r="N742" s="52" t="s">
        <v>266</v>
      </c>
      <c r="O742" s="51" t="s">
        <v>441</v>
      </c>
      <c r="P742" s="51" t="s">
        <v>1209</v>
      </c>
      <c r="Q742" s="52" t="s">
        <v>440</v>
      </c>
      <c r="R742" s="51" t="s">
        <v>1181</v>
      </c>
      <c r="S742" s="51" t="s">
        <v>1183</v>
      </c>
      <c r="T742" s="51" t="s">
        <v>1160</v>
      </c>
      <c r="U742" s="51"/>
      <c r="V742" s="51"/>
      <c r="W742" s="51">
        <v>4</v>
      </c>
      <c r="X742" s="51">
        <v>0</v>
      </c>
      <c r="Y742" s="51">
        <v>0</v>
      </c>
      <c r="Z742" s="51">
        <v>0</v>
      </c>
      <c r="AA742" s="51">
        <v>1</v>
      </c>
      <c r="AB742" s="51">
        <v>1</v>
      </c>
      <c r="AC742" s="51">
        <v>0</v>
      </c>
      <c r="AD742" s="51">
        <v>2</v>
      </c>
      <c r="AE742" s="51">
        <v>0</v>
      </c>
      <c r="AF742" s="51">
        <v>0</v>
      </c>
      <c r="AG742" s="51">
        <v>0</v>
      </c>
      <c r="AH742" s="51" t="str">
        <f>IF(OR(COUNTIF(WestCoast[],IDPs[[#This Row],[Dis_Pcode]])&gt;=1,COUNTIF(WestCoast[],#REF!)&gt;=1),"Yes","No")</f>
        <v>No</v>
      </c>
      <c r="AI742" s="51" t="str">
        <f>IF(IDPs[[#This Row],[Gov_Pcode]]=IDPs[[#This Row],[Gov_Coming_Pcode]],"Yes","No")</f>
        <v>No</v>
      </c>
      <c r="AJ742" s="51" t="str">
        <f>IF(IDPs[[#This Row],[Dis_Pcode]]=IDPs[[#This Row],[Dis_Coming_Pcode]],"Yes","No")</f>
        <v>No</v>
      </c>
    </row>
    <row r="743" spans="1:36" x14ac:dyDescent="0.35">
      <c r="A743" s="50">
        <v>45430</v>
      </c>
      <c r="B743" s="50">
        <v>45430</v>
      </c>
      <c r="C743" s="50" t="s">
        <v>1046</v>
      </c>
      <c r="D743" s="51" t="s">
        <v>1207</v>
      </c>
      <c r="E743" s="52" t="s">
        <v>267</v>
      </c>
      <c r="F743" s="51" t="s">
        <v>1077</v>
      </c>
      <c r="G743" s="51" t="s">
        <v>39</v>
      </c>
      <c r="H743" s="52" t="s">
        <v>1090</v>
      </c>
      <c r="I743" s="51" t="s">
        <v>1126</v>
      </c>
      <c r="J743" s="51" t="s">
        <v>1184</v>
      </c>
      <c r="K743" s="50">
        <v>45422</v>
      </c>
      <c r="L743" s="50" t="s">
        <v>617</v>
      </c>
      <c r="M743" s="51" t="s">
        <v>13</v>
      </c>
      <c r="N743" s="52" t="s">
        <v>275</v>
      </c>
      <c r="O743" s="51" t="s">
        <v>626</v>
      </c>
      <c r="P743" s="51" t="s">
        <v>1221</v>
      </c>
      <c r="Q743" s="52" t="s">
        <v>1331</v>
      </c>
      <c r="R743" s="51" t="s">
        <v>1180</v>
      </c>
      <c r="S743" s="51" t="s">
        <v>1185</v>
      </c>
      <c r="T743" s="51" t="s">
        <v>1435</v>
      </c>
      <c r="U743" s="51" t="s">
        <v>1160</v>
      </c>
      <c r="V743" s="51"/>
      <c r="W743" s="51">
        <v>1</v>
      </c>
      <c r="X743" s="51">
        <v>0</v>
      </c>
      <c r="Y743" s="51">
        <v>0</v>
      </c>
      <c r="Z743" s="51">
        <v>0</v>
      </c>
      <c r="AA743" s="51">
        <v>1</v>
      </c>
      <c r="AB743" s="51">
        <v>0</v>
      </c>
      <c r="AC743" s="51">
        <v>0</v>
      </c>
      <c r="AD743" s="51">
        <v>0</v>
      </c>
      <c r="AE743" s="51">
        <v>0</v>
      </c>
      <c r="AF743" s="51">
        <v>0</v>
      </c>
      <c r="AG743" s="51">
        <v>0</v>
      </c>
      <c r="AH743" s="51" t="str">
        <f>IF(OR(COUNTIF(WestCoast[],IDPs[[#This Row],[Dis_Pcode]])&gt;=1,COUNTIF(WestCoast[],#REF!)&gt;=1),"Yes","No")</f>
        <v>Yes</v>
      </c>
      <c r="AI743" s="51" t="str">
        <f>IF(IDPs[[#This Row],[Gov_Pcode]]=IDPs[[#This Row],[Gov_Coming_Pcode]],"Yes","No")</f>
        <v>No</v>
      </c>
      <c r="AJ743" s="51" t="str">
        <f>IF(IDPs[[#This Row],[Dis_Pcode]]=IDPs[[#This Row],[Dis_Coming_Pcode]],"Yes","No")</f>
        <v>No</v>
      </c>
    </row>
    <row r="744" spans="1:36" x14ac:dyDescent="0.35">
      <c r="A744" s="50">
        <v>45425</v>
      </c>
      <c r="B744" s="50">
        <v>45425</v>
      </c>
      <c r="C744" s="50" t="s">
        <v>401</v>
      </c>
      <c r="D744" s="51" t="s">
        <v>1203</v>
      </c>
      <c r="E744" s="52" t="s">
        <v>266</v>
      </c>
      <c r="F744" s="51" t="s">
        <v>453</v>
      </c>
      <c r="G744" s="51" t="s">
        <v>25</v>
      </c>
      <c r="H744" s="52" t="s">
        <v>452</v>
      </c>
      <c r="I744" s="51" t="s">
        <v>1126</v>
      </c>
      <c r="J744" s="51" t="s">
        <v>1184</v>
      </c>
      <c r="K744" s="50">
        <v>45423</v>
      </c>
      <c r="L744" s="50" t="s">
        <v>401</v>
      </c>
      <c r="M744" s="51" t="s">
        <v>1203</v>
      </c>
      <c r="N744" s="52" t="s">
        <v>266</v>
      </c>
      <c r="O744" s="51" t="s">
        <v>453</v>
      </c>
      <c r="P744" s="51" t="s">
        <v>25</v>
      </c>
      <c r="Q744" s="52" t="s">
        <v>452</v>
      </c>
      <c r="R744" s="51" t="s">
        <v>1180</v>
      </c>
      <c r="S744" s="51" t="s">
        <v>1186</v>
      </c>
      <c r="T744" s="51" t="s">
        <v>1160</v>
      </c>
      <c r="U744" s="51"/>
      <c r="V744" s="51"/>
      <c r="W744" s="51">
        <v>4</v>
      </c>
      <c r="X744" s="51">
        <v>0</v>
      </c>
      <c r="Y744" s="51">
        <v>1</v>
      </c>
      <c r="Z744" s="51">
        <v>0</v>
      </c>
      <c r="AA744" s="51">
        <v>0</v>
      </c>
      <c r="AB744" s="51">
        <v>1</v>
      </c>
      <c r="AC744" s="51">
        <v>0</v>
      </c>
      <c r="AD744" s="51">
        <v>2</v>
      </c>
      <c r="AE744" s="51">
        <v>0</v>
      </c>
      <c r="AF744" s="51">
        <v>0</v>
      </c>
      <c r="AG744" s="51">
        <v>0</v>
      </c>
      <c r="AH744" s="51" t="str">
        <f>IF(OR(COUNTIF(WestCoast[],IDPs[[#This Row],[Dis_Pcode]])&gt;=1,COUNTIF(WestCoast[],#REF!)&gt;=1),"Yes","No")</f>
        <v>Yes</v>
      </c>
      <c r="AI744" s="51" t="str">
        <f>IF(IDPs[[#This Row],[Gov_Pcode]]=IDPs[[#This Row],[Gov_Coming_Pcode]],"Yes","No")</f>
        <v>Yes</v>
      </c>
      <c r="AJ744" s="51" t="str">
        <f>IF(IDPs[[#This Row],[Dis_Pcode]]=IDPs[[#This Row],[Dis_Coming_Pcode]],"Yes","No")</f>
        <v>Yes</v>
      </c>
    </row>
    <row r="745" spans="1:36" x14ac:dyDescent="0.35">
      <c r="A745" s="50">
        <v>45430</v>
      </c>
      <c r="B745" s="50">
        <v>45425</v>
      </c>
      <c r="C745" s="50" t="s">
        <v>874</v>
      </c>
      <c r="D745" s="51" t="s">
        <v>6</v>
      </c>
      <c r="E745" s="52" t="s">
        <v>873</v>
      </c>
      <c r="F745" s="51" t="s">
        <v>894</v>
      </c>
      <c r="G745" s="51" t="s">
        <v>87</v>
      </c>
      <c r="H745" s="52" t="s">
        <v>893</v>
      </c>
      <c r="I745" s="51" t="s">
        <v>1126</v>
      </c>
      <c r="J745" s="51" t="s">
        <v>1184</v>
      </c>
      <c r="K745" s="50">
        <v>45423</v>
      </c>
      <c r="L745" s="50" t="s">
        <v>617</v>
      </c>
      <c r="M745" s="51" t="s">
        <v>13</v>
      </c>
      <c r="N745" s="52" t="s">
        <v>275</v>
      </c>
      <c r="O745" s="51" t="s">
        <v>638</v>
      </c>
      <c r="P745" s="51" t="s">
        <v>1329</v>
      </c>
      <c r="Q745" s="52" t="s">
        <v>636</v>
      </c>
      <c r="R745" s="51" t="s">
        <v>1181</v>
      </c>
      <c r="S745" s="51" t="s">
        <v>1183</v>
      </c>
      <c r="T745" s="51" t="s">
        <v>1160</v>
      </c>
      <c r="U745" s="51"/>
      <c r="V745" s="51"/>
      <c r="W745" s="51">
        <v>1</v>
      </c>
      <c r="X745" s="51">
        <v>0</v>
      </c>
      <c r="Y745" s="51">
        <v>0</v>
      </c>
      <c r="Z745" s="51">
        <v>0</v>
      </c>
      <c r="AA745" s="51">
        <v>1</v>
      </c>
      <c r="AB745" s="51">
        <v>0</v>
      </c>
      <c r="AC745" s="51">
        <v>0</v>
      </c>
      <c r="AD745" s="51">
        <v>0</v>
      </c>
      <c r="AE745" s="51">
        <v>0</v>
      </c>
      <c r="AF745" s="51">
        <v>0</v>
      </c>
      <c r="AG745" s="51">
        <v>0</v>
      </c>
      <c r="AH745" s="51" t="str">
        <f>IF(OR(COUNTIF(WestCoast[],IDPs[[#This Row],[Dis_Pcode]])&gt;=1,COUNTIF(WestCoast[],#REF!)&gt;=1),"Yes","No")</f>
        <v>No</v>
      </c>
      <c r="AI745" s="51" t="str">
        <f>IF(IDPs[[#This Row],[Gov_Pcode]]=IDPs[[#This Row],[Gov_Coming_Pcode]],"Yes","No")</f>
        <v>No</v>
      </c>
      <c r="AJ745" s="51" t="str">
        <f>IF(IDPs[[#This Row],[Dis_Pcode]]=IDPs[[#This Row],[Dis_Coming_Pcode]],"Yes","No")</f>
        <v>No</v>
      </c>
    </row>
    <row r="746" spans="1:36" x14ac:dyDescent="0.35">
      <c r="A746" s="50">
        <v>45430</v>
      </c>
      <c r="B746" s="50">
        <v>45427</v>
      </c>
      <c r="C746" s="50" t="s">
        <v>874</v>
      </c>
      <c r="D746" s="51" t="s">
        <v>6</v>
      </c>
      <c r="E746" s="52" t="s">
        <v>873</v>
      </c>
      <c r="F746" s="51" t="s">
        <v>894</v>
      </c>
      <c r="G746" s="51" t="s">
        <v>87</v>
      </c>
      <c r="H746" s="52" t="s">
        <v>893</v>
      </c>
      <c r="I746" s="51" t="s">
        <v>1126</v>
      </c>
      <c r="J746" s="51" t="s">
        <v>1184</v>
      </c>
      <c r="K746" s="50">
        <v>45423</v>
      </c>
      <c r="L746" s="50" t="s">
        <v>874</v>
      </c>
      <c r="M746" s="51" t="s">
        <v>6</v>
      </c>
      <c r="N746" s="52" t="s">
        <v>873</v>
      </c>
      <c r="O746" s="51" t="s">
        <v>902</v>
      </c>
      <c r="P746" s="51" t="s">
        <v>122</v>
      </c>
      <c r="Q746" s="52" t="s">
        <v>901</v>
      </c>
      <c r="R746" s="51" t="s">
        <v>1180</v>
      </c>
      <c r="S746" s="51" t="s">
        <v>1185</v>
      </c>
      <c r="T746" s="51" t="s">
        <v>1160</v>
      </c>
      <c r="U746" s="51"/>
      <c r="V746" s="51"/>
      <c r="W746" s="51">
        <v>1</v>
      </c>
      <c r="X746" s="51">
        <v>0</v>
      </c>
      <c r="Y746" s="51">
        <v>0</v>
      </c>
      <c r="Z746" s="51">
        <v>0</v>
      </c>
      <c r="AA746" s="51">
        <v>0</v>
      </c>
      <c r="AB746" s="51">
        <v>0</v>
      </c>
      <c r="AC746" s="51">
        <v>0</v>
      </c>
      <c r="AD746" s="51">
        <v>1</v>
      </c>
      <c r="AE746" s="51">
        <v>0</v>
      </c>
      <c r="AF746" s="51">
        <v>0</v>
      </c>
      <c r="AG746" s="51">
        <v>0</v>
      </c>
      <c r="AH746" s="51" t="str">
        <f>IF(OR(COUNTIF(WestCoast[],IDPs[[#This Row],[Dis_Pcode]])&gt;=1,COUNTIF(WestCoast[],#REF!)&gt;=1),"Yes","No")</f>
        <v>No</v>
      </c>
      <c r="AI746" s="51" t="str">
        <f>IF(IDPs[[#This Row],[Gov_Pcode]]=IDPs[[#This Row],[Gov_Coming_Pcode]],"Yes","No")</f>
        <v>Yes</v>
      </c>
      <c r="AJ746" s="51" t="str">
        <f>IF(IDPs[[#This Row],[Dis_Pcode]]=IDPs[[#This Row],[Dis_Coming_Pcode]],"Yes","No")</f>
        <v>No</v>
      </c>
    </row>
    <row r="747" spans="1:36" x14ac:dyDescent="0.35">
      <c r="A747" s="50">
        <v>45425</v>
      </c>
      <c r="B747" s="50">
        <v>45425</v>
      </c>
      <c r="C747" s="50" t="s">
        <v>1046</v>
      </c>
      <c r="D747" s="51" t="s">
        <v>1207</v>
      </c>
      <c r="E747" s="52" t="s">
        <v>267</v>
      </c>
      <c r="F747" s="51" t="s">
        <v>1081</v>
      </c>
      <c r="G747" s="51" t="s">
        <v>1208</v>
      </c>
      <c r="H747" s="52" t="s">
        <v>1080</v>
      </c>
      <c r="I747" s="51" t="s">
        <v>1126</v>
      </c>
      <c r="J747" s="51" t="s">
        <v>1184</v>
      </c>
      <c r="K747" s="50">
        <v>45424</v>
      </c>
      <c r="L747" s="50" t="s">
        <v>1046</v>
      </c>
      <c r="M747" s="51" t="s">
        <v>1207</v>
      </c>
      <c r="N747" s="52" t="s">
        <v>267</v>
      </c>
      <c r="O747" s="51" t="s">
        <v>1081</v>
      </c>
      <c r="P747" s="51" t="s">
        <v>1208</v>
      </c>
      <c r="Q747" s="52" t="s">
        <v>1080</v>
      </c>
      <c r="R747" s="51" t="s">
        <v>1180</v>
      </c>
      <c r="S747" s="51" t="s">
        <v>1185</v>
      </c>
      <c r="T747" s="51" t="s">
        <v>1160</v>
      </c>
      <c r="U747" s="51"/>
      <c r="V747" s="51"/>
      <c r="W747" s="51">
        <v>15</v>
      </c>
      <c r="X747" s="51">
        <v>0</v>
      </c>
      <c r="Y747" s="51">
        <v>0</v>
      </c>
      <c r="Z747" s="51">
        <v>0</v>
      </c>
      <c r="AA747" s="51">
        <v>15</v>
      </c>
      <c r="AB747" s="51">
        <v>0</v>
      </c>
      <c r="AC747" s="51">
        <v>0</v>
      </c>
      <c r="AD747" s="51">
        <v>0</v>
      </c>
      <c r="AE747" s="51">
        <v>0</v>
      </c>
      <c r="AF747" s="51">
        <v>0</v>
      </c>
      <c r="AG747" s="51">
        <v>0</v>
      </c>
      <c r="AH747" s="51" t="str">
        <f>IF(OR(COUNTIF(WestCoast[],IDPs[[#This Row],[Dis_Pcode]])&gt;=1,COUNTIF(WestCoast[],#REF!)&gt;=1),"Yes","No")</f>
        <v>No</v>
      </c>
      <c r="AI747" s="51" t="str">
        <f>IF(IDPs[[#This Row],[Gov_Pcode]]=IDPs[[#This Row],[Gov_Coming_Pcode]],"Yes","No")</f>
        <v>Yes</v>
      </c>
      <c r="AJ747" s="51" t="str">
        <f>IF(IDPs[[#This Row],[Dis_Pcode]]=IDPs[[#This Row],[Dis_Coming_Pcode]],"Yes","No")</f>
        <v>Yes</v>
      </c>
    </row>
    <row r="748" spans="1:36" x14ac:dyDescent="0.35">
      <c r="A748" s="50">
        <v>45426</v>
      </c>
      <c r="B748" s="50">
        <v>45426</v>
      </c>
      <c r="C748" s="50" t="s">
        <v>401</v>
      </c>
      <c r="D748" s="51" t="s">
        <v>1203</v>
      </c>
      <c r="E748" s="52" t="s">
        <v>266</v>
      </c>
      <c r="F748" s="51" t="s">
        <v>417</v>
      </c>
      <c r="G748" s="51" t="s">
        <v>1303</v>
      </c>
      <c r="H748" s="52" t="s">
        <v>1304</v>
      </c>
      <c r="I748" s="51" t="s">
        <v>1126</v>
      </c>
      <c r="J748" s="51" t="s">
        <v>1184</v>
      </c>
      <c r="K748" s="50">
        <v>45424</v>
      </c>
      <c r="L748" s="50" t="s">
        <v>401</v>
      </c>
      <c r="M748" s="51" t="s">
        <v>1203</v>
      </c>
      <c r="N748" s="52" t="s">
        <v>266</v>
      </c>
      <c r="O748" s="51" t="s">
        <v>413</v>
      </c>
      <c r="P748" s="51" t="s">
        <v>29</v>
      </c>
      <c r="Q748" s="52" t="s">
        <v>412</v>
      </c>
      <c r="R748" s="51" t="s">
        <v>1181</v>
      </c>
      <c r="S748" s="51" t="s">
        <v>1182</v>
      </c>
      <c r="T748" s="51" t="s">
        <v>1160</v>
      </c>
      <c r="U748" s="51"/>
      <c r="V748" s="51"/>
      <c r="W748" s="51">
        <v>1</v>
      </c>
      <c r="X748" s="51">
        <v>0</v>
      </c>
      <c r="Y748" s="51">
        <v>1</v>
      </c>
      <c r="Z748" s="51">
        <v>0</v>
      </c>
      <c r="AA748" s="51">
        <v>0</v>
      </c>
      <c r="AB748" s="51">
        <v>0</v>
      </c>
      <c r="AC748" s="51">
        <v>0</v>
      </c>
      <c r="AD748" s="51">
        <v>0</v>
      </c>
      <c r="AE748" s="51">
        <v>0</v>
      </c>
      <c r="AF748" s="51">
        <v>0</v>
      </c>
      <c r="AG748" s="51">
        <v>0</v>
      </c>
      <c r="AH748" s="51" t="str">
        <f>IF(OR(COUNTIF(WestCoast[],IDPs[[#This Row],[Dis_Pcode]])&gt;=1,COUNTIF(WestCoast[],#REF!)&gt;=1),"Yes","No")</f>
        <v>Yes</v>
      </c>
      <c r="AI748" s="51" t="str">
        <f>IF(IDPs[[#This Row],[Gov_Pcode]]=IDPs[[#This Row],[Gov_Coming_Pcode]],"Yes","No")</f>
        <v>Yes</v>
      </c>
      <c r="AJ748" s="51" t="str">
        <f>IF(IDPs[[#This Row],[Dis_Pcode]]=IDPs[[#This Row],[Dis_Coming_Pcode]],"Yes","No")</f>
        <v>No</v>
      </c>
    </row>
    <row r="749" spans="1:36" x14ac:dyDescent="0.35">
      <c r="A749" s="50">
        <v>45430</v>
      </c>
      <c r="B749" s="50">
        <v>45427</v>
      </c>
      <c r="C749" s="50" t="s">
        <v>874</v>
      </c>
      <c r="D749" s="51" t="s">
        <v>6</v>
      </c>
      <c r="E749" s="52" t="s">
        <v>873</v>
      </c>
      <c r="F749" s="51" t="s">
        <v>894</v>
      </c>
      <c r="G749" s="51" t="s">
        <v>87</v>
      </c>
      <c r="H749" s="52" t="s">
        <v>893</v>
      </c>
      <c r="I749" s="51" t="s">
        <v>1126</v>
      </c>
      <c r="J749" s="51" t="s">
        <v>1184</v>
      </c>
      <c r="K749" s="50">
        <v>45424</v>
      </c>
      <c r="L749" s="50" t="s">
        <v>717</v>
      </c>
      <c r="M749" s="51" t="s">
        <v>1</v>
      </c>
      <c r="N749" s="52" t="s">
        <v>264</v>
      </c>
      <c r="O749" s="51" t="s">
        <v>719</v>
      </c>
      <c r="P749" s="51" t="s">
        <v>78</v>
      </c>
      <c r="Q749" s="52" t="s">
        <v>718</v>
      </c>
      <c r="R749" s="51" t="s">
        <v>1181</v>
      </c>
      <c r="S749" s="51" t="s">
        <v>1183</v>
      </c>
      <c r="T749" s="51" t="s">
        <v>1160</v>
      </c>
      <c r="U749" s="51"/>
      <c r="V749" s="51"/>
      <c r="W749" s="51">
        <v>1</v>
      </c>
      <c r="X749" s="51">
        <v>0</v>
      </c>
      <c r="Y749" s="51">
        <v>1</v>
      </c>
      <c r="Z749" s="51">
        <v>0</v>
      </c>
      <c r="AA749" s="51">
        <v>0</v>
      </c>
      <c r="AB749" s="51">
        <v>0</v>
      </c>
      <c r="AC749" s="51">
        <v>0</v>
      </c>
      <c r="AD749" s="51">
        <v>0</v>
      </c>
      <c r="AE749" s="51">
        <v>0</v>
      </c>
      <c r="AF749" s="51">
        <v>0</v>
      </c>
      <c r="AG749" s="51">
        <v>0</v>
      </c>
      <c r="AH749" s="51" t="str">
        <f>IF(OR(COUNTIF(WestCoast[],IDPs[[#This Row],[Dis_Pcode]])&gt;=1,COUNTIF(WestCoast[],#REF!)&gt;=1),"Yes","No")</f>
        <v>No</v>
      </c>
      <c r="AI749" s="51" t="str">
        <f>IF(IDPs[[#This Row],[Gov_Pcode]]=IDPs[[#This Row],[Gov_Coming_Pcode]],"Yes","No")</f>
        <v>No</v>
      </c>
      <c r="AJ749" s="51" t="str">
        <f>IF(IDPs[[#This Row],[Dis_Pcode]]=IDPs[[#This Row],[Dis_Coming_Pcode]],"Yes","No")</f>
        <v>No</v>
      </c>
    </row>
    <row r="750" spans="1:36" x14ac:dyDescent="0.35">
      <c r="A750" s="50">
        <v>45430</v>
      </c>
      <c r="B750" s="50">
        <v>45428</v>
      </c>
      <c r="C750" s="50" t="s">
        <v>874</v>
      </c>
      <c r="D750" s="51" t="s">
        <v>6</v>
      </c>
      <c r="E750" s="52" t="s">
        <v>873</v>
      </c>
      <c r="F750" s="51" t="s">
        <v>894</v>
      </c>
      <c r="G750" s="51" t="s">
        <v>87</v>
      </c>
      <c r="H750" s="52" t="s">
        <v>893</v>
      </c>
      <c r="I750" s="51" t="s">
        <v>1126</v>
      </c>
      <c r="J750" s="51" t="s">
        <v>1184</v>
      </c>
      <c r="K750" s="50">
        <v>45424</v>
      </c>
      <c r="L750" s="50" t="s">
        <v>617</v>
      </c>
      <c r="M750" s="51" t="s">
        <v>13</v>
      </c>
      <c r="N750" s="52" t="s">
        <v>275</v>
      </c>
      <c r="O750" s="51" t="s">
        <v>624</v>
      </c>
      <c r="P750" s="51" t="s">
        <v>1330</v>
      </c>
      <c r="Q750" s="52" t="s">
        <v>623</v>
      </c>
      <c r="R750" s="51" t="s">
        <v>1181</v>
      </c>
      <c r="S750" s="51" t="s">
        <v>1183</v>
      </c>
      <c r="T750" s="51" t="s">
        <v>1160</v>
      </c>
      <c r="U750" s="51"/>
      <c r="V750" s="51"/>
      <c r="W750" s="51">
        <v>1</v>
      </c>
      <c r="X750" s="51">
        <v>0</v>
      </c>
      <c r="Y750" s="51">
        <v>0</v>
      </c>
      <c r="Z750" s="51">
        <v>0</v>
      </c>
      <c r="AA750" s="51">
        <v>1</v>
      </c>
      <c r="AB750" s="51">
        <v>0</v>
      </c>
      <c r="AC750" s="51">
        <v>0</v>
      </c>
      <c r="AD750" s="51">
        <v>0</v>
      </c>
      <c r="AE750" s="51">
        <v>0</v>
      </c>
      <c r="AF750" s="51">
        <v>0</v>
      </c>
      <c r="AG750" s="51">
        <v>0</v>
      </c>
      <c r="AH750" s="51" t="str">
        <f>IF(OR(COUNTIF(WestCoast[],IDPs[[#This Row],[Dis_Pcode]])&gt;=1,COUNTIF(WestCoast[],#REF!)&gt;=1),"Yes","No")</f>
        <v>No</v>
      </c>
      <c r="AI750" s="51" t="str">
        <f>IF(IDPs[[#This Row],[Gov_Pcode]]=IDPs[[#This Row],[Gov_Coming_Pcode]],"Yes","No")</f>
        <v>No</v>
      </c>
      <c r="AJ750" s="51" t="str">
        <f>IF(IDPs[[#This Row],[Dis_Pcode]]=IDPs[[#This Row],[Dis_Coming_Pcode]],"Yes","No")</f>
        <v>No</v>
      </c>
    </row>
    <row r="751" spans="1:36" x14ac:dyDescent="0.35">
      <c r="A751" s="50">
        <v>45430</v>
      </c>
      <c r="B751" s="50">
        <v>45428</v>
      </c>
      <c r="C751" s="50" t="s">
        <v>874</v>
      </c>
      <c r="D751" s="51" t="s">
        <v>6</v>
      </c>
      <c r="E751" s="52" t="s">
        <v>873</v>
      </c>
      <c r="F751" s="51" t="s">
        <v>894</v>
      </c>
      <c r="G751" s="51" t="s">
        <v>87</v>
      </c>
      <c r="H751" s="52" t="s">
        <v>893</v>
      </c>
      <c r="I751" s="51" t="s">
        <v>1126</v>
      </c>
      <c r="J751" s="51" t="s">
        <v>1184</v>
      </c>
      <c r="K751" s="50">
        <v>45424</v>
      </c>
      <c r="L751" s="50" t="s">
        <v>797</v>
      </c>
      <c r="M751" s="51" t="s">
        <v>7</v>
      </c>
      <c r="N751" s="52" t="s">
        <v>796</v>
      </c>
      <c r="O751" s="51" t="s">
        <v>833</v>
      </c>
      <c r="P751" s="51" t="s">
        <v>7</v>
      </c>
      <c r="Q751" s="52" t="s">
        <v>796</v>
      </c>
      <c r="R751" s="51" t="s">
        <v>1181</v>
      </c>
      <c r="S751" s="51" t="s">
        <v>1183</v>
      </c>
      <c r="T751" s="51" t="s">
        <v>1160</v>
      </c>
      <c r="U751" s="51"/>
      <c r="V751" s="51"/>
      <c r="W751" s="51">
        <v>1</v>
      </c>
      <c r="X751" s="51">
        <v>0</v>
      </c>
      <c r="Y751" s="51">
        <v>0</v>
      </c>
      <c r="Z751" s="51">
        <v>0</v>
      </c>
      <c r="AA751" s="51">
        <v>1</v>
      </c>
      <c r="AB751" s="51">
        <v>0</v>
      </c>
      <c r="AC751" s="51">
        <v>0</v>
      </c>
      <c r="AD751" s="51">
        <v>0</v>
      </c>
      <c r="AE751" s="51">
        <v>0</v>
      </c>
      <c r="AF751" s="51">
        <v>0</v>
      </c>
      <c r="AG751" s="51">
        <v>0</v>
      </c>
      <c r="AH751" s="51" t="str">
        <f>IF(OR(COUNTIF(WestCoast[],IDPs[[#This Row],[Dis_Pcode]])&gt;=1,COUNTIF(WestCoast[],#REF!)&gt;=1),"Yes","No")</f>
        <v>No</v>
      </c>
      <c r="AI751" s="51" t="str">
        <f>IF(IDPs[[#This Row],[Gov_Pcode]]=IDPs[[#This Row],[Gov_Coming_Pcode]],"Yes","No")</f>
        <v>No</v>
      </c>
      <c r="AJ751" s="51" t="str">
        <f>IF(IDPs[[#This Row],[Dis_Pcode]]=IDPs[[#This Row],[Dis_Coming_Pcode]],"Yes","No")</f>
        <v>No</v>
      </c>
    </row>
    <row r="752" spans="1:36" x14ac:dyDescent="0.35">
      <c r="A752" s="50">
        <v>45430</v>
      </c>
      <c r="B752" s="50">
        <v>45427</v>
      </c>
      <c r="C752" s="50" t="s">
        <v>874</v>
      </c>
      <c r="D752" s="51" t="s">
        <v>6</v>
      </c>
      <c r="E752" s="52" t="s">
        <v>873</v>
      </c>
      <c r="F752" s="51" t="s">
        <v>894</v>
      </c>
      <c r="G752" s="51" t="s">
        <v>87</v>
      </c>
      <c r="H752" s="52" t="s">
        <v>893</v>
      </c>
      <c r="I752" s="51" t="s">
        <v>1126</v>
      </c>
      <c r="J752" s="51" t="s">
        <v>1184</v>
      </c>
      <c r="K752" s="50">
        <v>45425</v>
      </c>
      <c r="L752" s="50" t="s">
        <v>462</v>
      </c>
      <c r="M752" s="51" t="s">
        <v>19</v>
      </c>
      <c r="N752" s="52" t="s">
        <v>278</v>
      </c>
      <c r="O752" s="51" t="s">
        <v>466</v>
      </c>
      <c r="P752" s="51" t="s">
        <v>140</v>
      </c>
      <c r="Q752" s="52" t="s">
        <v>465</v>
      </c>
      <c r="R752" s="51" t="s">
        <v>1181</v>
      </c>
      <c r="S752" s="51" t="s">
        <v>1183</v>
      </c>
      <c r="T752" s="51" t="s">
        <v>1160</v>
      </c>
      <c r="U752" s="51"/>
      <c r="V752" s="51"/>
      <c r="W752" s="51">
        <v>1</v>
      </c>
      <c r="X752" s="51">
        <v>0</v>
      </c>
      <c r="Y752" s="51">
        <v>0</v>
      </c>
      <c r="Z752" s="51">
        <v>0</v>
      </c>
      <c r="AA752" s="51">
        <v>0</v>
      </c>
      <c r="AB752" s="51">
        <v>0</v>
      </c>
      <c r="AC752" s="51">
        <v>0</v>
      </c>
      <c r="AD752" s="51">
        <v>1</v>
      </c>
      <c r="AE752" s="51">
        <v>0</v>
      </c>
      <c r="AF752" s="51">
        <v>0</v>
      </c>
      <c r="AG752" s="51">
        <v>0</v>
      </c>
      <c r="AH752" s="51" t="str">
        <f>IF(OR(COUNTIF(WestCoast[],IDPs[[#This Row],[Dis_Pcode]])&gt;=1,COUNTIF(WestCoast[],#REF!)&gt;=1),"Yes","No")</f>
        <v>No</v>
      </c>
      <c r="AI752" s="51" t="str">
        <f>IF(IDPs[[#This Row],[Gov_Pcode]]=IDPs[[#This Row],[Gov_Coming_Pcode]],"Yes","No")</f>
        <v>No</v>
      </c>
      <c r="AJ752" s="51" t="str">
        <f>IF(IDPs[[#This Row],[Dis_Pcode]]=IDPs[[#This Row],[Dis_Coming_Pcode]],"Yes","No")</f>
        <v>No</v>
      </c>
    </row>
    <row r="753" spans="1:36" x14ac:dyDescent="0.35">
      <c r="A753" s="50">
        <v>45430</v>
      </c>
      <c r="B753" s="50">
        <v>45427</v>
      </c>
      <c r="C753" s="50" t="s">
        <v>874</v>
      </c>
      <c r="D753" s="51" t="s">
        <v>6</v>
      </c>
      <c r="E753" s="52" t="s">
        <v>873</v>
      </c>
      <c r="F753" s="51" t="s">
        <v>894</v>
      </c>
      <c r="G753" s="51" t="s">
        <v>87</v>
      </c>
      <c r="H753" s="52" t="s">
        <v>893</v>
      </c>
      <c r="I753" s="51" t="s">
        <v>1126</v>
      </c>
      <c r="J753" s="51" t="s">
        <v>1184</v>
      </c>
      <c r="K753" s="50">
        <v>45425</v>
      </c>
      <c r="L753" s="50" t="s">
        <v>563</v>
      </c>
      <c r="M753" s="51" t="s">
        <v>8</v>
      </c>
      <c r="N753" s="52" t="s">
        <v>269</v>
      </c>
      <c r="O753" s="51" t="s">
        <v>599</v>
      </c>
      <c r="P753" s="51" t="s">
        <v>597</v>
      </c>
      <c r="Q753" s="52" t="s">
        <v>598</v>
      </c>
      <c r="R753" s="51" t="s">
        <v>1180</v>
      </c>
      <c r="S753" s="51" t="s">
        <v>1185</v>
      </c>
      <c r="T753" s="51" t="s">
        <v>1160</v>
      </c>
      <c r="U753" s="51"/>
      <c r="V753" s="51"/>
      <c r="W753" s="51">
        <v>2</v>
      </c>
      <c r="X753" s="51">
        <v>0</v>
      </c>
      <c r="Y753" s="51">
        <v>1</v>
      </c>
      <c r="Z753" s="51">
        <v>0</v>
      </c>
      <c r="AA753" s="51">
        <v>0</v>
      </c>
      <c r="AB753" s="51">
        <v>0</v>
      </c>
      <c r="AC753" s="51">
        <v>0</v>
      </c>
      <c r="AD753" s="51">
        <v>1</v>
      </c>
      <c r="AE753" s="51">
        <v>0</v>
      </c>
      <c r="AF753" s="51">
        <v>0</v>
      </c>
      <c r="AG753" s="51">
        <v>0</v>
      </c>
      <c r="AH753" s="51" t="str">
        <f>IF(OR(COUNTIF(WestCoast[],IDPs[[#This Row],[Dis_Pcode]])&gt;=1,COUNTIF(WestCoast[],#REF!)&gt;=1),"Yes","No")</f>
        <v>No</v>
      </c>
      <c r="AI753" s="51" t="str">
        <f>IF(IDPs[[#This Row],[Gov_Pcode]]=IDPs[[#This Row],[Gov_Coming_Pcode]],"Yes","No")</f>
        <v>No</v>
      </c>
      <c r="AJ753" s="51" t="str">
        <f>IF(IDPs[[#This Row],[Dis_Pcode]]=IDPs[[#This Row],[Dis_Coming_Pcode]],"Yes","No")</f>
        <v>No</v>
      </c>
    </row>
    <row r="754" spans="1:36" x14ac:dyDescent="0.35">
      <c r="A754" s="50">
        <v>45430</v>
      </c>
      <c r="B754" s="50">
        <v>45428</v>
      </c>
      <c r="C754" s="50" t="s">
        <v>874</v>
      </c>
      <c r="D754" s="51" t="s">
        <v>6</v>
      </c>
      <c r="E754" s="52" t="s">
        <v>873</v>
      </c>
      <c r="F754" s="51" t="s">
        <v>894</v>
      </c>
      <c r="G754" s="51" t="s">
        <v>87</v>
      </c>
      <c r="H754" s="52" t="s">
        <v>893</v>
      </c>
      <c r="I754" s="51" t="s">
        <v>1126</v>
      </c>
      <c r="J754" s="51" t="s">
        <v>1184</v>
      </c>
      <c r="K754" s="50">
        <v>45425</v>
      </c>
      <c r="L754" s="50" t="s">
        <v>536</v>
      </c>
      <c r="M754" s="51" t="s">
        <v>1412</v>
      </c>
      <c r="N754" s="52" t="s">
        <v>268</v>
      </c>
      <c r="O754" s="51" t="s">
        <v>551</v>
      </c>
      <c r="P754" s="51" t="s">
        <v>1247</v>
      </c>
      <c r="Q754" s="52" t="s">
        <v>549</v>
      </c>
      <c r="R754" s="51" t="s">
        <v>1181</v>
      </c>
      <c r="S754" s="51" t="s">
        <v>1413</v>
      </c>
      <c r="T754" s="51" t="s">
        <v>1160</v>
      </c>
      <c r="U754" s="51"/>
      <c r="V754" s="51"/>
      <c r="W754" s="51">
        <v>1</v>
      </c>
      <c r="X754" s="51">
        <v>0</v>
      </c>
      <c r="Y754" s="51">
        <v>0</v>
      </c>
      <c r="Z754" s="51">
        <v>0</v>
      </c>
      <c r="AA754" s="51">
        <v>0</v>
      </c>
      <c r="AB754" s="51">
        <v>0</v>
      </c>
      <c r="AC754" s="51">
        <v>0</v>
      </c>
      <c r="AD754" s="51">
        <v>0</v>
      </c>
      <c r="AE754" s="51">
        <v>0</v>
      </c>
      <c r="AF754" s="51">
        <v>1</v>
      </c>
      <c r="AG754" s="51">
        <v>0</v>
      </c>
      <c r="AH754" s="51" t="str">
        <f>IF(OR(COUNTIF(WestCoast[],IDPs[[#This Row],[Dis_Pcode]])&gt;=1,COUNTIF(WestCoast[],#REF!)&gt;=1),"Yes","No")</f>
        <v>No</v>
      </c>
      <c r="AI754" s="51" t="str">
        <f>IF(IDPs[[#This Row],[Gov_Pcode]]=IDPs[[#This Row],[Gov_Coming_Pcode]],"Yes","No")</f>
        <v>No</v>
      </c>
      <c r="AJ754" s="51" t="str">
        <f>IF(IDPs[[#This Row],[Dis_Pcode]]=IDPs[[#This Row],[Dis_Coming_Pcode]],"Yes","No")</f>
        <v>No</v>
      </c>
    </row>
    <row r="755" spans="1:36" x14ac:dyDescent="0.35">
      <c r="A755" s="50">
        <v>45430</v>
      </c>
      <c r="B755" s="50">
        <v>45428</v>
      </c>
      <c r="C755" s="50" t="s">
        <v>874</v>
      </c>
      <c r="D755" s="51" t="s">
        <v>6</v>
      </c>
      <c r="E755" s="52" t="s">
        <v>873</v>
      </c>
      <c r="F755" s="51" t="s">
        <v>894</v>
      </c>
      <c r="G755" s="51" t="s">
        <v>87</v>
      </c>
      <c r="H755" s="52" t="s">
        <v>893</v>
      </c>
      <c r="I755" s="51" t="s">
        <v>1126</v>
      </c>
      <c r="J755" s="51" t="s">
        <v>1184</v>
      </c>
      <c r="K755" s="50">
        <v>45425</v>
      </c>
      <c r="L755" s="50" t="s">
        <v>874</v>
      </c>
      <c r="M755" s="51" t="s">
        <v>6</v>
      </c>
      <c r="N755" s="52" t="s">
        <v>873</v>
      </c>
      <c r="O755" s="51" t="s">
        <v>878</v>
      </c>
      <c r="P755" s="51" t="s">
        <v>136</v>
      </c>
      <c r="Q755" s="52" t="s">
        <v>877</v>
      </c>
      <c r="R755" s="51" t="s">
        <v>1180</v>
      </c>
      <c r="S755" s="51" t="s">
        <v>1185</v>
      </c>
      <c r="T755" s="51" t="s">
        <v>1439</v>
      </c>
      <c r="U755" s="51"/>
      <c r="V755" s="51"/>
      <c r="W755" s="51">
        <v>1</v>
      </c>
      <c r="X755" s="51">
        <v>0</v>
      </c>
      <c r="Y755" s="51">
        <v>0</v>
      </c>
      <c r="Z755" s="51">
        <v>0</v>
      </c>
      <c r="AA755" s="51">
        <v>1</v>
      </c>
      <c r="AB755" s="51">
        <v>0</v>
      </c>
      <c r="AC755" s="51">
        <v>0</v>
      </c>
      <c r="AD755" s="51">
        <v>0</v>
      </c>
      <c r="AE755" s="51">
        <v>0</v>
      </c>
      <c r="AF755" s="51">
        <v>0</v>
      </c>
      <c r="AG755" s="51">
        <v>0</v>
      </c>
      <c r="AH755" s="51" t="str">
        <f>IF(OR(COUNTIF(WestCoast[],IDPs[[#This Row],[Dis_Pcode]])&gt;=1,COUNTIF(WestCoast[],#REF!)&gt;=1),"Yes","No")</f>
        <v>No</v>
      </c>
      <c r="AI755" s="51" t="str">
        <f>IF(IDPs[[#This Row],[Gov_Pcode]]=IDPs[[#This Row],[Gov_Coming_Pcode]],"Yes","No")</f>
        <v>Yes</v>
      </c>
      <c r="AJ755" s="51" t="str">
        <f>IF(IDPs[[#This Row],[Dis_Pcode]]=IDPs[[#This Row],[Dis_Coming_Pcode]],"Yes","No")</f>
        <v>No</v>
      </c>
    </row>
    <row r="756" spans="1:36" x14ac:dyDescent="0.35">
      <c r="A756" s="50">
        <v>45430</v>
      </c>
      <c r="B756" s="50">
        <v>45429</v>
      </c>
      <c r="C756" s="50" t="s">
        <v>874</v>
      </c>
      <c r="D756" s="51" t="s">
        <v>6</v>
      </c>
      <c r="E756" s="52" t="s">
        <v>873</v>
      </c>
      <c r="F756" s="51" t="s">
        <v>892</v>
      </c>
      <c r="G756" s="51" t="s">
        <v>6</v>
      </c>
      <c r="H756" s="52" t="s">
        <v>873</v>
      </c>
      <c r="I756" s="51" t="s">
        <v>1126</v>
      </c>
      <c r="J756" s="51" t="s">
        <v>1184</v>
      </c>
      <c r="K756" s="50">
        <v>45425</v>
      </c>
      <c r="L756" s="50" t="s">
        <v>797</v>
      </c>
      <c r="M756" s="51" t="s">
        <v>7</v>
      </c>
      <c r="N756" s="52" t="s">
        <v>796</v>
      </c>
      <c r="O756" s="51" t="s">
        <v>805</v>
      </c>
      <c r="P756" s="51" t="s">
        <v>134</v>
      </c>
      <c r="Q756" s="52" t="s">
        <v>804</v>
      </c>
      <c r="R756" s="51" t="s">
        <v>1181</v>
      </c>
      <c r="S756" s="51" t="s">
        <v>1413</v>
      </c>
      <c r="T756" s="51" t="s">
        <v>1160</v>
      </c>
      <c r="U756" s="51"/>
      <c r="V756" s="51"/>
      <c r="W756" s="51">
        <v>1</v>
      </c>
      <c r="X756" s="51">
        <v>0</v>
      </c>
      <c r="Y756" s="51">
        <v>0</v>
      </c>
      <c r="Z756" s="51">
        <v>0</v>
      </c>
      <c r="AA756" s="51">
        <v>0</v>
      </c>
      <c r="AB756" s="51">
        <v>0</v>
      </c>
      <c r="AC756" s="51">
        <v>0</v>
      </c>
      <c r="AD756" s="51">
        <v>1</v>
      </c>
      <c r="AE756" s="51">
        <v>0</v>
      </c>
      <c r="AF756" s="51">
        <v>0</v>
      </c>
      <c r="AG756" s="51">
        <v>0</v>
      </c>
      <c r="AH756" s="51" t="str">
        <f>IF(OR(COUNTIF(WestCoast[],IDPs[[#This Row],[Dis_Pcode]])&gt;=1,COUNTIF(WestCoast[],#REF!)&gt;=1),"Yes","No")</f>
        <v>No</v>
      </c>
      <c r="AI756" s="51" t="str">
        <f>IF(IDPs[[#This Row],[Gov_Pcode]]=IDPs[[#This Row],[Gov_Coming_Pcode]],"Yes","No")</f>
        <v>No</v>
      </c>
      <c r="AJ756" s="51" t="str">
        <f>IF(IDPs[[#This Row],[Dis_Pcode]]=IDPs[[#This Row],[Dis_Coming_Pcode]],"Yes","No")</f>
        <v>No</v>
      </c>
    </row>
    <row r="757" spans="1:36" x14ac:dyDescent="0.35">
      <c r="A757" s="50">
        <v>45430</v>
      </c>
      <c r="B757" s="50">
        <v>45427</v>
      </c>
      <c r="C757" s="50" t="s">
        <v>874</v>
      </c>
      <c r="D757" s="51" t="s">
        <v>6</v>
      </c>
      <c r="E757" s="52" t="s">
        <v>873</v>
      </c>
      <c r="F757" s="51" t="s">
        <v>894</v>
      </c>
      <c r="G757" s="51" t="s">
        <v>87</v>
      </c>
      <c r="H757" s="52" t="s">
        <v>893</v>
      </c>
      <c r="I757" s="51" t="s">
        <v>1126</v>
      </c>
      <c r="J757" s="51" t="s">
        <v>1184</v>
      </c>
      <c r="K757" s="50">
        <v>45426</v>
      </c>
      <c r="L757" s="50" t="s">
        <v>401</v>
      </c>
      <c r="M757" s="51" t="s">
        <v>1203</v>
      </c>
      <c r="N757" s="52" t="s">
        <v>266</v>
      </c>
      <c r="O757" s="51" t="s">
        <v>447</v>
      </c>
      <c r="P757" s="51" t="s">
        <v>43</v>
      </c>
      <c r="Q757" s="52" t="s">
        <v>446</v>
      </c>
      <c r="R757" s="51" t="s">
        <v>1181</v>
      </c>
      <c r="S757" s="51" t="s">
        <v>1183</v>
      </c>
      <c r="T757" s="51" t="s">
        <v>1160</v>
      </c>
      <c r="U757" s="51"/>
      <c r="V757" s="51"/>
      <c r="W757" s="51">
        <v>4</v>
      </c>
      <c r="X757" s="51">
        <v>0</v>
      </c>
      <c r="Y757" s="51">
        <v>2</v>
      </c>
      <c r="Z757" s="51">
        <v>0</v>
      </c>
      <c r="AA757" s="51">
        <v>0</v>
      </c>
      <c r="AB757" s="51">
        <v>0</v>
      </c>
      <c r="AC757" s="51">
        <v>0</v>
      </c>
      <c r="AD757" s="51">
        <v>0</v>
      </c>
      <c r="AE757" s="51">
        <v>0</v>
      </c>
      <c r="AF757" s="51">
        <v>2</v>
      </c>
      <c r="AG757" s="51">
        <v>0</v>
      </c>
      <c r="AH757" s="51" t="str">
        <f>IF(OR(COUNTIF(WestCoast[],IDPs[[#This Row],[Dis_Pcode]])&gt;=1,COUNTIF(WestCoast[],#REF!)&gt;=1),"Yes","No")</f>
        <v>No</v>
      </c>
      <c r="AI757" s="51" t="str">
        <f>IF(IDPs[[#This Row],[Gov_Pcode]]=IDPs[[#This Row],[Gov_Coming_Pcode]],"Yes","No")</f>
        <v>No</v>
      </c>
      <c r="AJ757" s="51" t="str">
        <f>IF(IDPs[[#This Row],[Dis_Pcode]]=IDPs[[#This Row],[Dis_Coming_Pcode]],"Yes","No")</f>
        <v>No</v>
      </c>
    </row>
    <row r="758" spans="1:36" x14ac:dyDescent="0.35">
      <c r="A758" s="50">
        <v>45430</v>
      </c>
      <c r="B758" s="50">
        <v>45427</v>
      </c>
      <c r="C758" s="50" t="s">
        <v>874</v>
      </c>
      <c r="D758" s="51" t="s">
        <v>6</v>
      </c>
      <c r="E758" s="52" t="s">
        <v>873</v>
      </c>
      <c r="F758" s="51" t="s">
        <v>894</v>
      </c>
      <c r="G758" s="51" t="s">
        <v>87</v>
      </c>
      <c r="H758" s="52" t="s">
        <v>893</v>
      </c>
      <c r="I758" s="51" t="s">
        <v>1126</v>
      </c>
      <c r="J758" s="51" t="s">
        <v>1184</v>
      </c>
      <c r="K758" s="50">
        <v>45426</v>
      </c>
      <c r="L758" s="50" t="s">
        <v>1046</v>
      </c>
      <c r="M758" s="51" t="s">
        <v>1207</v>
      </c>
      <c r="N758" s="52" t="s">
        <v>267</v>
      </c>
      <c r="O758" s="51" t="s">
        <v>1063</v>
      </c>
      <c r="P758" s="51" t="s">
        <v>1272</v>
      </c>
      <c r="Q758" s="52" t="s">
        <v>1092</v>
      </c>
      <c r="R758" s="51" t="s">
        <v>1181</v>
      </c>
      <c r="S758" s="51" t="s">
        <v>1182</v>
      </c>
      <c r="T758" s="51" t="s">
        <v>1160</v>
      </c>
      <c r="U758" s="51"/>
      <c r="V758" s="51"/>
      <c r="W758" s="51">
        <v>1</v>
      </c>
      <c r="X758" s="51">
        <v>0</v>
      </c>
      <c r="Y758" s="51">
        <v>0</v>
      </c>
      <c r="Z758" s="51">
        <v>0</v>
      </c>
      <c r="AA758" s="51">
        <v>0</v>
      </c>
      <c r="AB758" s="51">
        <v>0</v>
      </c>
      <c r="AC758" s="51">
        <v>0</v>
      </c>
      <c r="AD758" s="51">
        <v>0</v>
      </c>
      <c r="AE758" s="51">
        <v>0</v>
      </c>
      <c r="AF758" s="51">
        <v>1</v>
      </c>
      <c r="AG758" s="51">
        <v>0</v>
      </c>
      <c r="AH758" s="51" t="str">
        <f>IF(OR(COUNTIF(WestCoast[],IDPs[[#This Row],[Dis_Pcode]])&gt;=1,COUNTIF(WestCoast[],#REF!)&gt;=1),"Yes","No")</f>
        <v>No</v>
      </c>
      <c r="AI758" s="51" t="str">
        <f>IF(IDPs[[#This Row],[Gov_Pcode]]=IDPs[[#This Row],[Gov_Coming_Pcode]],"Yes","No")</f>
        <v>No</v>
      </c>
      <c r="AJ758" s="51" t="str">
        <f>IF(IDPs[[#This Row],[Dis_Pcode]]=IDPs[[#This Row],[Dis_Coming_Pcode]],"Yes","No")</f>
        <v>No</v>
      </c>
    </row>
    <row r="759" spans="1:36" x14ac:dyDescent="0.35">
      <c r="A759" s="50">
        <v>45430</v>
      </c>
      <c r="B759" s="50">
        <v>45428</v>
      </c>
      <c r="C759" s="50" t="s">
        <v>874</v>
      </c>
      <c r="D759" s="51" t="s">
        <v>6</v>
      </c>
      <c r="E759" s="52" t="s">
        <v>873</v>
      </c>
      <c r="F759" s="51" t="s">
        <v>894</v>
      </c>
      <c r="G759" s="51" t="s">
        <v>87</v>
      </c>
      <c r="H759" s="52" t="s">
        <v>893</v>
      </c>
      <c r="I759" s="51" t="s">
        <v>1126</v>
      </c>
      <c r="J759" s="51" t="s">
        <v>1184</v>
      </c>
      <c r="K759" s="50">
        <v>45426</v>
      </c>
      <c r="L759" s="50" t="s">
        <v>1046</v>
      </c>
      <c r="M759" s="51" t="s">
        <v>1207</v>
      </c>
      <c r="N759" s="52" t="s">
        <v>267</v>
      </c>
      <c r="O759" s="51" t="s">
        <v>1081</v>
      </c>
      <c r="P759" s="51" t="s">
        <v>1208</v>
      </c>
      <c r="Q759" s="52" t="s">
        <v>1080</v>
      </c>
      <c r="R759" s="51" t="s">
        <v>1180</v>
      </c>
      <c r="S759" s="51" t="s">
        <v>1185</v>
      </c>
      <c r="T759" s="51" t="s">
        <v>1160</v>
      </c>
      <c r="U759" s="51"/>
      <c r="V759" s="51"/>
      <c r="W759" s="51">
        <v>1</v>
      </c>
      <c r="X759" s="51">
        <v>0</v>
      </c>
      <c r="Y759" s="51">
        <v>0</v>
      </c>
      <c r="Z759" s="51">
        <v>0</v>
      </c>
      <c r="AA759" s="51">
        <v>0</v>
      </c>
      <c r="AB759" s="51">
        <v>0</v>
      </c>
      <c r="AC759" s="51">
        <v>0</v>
      </c>
      <c r="AD759" s="51">
        <v>1</v>
      </c>
      <c r="AE759" s="51">
        <v>0</v>
      </c>
      <c r="AF759" s="51">
        <v>0</v>
      </c>
      <c r="AG759" s="51">
        <v>0</v>
      </c>
      <c r="AH759" s="51" t="str">
        <f>IF(OR(COUNTIF(WestCoast[],IDPs[[#This Row],[Dis_Pcode]])&gt;=1,COUNTIF(WestCoast[],#REF!)&gt;=1),"Yes","No")</f>
        <v>No</v>
      </c>
      <c r="AI759" s="51" t="str">
        <f>IF(IDPs[[#This Row],[Gov_Pcode]]=IDPs[[#This Row],[Gov_Coming_Pcode]],"Yes","No")</f>
        <v>No</v>
      </c>
      <c r="AJ759" s="51" t="str">
        <f>IF(IDPs[[#This Row],[Dis_Pcode]]=IDPs[[#This Row],[Dis_Coming_Pcode]],"Yes","No")</f>
        <v>No</v>
      </c>
    </row>
    <row r="760" spans="1:36" x14ac:dyDescent="0.35">
      <c r="A760" s="50">
        <v>45430</v>
      </c>
      <c r="B760" s="50">
        <v>45428</v>
      </c>
      <c r="C760" s="50" t="s">
        <v>874</v>
      </c>
      <c r="D760" s="51" t="s">
        <v>6</v>
      </c>
      <c r="E760" s="52" t="s">
        <v>873</v>
      </c>
      <c r="F760" s="51" t="s">
        <v>892</v>
      </c>
      <c r="G760" s="51" t="s">
        <v>6</v>
      </c>
      <c r="H760" s="52" t="s">
        <v>873</v>
      </c>
      <c r="I760" s="51" t="s">
        <v>1126</v>
      </c>
      <c r="J760" s="51" t="s">
        <v>1184</v>
      </c>
      <c r="K760" s="50">
        <v>45426</v>
      </c>
      <c r="L760" s="50" t="s">
        <v>401</v>
      </c>
      <c r="M760" s="51" t="s">
        <v>1203</v>
      </c>
      <c r="N760" s="52" t="s">
        <v>266</v>
      </c>
      <c r="O760" s="51" t="s">
        <v>447</v>
      </c>
      <c r="P760" s="51" t="s">
        <v>43</v>
      </c>
      <c r="Q760" s="52" t="s">
        <v>446</v>
      </c>
      <c r="R760" s="51" t="s">
        <v>1181</v>
      </c>
      <c r="S760" s="51" t="s">
        <v>1182</v>
      </c>
      <c r="T760" s="51" t="s">
        <v>1160</v>
      </c>
      <c r="U760" s="51"/>
      <c r="V760" s="51"/>
      <c r="W760" s="51">
        <v>2</v>
      </c>
      <c r="X760" s="51">
        <v>0</v>
      </c>
      <c r="Y760" s="51">
        <v>0</v>
      </c>
      <c r="Z760" s="51">
        <v>0</v>
      </c>
      <c r="AA760" s="51">
        <v>1</v>
      </c>
      <c r="AB760" s="51">
        <v>0</v>
      </c>
      <c r="AC760" s="51">
        <v>0</v>
      </c>
      <c r="AD760" s="51">
        <v>1</v>
      </c>
      <c r="AE760" s="51">
        <v>0</v>
      </c>
      <c r="AF760" s="51">
        <v>0</v>
      </c>
      <c r="AG760" s="51">
        <v>0</v>
      </c>
      <c r="AH760" s="51" t="str">
        <f>IF(OR(COUNTIF(WestCoast[],IDPs[[#This Row],[Dis_Pcode]])&gt;=1,COUNTIF(WestCoast[],#REF!)&gt;=1),"Yes","No")</f>
        <v>No</v>
      </c>
      <c r="AI760" s="51" t="str">
        <f>IF(IDPs[[#This Row],[Gov_Pcode]]=IDPs[[#This Row],[Gov_Coming_Pcode]],"Yes","No")</f>
        <v>No</v>
      </c>
      <c r="AJ760" s="51" t="str">
        <f>IF(IDPs[[#This Row],[Dis_Pcode]]=IDPs[[#This Row],[Dis_Coming_Pcode]],"Yes","No")</f>
        <v>No</v>
      </c>
    </row>
    <row r="761" spans="1:36" x14ac:dyDescent="0.35">
      <c r="A761" s="50">
        <v>45430</v>
      </c>
      <c r="B761" s="50">
        <v>45428</v>
      </c>
      <c r="C761" s="50" t="s">
        <v>874</v>
      </c>
      <c r="D761" s="51" t="s">
        <v>6</v>
      </c>
      <c r="E761" s="52" t="s">
        <v>873</v>
      </c>
      <c r="F761" s="51" t="s">
        <v>892</v>
      </c>
      <c r="G761" s="51" t="s">
        <v>6</v>
      </c>
      <c r="H761" s="52" t="s">
        <v>873</v>
      </c>
      <c r="I761" s="51" t="s">
        <v>1126</v>
      </c>
      <c r="J761" s="51" t="s">
        <v>1184</v>
      </c>
      <c r="K761" s="50">
        <v>45426</v>
      </c>
      <c r="L761" s="50" t="s">
        <v>717</v>
      </c>
      <c r="M761" s="51" t="s">
        <v>1</v>
      </c>
      <c r="N761" s="52" t="s">
        <v>264</v>
      </c>
      <c r="O761" s="51" t="s">
        <v>719</v>
      </c>
      <c r="P761" s="51" t="s">
        <v>78</v>
      </c>
      <c r="Q761" s="52" t="s">
        <v>718</v>
      </c>
      <c r="R761" s="51" t="s">
        <v>1181</v>
      </c>
      <c r="S761" s="51" t="s">
        <v>1183</v>
      </c>
      <c r="T761" s="51" t="s">
        <v>1439</v>
      </c>
      <c r="U761" s="51"/>
      <c r="V761" s="51"/>
      <c r="W761" s="51">
        <v>1</v>
      </c>
      <c r="X761" s="51">
        <v>0</v>
      </c>
      <c r="Y761" s="51">
        <v>0</v>
      </c>
      <c r="Z761" s="51">
        <v>0</v>
      </c>
      <c r="AA761" s="51">
        <v>0</v>
      </c>
      <c r="AB761" s="51">
        <v>0</v>
      </c>
      <c r="AC761" s="51">
        <v>0</v>
      </c>
      <c r="AD761" s="51">
        <v>1</v>
      </c>
      <c r="AE761" s="51">
        <v>0</v>
      </c>
      <c r="AF761" s="51">
        <v>0</v>
      </c>
      <c r="AG761" s="51">
        <v>0</v>
      </c>
      <c r="AH761" s="51" t="str">
        <f>IF(OR(COUNTIF(WestCoast[],IDPs[[#This Row],[Dis_Pcode]])&gt;=1,COUNTIF(WestCoast[],#REF!)&gt;=1),"Yes","No")</f>
        <v>No</v>
      </c>
      <c r="AI761" s="51" t="str">
        <f>IF(IDPs[[#This Row],[Gov_Pcode]]=IDPs[[#This Row],[Gov_Coming_Pcode]],"Yes","No")</f>
        <v>No</v>
      </c>
      <c r="AJ761" s="51" t="str">
        <f>IF(IDPs[[#This Row],[Dis_Pcode]]=IDPs[[#This Row],[Dis_Coming_Pcode]],"Yes","No")</f>
        <v>No</v>
      </c>
    </row>
    <row r="762" spans="1:36" x14ac:dyDescent="0.35">
      <c r="A762" s="50">
        <v>45430</v>
      </c>
      <c r="B762" s="50">
        <v>45429</v>
      </c>
      <c r="C762" s="50" t="s">
        <v>874</v>
      </c>
      <c r="D762" s="51" t="s">
        <v>6</v>
      </c>
      <c r="E762" s="52" t="s">
        <v>873</v>
      </c>
      <c r="F762" s="51" t="s">
        <v>892</v>
      </c>
      <c r="G762" s="51" t="s">
        <v>6</v>
      </c>
      <c r="H762" s="52" t="s">
        <v>873</v>
      </c>
      <c r="I762" s="51" t="s">
        <v>1126</v>
      </c>
      <c r="J762" s="51" t="s">
        <v>1184</v>
      </c>
      <c r="K762" s="50">
        <v>45426</v>
      </c>
      <c r="L762" s="50" t="s">
        <v>1046</v>
      </c>
      <c r="M762" s="51" t="s">
        <v>1207</v>
      </c>
      <c r="N762" s="52" t="s">
        <v>267</v>
      </c>
      <c r="O762" s="51" t="s">
        <v>1067</v>
      </c>
      <c r="P762" s="51" t="s">
        <v>100</v>
      </c>
      <c r="Q762" s="52" t="s">
        <v>1079</v>
      </c>
      <c r="R762" s="51" t="s">
        <v>1181</v>
      </c>
      <c r="S762" s="51" t="s">
        <v>1182</v>
      </c>
      <c r="T762" s="51" t="s">
        <v>1439</v>
      </c>
      <c r="U762" s="51"/>
      <c r="V762" s="51"/>
      <c r="W762" s="51">
        <v>1</v>
      </c>
      <c r="X762" s="51">
        <v>0</v>
      </c>
      <c r="Y762" s="51">
        <v>0</v>
      </c>
      <c r="Z762" s="51">
        <v>0</v>
      </c>
      <c r="AA762" s="51">
        <v>0</v>
      </c>
      <c r="AB762" s="51">
        <v>0</v>
      </c>
      <c r="AC762" s="51">
        <v>0</v>
      </c>
      <c r="AD762" s="51">
        <v>1</v>
      </c>
      <c r="AE762" s="51">
        <v>0</v>
      </c>
      <c r="AF762" s="51">
        <v>0</v>
      </c>
      <c r="AG762" s="51">
        <v>0</v>
      </c>
      <c r="AH762" s="51" t="str">
        <f>IF(OR(COUNTIF(WestCoast[],IDPs[[#This Row],[Dis_Pcode]])&gt;=1,COUNTIF(WestCoast[],#REF!)&gt;=1),"Yes","No")</f>
        <v>No</v>
      </c>
      <c r="AI762" s="51" t="str">
        <f>IF(IDPs[[#This Row],[Gov_Pcode]]=IDPs[[#This Row],[Gov_Coming_Pcode]],"Yes","No")</f>
        <v>No</v>
      </c>
      <c r="AJ762" s="51" t="str">
        <f>IF(IDPs[[#This Row],[Dis_Pcode]]=IDPs[[#This Row],[Dis_Coming_Pcode]],"Yes","No")</f>
        <v>No</v>
      </c>
    </row>
    <row r="763" spans="1:36" x14ac:dyDescent="0.35">
      <c r="A763" s="50">
        <v>45430</v>
      </c>
      <c r="B763" s="50">
        <v>45427</v>
      </c>
      <c r="C763" s="50" t="s">
        <v>874</v>
      </c>
      <c r="D763" s="51" t="s">
        <v>6</v>
      </c>
      <c r="E763" s="52" t="s">
        <v>873</v>
      </c>
      <c r="F763" s="51" t="s">
        <v>894</v>
      </c>
      <c r="G763" s="51" t="s">
        <v>87</v>
      </c>
      <c r="H763" s="52" t="s">
        <v>893</v>
      </c>
      <c r="I763" s="51" t="s">
        <v>1126</v>
      </c>
      <c r="J763" s="51" t="s">
        <v>1184</v>
      </c>
      <c r="K763" s="50">
        <v>45427</v>
      </c>
      <c r="L763" s="50" t="s">
        <v>401</v>
      </c>
      <c r="M763" s="51" t="s">
        <v>1203</v>
      </c>
      <c r="N763" s="52" t="s">
        <v>266</v>
      </c>
      <c r="O763" s="51" t="s">
        <v>456</v>
      </c>
      <c r="P763" s="51" t="s">
        <v>455</v>
      </c>
      <c r="Q763" s="52" t="s">
        <v>454</v>
      </c>
      <c r="R763" s="51" t="s">
        <v>1180</v>
      </c>
      <c r="S763" s="51" t="s">
        <v>1185</v>
      </c>
      <c r="T763" s="51" t="s">
        <v>1439</v>
      </c>
      <c r="U763" s="51"/>
      <c r="V763" s="51"/>
      <c r="W763" s="51">
        <v>1</v>
      </c>
      <c r="X763" s="51">
        <v>0</v>
      </c>
      <c r="Y763" s="51">
        <v>0</v>
      </c>
      <c r="Z763" s="51">
        <v>0</v>
      </c>
      <c r="AA763" s="51">
        <v>0</v>
      </c>
      <c r="AB763" s="51">
        <v>0</v>
      </c>
      <c r="AC763" s="51">
        <v>0</v>
      </c>
      <c r="AD763" s="51">
        <v>1</v>
      </c>
      <c r="AE763" s="51">
        <v>0</v>
      </c>
      <c r="AF763" s="51">
        <v>0</v>
      </c>
      <c r="AG763" s="51">
        <v>0</v>
      </c>
      <c r="AH763" s="51" t="str">
        <f>IF(OR(COUNTIF(WestCoast[],IDPs[[#This Row],[Dis_Pcode]])&gt;=1,COUNTIF(WestCoast[],#REF!)&gt;=1),"Yes","No")</f>
        <v>No</v>
      </c>
      <c r="AI763" s="51" t="str">
        <f>IF(IDPs[[#This Row],[Gov_Pcode]]=IDPs[[#This Row],[Gov_Coming_Pcode]],"Yes","No")</f>
        <v>No</v>
      </c>
      <c r="AJ763" s="51" t="str">
        <f>IF(IDPs[[#This Row],[Dis_Pcode]]=IDPs[[#This Row],[Dis_Coming_Pcode]],"Yes","No")</f>
        <v>No</v>
      </c>
    </row>
    <row r="764" spans="1:36" x14ac:dyDescent="0.35">
      <c r="A764" s="50">
        <v>45430</v>
      </c>
      <c r="B764" s="50">
        <v>45429</v>
      </c>
      <c r="C764" s="50" t="s">
        <v>874</v>
      </c>
      <c r="D764" s="51" t="s">
        <v>6</v>
      </c>
      <c r="E764" s="52" t="s">
        <v>873</v>
      </c>
      <c r="F764" s="51" t="s">
        <v>892</v>
      </c>
      <c r="G764" s="51" t="s">
        <v>6</v>
      </c>
      <c r="H764" s="52" t="s">
        <v>873</v>
      </c>
      <c r="I764" s="51" t="s">
        <v>1126</v>
      </c>
      <c r="J764" s="51" t="s">
        <v>1184</v>
      </c>
      <c r="K764" s="50">
        <v>45427</v>
      </c>
      <c r="L764" s="50" t="s">
        <v>1046</v>
      </c>
      <c r="M764" s="51" t="s">
        <v>1207</v>
      </c>
      <c r="N764" s="52" t="s">
        <v>267</v>
      </c>
      <c r="O764" s="51" t="s">
        <v>1069</v>
      </c>
      <c r="P764" s="51" t="s">
        <v>85</v>
      </c>
      <c r="Q764" s="52" t="s">
        <v>1068</v>
      </c>
      <c r="R764" s="51" t="s">
        <v>1181</v>
      </c>
      <c r="S764" s="51" t="s">
        <v>1413</v>
      </c>
      <c r="T764" s="51" t="s">
        <v>1160</v>
      </c>
      <c r="U764" s="51"/>
      <c r="V764" s="51"/>
      <c r="W764" s="51">
        <v>1</v>
      </c>
      <c r="X764" s="51">
        <v>0</v>
      </c>
      <c r="Y764" s="51">
        <v>0</v>
      </c>
      <c r="Z764" s="51">
        <v>0</v>
      </c>
      <c r="AA764" s="51">
        <v>0</v>
      </c>
      <c r="AB764" s="51">
        <v>0</v>
      </c>
      <c r="AC764" s="51">
        <v>0</v>
      </c>
      <c r="AD764" s="51">
        <v>1</v>
      </c>
      <c r="AE764" s="51">
        <v>0</v>
      </c>
      <c r="AF764" s="51">
        <v>0</v>
      </c>
      <c r="AG764" s="51">
        <v>0</v>
      </c>
      <c r="AH764" s="51" t="str">
        <f>IF(OR(COUNTIF(WestCoast[],IDPs[[#This Row],[Dis_Pcode]])&gt;=1,COUNTIF(WestCoast[],#REF!)&gt;=1),"Yes","No")</f>
        <v>No</v>
      </c>
      <c r="AI764" s="51" t="str">
        <f>IF(IDPs[[#This Row],[Gov_Pcode]]=IDPs[[#This Row],[Gov_Coming_Pcode]],"Yes","No")</f>
        <v>No</v>
      </c>
      <c r="AJ764" s="51" t="str">
        <f>IF(IDPs[[#This Row],[Dis_Pcode]]=IDPs[[#This Row],[Dis_Coming_Pcode]],"Yes","No")</f>
        <v>No</v>
      </c>
    </row>
    <row r="765" spans="1:36" x14ac:dyDescent="0.35">
      <c r="A765" s="50">
        <v>45430</v>
      </c>
      <c r="B765" s="50">
        <v>45430</v>
      </c>
      <c r="C765" s="50" t="s">
        <v>380</v>
      </c>
      <c r="D765" s="51" t="s">
        <v>1218</v>
      </c>
      <c r="E765" s="52" t="s">
        <v>265</v>
      </c>
      <c r="F765" s="51" t="s">
        <v>382</v>
      </c>
      <c r="G765" s="51" t="s">
        <v>1218</v>
      </c>
      <c r="H765" s="52" t="s">
        <v>265</v>
      </c>
      <c r="I765" s="51" t="s">
        <v>1126</v>
      </c>
      <c r="J765" s="51" t="s">
        <v>1184</v>
      </c>
      <c r="K765" s="50">
        <v>45428</v>
      </c>
      <c r="L765" s="50" t="s">
        <v>380</v>
      </c>
      <c r="M765" s="51" t="s">
        <v>1218</v>
      </c>
      <c r="N765" s="52" t="s">
        <v>265</v>
      </c>
      <c r="O765" s="51" t="s">
        <v>400</v>
      </c>
      <c r="P765" s="51" t="s">
        <v>1154</v>
      </c>
      <c r="Q765" s="52" t="s">
        <v>398</v>
      </c>
      <c r="R765" s="51" t="s">
        <v>1180</v>
      </c>
      <c r="S765" s="51" t="s">
        <v>1186</v>
      </c>
      <c r="T765" s="51" t="s">
        <v>1160</v>
      </c>
      <c r="U765" s="51"/>
      <c r="V765" s="51"/>
      <c r="W765" s="51">
        <v>1</v>
      </c>
      <c r="X765" s="51">
        <v>0</v>
      </c>
      <c r="Y765" s="51">
        <v>0</v>
      </c>
      <c r="Z765" s="51">
        <v>0</v>
      </c>
      <c r="AA765" s="51">
        <v>0</v>
      </c>
      <c r="AB765" s="51">
        <v>0</v>
      </c>
      <c r="AC765" s="51">
        <v>0</v>
      </c>
      <c r="AD765" s="51">
        <v>1</v>
      </c>
      <c r="AE765" s="51">
        <v>0</v>
      </c>
      <c r="AF765" s="51">
        <v>0</v>
      </c>
      <c r="AG765" s="51">
        <v>0</v>
      </c>
      <c r="AH765" s="51" t="str">
        <f>IF(OR(COUNTIF(WestCoast[],IDPs[[#This Row],[Dis_Pcode]])&gt;=1,COUNTIF(WestCoast[],#REF!)&gt;=1),"Yes","No")</f>
        <v>No</v>
      </c>
      <c r="AI765" s="51" t="str">
        <f>IF(IDPs[[#This Row],[Gov_Pcode]]=IDPs[[#This Row],[Gov_Coming_Pcode]],"Yes","No")</f>
        <v>Yes</v>
      </c>
      <c r="AJ765" s="51" t="str">
        <f>IF(IDPs[[#This Row],[Dis_Pcode]]=IDPs[[#This Row],[Dis_Coming_Pcode]],"Yes","No")</f>
        <v>No</v>
      </c>
    </row>
    <row r="766" spans="1:36" x14ac:dyDescent="0.35">
      <c r="A766" s="50">
        <v>45430</v>
      </c>
      <c r="B766" s="50">
        <v>45430</v>
      </c>
      <c r="C766" s="50" t="s">
        <v>1046</v>
      </c>
      <c r="D766" s="51" t="s">
        <v>1207</v>
      </c>
      <c r="E766" s="52" t="s">
        <v>267</v>
      </c>
      <c r="F766" s="51" t="s">
        <v>1077</v>
      </c>
      <c r="G766" s="51" t="s">
        <v>39</v>
      </c>
      <c r="H766" s="52" t="s">
        <v>1090</v>
      </c>
      <c r="I766" s="51" t="s">
        <v>1126</v>
      </c>
      <c r="J766" s="51" t="s">
        <v>1184</v>
      </c>
      <c r="K766" s="50">
        <v>45428</v>
      </c>
      <c r="L766" s="50" t="s">
        <v>1046</v>
      </c>
      <c r="M766" s="51" t="s">
        <v>1207</v>
      </c>
      <c r="N766" s="52" t="s">
        <v>267</v>
      </c>
      <c r="O766" s="51" t="s">
        <v>1077</v>
      </c>
      <c r="P766" s="51" t="s">
        <v>39</v>
      </c>
      <c r="Q766" s="52" t="s">
        <v>1090</v>
      </c>
      <c r="R766" s="51" t="s">
        <v>1180</v>
      </c>
      <c r="S766" s="51" t="s">
        <v>1185</v>
      </c>
      <c r="T766" s="51" t="s">
        <v>1435</v>
      </c>
      <c r="U766" s="51" t="s">
        <v>1160</v>
      </c>
      <c r="V766" s="51"/>
      <c r="W766" s="51">
        <v>3</v>
      </c>
      <c r="X766" s="51">
        <v>0</v>
      </c>
      <c r="Y766" s="51">
        <v>0</v>
      </c>
      <c r="Z766" s="51">
        <v>0</v>
      </c>
      <c r="AA766" s="51">
        <v>3</v>
      </c>
      <c r="AB766" s="51">
        <v>0</v>
      </c>
      <c r="AC766" s="51">
        <v>0</v>
      </c>
      <c r="AD766" s="51">
        <v>0</v>
      </c>
      <c r="AE766" s="51">
        <v>0</v>
      </c>
      <c r="AF766" s="51">
        <v>0</v>
      </c>
      <c r="AG766" s="51">
        <v>0</v>
      </c>
      <c r="AH766" s="51" t="str">
        <f>IF(OR(COUNTIF(WestCoast[],IDPs[[#This Row],[Dis_Pcode]])&gt;=1,COUNTIF(WestCoast[],#REF!)&gt;=1),"Yes","No")</f>
        <v>Yes</v>
      </c>
      <c r="AI766" s="51" t="str">
        <f>IF(IDPs[[#This Row],[Gov_Pcode]]=IDPs[[#This Row],[Gov_Coming_Pcode]],"Yes","No")</f>
        <v>Yes</v>
      </c>
      <c r="AJ766" s="51" t="str">
        <f>IF(IDPs[[#This Row],[Dis_Pcode]]=IDPs[[#This Row],[Dis_Coming_Pcode]],"Yes","No")</f>
        <v>Yes</v>
      </c>
    </row>
    <row r="767" spans="1:36" x14ac:dyDescent="0.35">
      <c r="A767" s="50">
        <v>45430</v>
      </c>
      <c r="B767" s="50">
        <v>45430</v>
      </c>
      <c r="C767" s="50" t="s">
        <v>1046</v>
      </c>
      <c r="D767" s="51" t="s">
        <v>1207</v>
      </c>
      <c r="E767" s="52" t="s">
        <v>267</v>
      </c>
      <c r="F767" s="51" t="s">
        <v>1057</v>
      </c>
      <c r="G767" s="51" t="s">
        <v>86</v>
      </c>
      <c r="H767" s="52" t="s">
        <v>1056</v>
      </c>
      <c r="I767" s="51" t="s">
        <v>1126</v>
      </c>
      <c r="J767" s="51" t="s">
        <v>1184</v>
      </c>
      <c r="K767" s="50">
        <v>45429</v>
      </c>
      <c r="L767" s="50" t="s">
        <v>874</v>
      </c>
      <c r="M767" s="51" t="s">
        <v>6</v>
      </c>
      <c r="N767" s="52" t="s">
        <v>873</v>
      </c>
      <c r="O767" s="51" t="s">
        <v>891</v>
      </c>
      <c r="P767" s="51" t="s">
        <v>95</v>
      </c>
      <c r="Q767" s="52" t="s">
        <v>890</v>
      </c>
      <c r="R767" s="51" t="s">
        <v>1181</v>
      </c>
      <c r="S767" s="51" t="s">
        <v>1183</v>
      </c>
      <c r="T767" s="51" t="s">
        <v>1160</v>
      </c>
      <c r="U767" s="51"/>
      <c r="V767" s="51"/>
      <c r="W767" s="51">
        <v>1</v>
      </c>
      <c r="X767" s="51">
        <v>0</v>
      </c>
      <c r="Y767" s="51">
        <v>1</v>
      </c>
      <c r="Z767" s="51">
        <v>0</v>
      </c>
      <c r="AA767" s="51">
        <v>0</v>
      </c>
      <c r="AB767" s="51">
        <v>0</v>
      </c>
      <c r="AC767" s="51">
        <v>0</v>
      </c>
      <c r="AD767" s="51">
        <v>0</v>
      </c>
      <c r="AE767" s="51">
        <v>0</v>
      </c>
      <c r="AF767" s="51">
        <v>0</v>
      </c>
      <c r="AG767" s="51">
        <v>0</v>
      </c>
      <c r="AH767" s="51" t="str">
        <f>IF(OR(COUNTIF(WestCoast[],IDPs[[#This Row],[Dis_Pcode]])&gt;=1,COUNTIF(WestCoast[],#REF!)&gt;=1),"Yes","No")</f>
        <v>No</v>
      </c>
      <c r="AI767" s="51" t="str">
        <f>IF(IDPs[[#This Row],[Gov_Pcode]]=IDPs[[#This Row],[Gov_Coming_Pcode]],"Yes","No")</f>
        <v>No</v>
      </c>
      <c r="AJ767" s="51" t="str">
        <f>IF(IDPs[[#This Row],[Dis_Pcode]]=IDPs[[#This Row],[Dis_Coming_Pcode]],"Yes","No")</f>
        <v>No</v>
      </c>
    </row>
    <row r="768" spans="1:36" x14ac:dyDescent="0.35">
      <c r="A768" s="50">
        <v>45430</v>
      </c>
      <c r="B768" s="50">
        <v>45430</v>
      </c>
      <c r="C768" s="50" t="s">
        <v>1046</v>
      </c>
      <c r="D768" s="51" t="s">
        <v>1207</v>
      </c>
      <c r="E768" s="52" t="s">
        <v>267</v>
      </c>
      <c r="F768" s="51" t="s">
        <v>1057</v>
      </c>
      <c r="G768" s="51" t="s">
        <v>86</v>
      </c>
      <c r="H768" s="52" t="s">
        <v>1056</v>
      </c>
      <c r="I768" s="51" t="s">
        <v>1126</v>
      </c>
      <c r="J768" s="51" t="s">
        <v>1184</v>
      </c>
      <c r="K768" s="50">
        <v>45429</v>
      </c>
      <c r="L768" s="50" t="s">
        <v>874</v>
      </c>
      <c r="M768" s="51" t="s">
        <v>6</v>
      </c>
      <c r="N768" s="52" t="s">
        <v>873</v>
      </c>
      <c r="O768" s="51" t="s">
        <v>891</v>
      </c>
      <c r="P768" s="51" t="s">
        <v>95</v>
      </c>
      <c r="Q768" s="52" t="s">
        <v>890</v>
      </c>
      <c r="R768" s="51" t="s">
        <v>1482</v>
      </c>
      <c r="S768" s="51" t="s">
        <v>1483</v>
      </c>
      <c r="T768" s="51" t="s">
        <v>1160</v>
      </c>
      <c r="U768" s="51"/>
      <c r="V768" s="51"/>
      <c r="W768" s="51">
        <v>1</v>
      </c>
      <c r="X768" s="51">
        <v>0</v>
      </c>
      <c r="Y768" s="51">
        <v>1</v>
      </c>
      <c r="Z768" s="51">
        <v>0</v>
      </c>
      <c r="AA768" s="51">
        <v>0</v>
      </c>
      <c r="AB768" s="51">
        <v>0</v>
      </c>
      <c r="AC768" s="51">
        <v>0</v>
      </c>
      <c r="AD768" s="51">
        <v>0</v>
      </c>
      <c r="AE768" s="51">
        <v>0</v>
      </c>
      <c r="AF768" s="51">
        <v>0</v>
      </c>
      <c r="AG768" s="51">
        <v>0</v>
      </c>
      <c r="AH768" s="51" t="str">
        <f>IF(OR(COUNTIF(WestCoast[],IDPs[[#This Row],[Dis_Pcode]])&gt;=1,COUNTIF(WestCoast[],#REF!)&gt;=1),"Yes","No")</f>
        <v>No</v>
      </c>
      <c r="AI768" s="51" t="str">
        <f>IF(IDPs[[#This Row],[Gov_Pcode]]=IDPs[[#This Row],[Gov_Coming_Pcode]],"Yes","No")</f>
        <v>No</v>
      </c>
      <c r="AJ768" s="51" t="str">
        <f>IF(IDPs[[#This Row],[Dis_Pcode]]=IDPs[[#This Row],[Dis_Coming_Pcode]],"Yes","No")</f>
        <v>No</v>
      </c>
    </row>
    <row r="769" spans="1:36" x14ac:dyDescent="0.35">
      <c r="A769" s="50">
        <v>45431</v>
      </c>
      <c r="B769" s="50">
        <v>45429</v>
      </c>
      <c r="C769" s="50" t="s">
        <v>645</v>
      </c>
      <c r="D769" s="51" t="s">
        <v>1305</v>
      </c>
      <c r="E769" s="52" t="s">
        <v>276</v>
      </c>
      <c r="F769" s="51" t="s">
        <v>658</v>
      </c>
      <c r="G769" s="51" t="s">
        <v>169</v>
      </c>
      <c r="H769" s="52" t="s">
        <v>657</v>
      </c>
      <c r="I769" s="51" t="s">
        <v>1126</v>
      </c>
      <c r="J769" s="51" t="s">
        <v>1184</v>
      </c>
      <c r="K769" s="50">
        <v>45424</v>
      </c>
      <c r="L769" s="50" t="s">
        <v>401</v>
      </c>
      <c r="M769" s="51" t="s">
        <v>1203</v>
      </c>
      <c r="N769" s="52" t="s">
        <v>266</v>
      </c>
      <c r="O769" s="51" t="s">
        <v>439</v>
      </c>
      <c r="P769" s="51" t="s">
        <v>51</v>
      </c>
      <c r="Q769" s="52" t="s">
        <v>438</v>
      </c>
      <c r="R769" s="51" t="s">
        <v>1180</v>
      </c>
      <c r="S769" s="51" t="s">
        <v>1185</v>
      </c>
      <c r="T769" s="51" t="s">
        <v>1160</v>
      </c>
      <c r="U769" s="51"/>
      <c r="V769" s="51"/>
      <c r="W769" s="51">
        <v>5</v>
      </c>
      <c r="X769" s="51">
        <v>0</v>
      </c>
      <c r="Y769" s="51">
        <v>0</v>
      </c>
      <c r="Z769" s="51">
        <v>0</v>
      </c>
      <c r="AA769" s="51">
        <v>0</v>
      </c>
      <c r="AB769" s="51">
        <v>5</v>
      </c>
      <c r="AC769" s="51">
        <v>0</v>
      </c>
      <c r="AD769" s="51">
        <v>0</v>
      </c>
      <c r="AE769" s="51">
        <v>0</v>
      </c>
      <c r="AF769" s="51">
        <v>0</v>
      </c>
      <c r="AG769" s="51">
        <v>0</v>
      </c>
      <c r="AH769" s="51" t="str">
        <f>IF(OR(COUNTIF(WestCoast[],IDPs[[#This Row],[Dis_Pcode]])&gt;=1,COUNTIF(WestCoast[],#REF!)&gt;=1),"Yes","No")</f>
        <v>No</v>
      </c>
      <c r="AI769" s="51" t="str">
        <f>IF(IDPs[[#This Row],[Gov_Pcode]]=IDPs[[#This Row],[Gov_Coming_Pcode]],"Yes","No")</f>
        <v>No</v>
      </c>
      <c r="AJ769" s="51" t="str">
        <f>IF(IDPs[[#This Row],[Dis_Pcode]]=IDPs[[#This Row],[Dis_Coming_Pcode]],"Yes","No")</f>
        <v>No</v>
      </c>
    </row>
    <row r="770" spans="1:36" x14ac:dyDescent="0.35">
      <c r="A770" s="50">
        <v>45433</v>
      </c>
      <c r="B770" s="50">
        <v>45433</v>
      </c>
      <c r="C770" s="50" t="s">
        <v>1046</v>
      </c>
      <c r="D770" s="51" t="s">
        <v>1207</v>
      </c>
      <c r="E770" s="52" t="s">
        <v>267</v>
      </c>
      <c r="F770" s="51" t="s">
        <v>1087</v>
      </c>
      <c r="G770" s="51" t="s">
        <v>65</v>
      </c>
      <c r="H770" s="52" t="s">
        <v>1091</v>
      </c>
      <c r="I770" s="51" t="s">
        <v>1126</v>
      </c>
      <c r="J770" s="51" t="s">
        <v>1184</v>
      </c>
      <c r="K770" s="50">
        <v>45424</v>
      </c>
      <c r="L770" s="50" t="s">
        <v>1046</v>
      </c>
      <c r="M770" s="51" t="s">
        <v>1207</v>
      </c>
      <c r="N770" s="52" t="s">
        <v>267</v>
      </c>
      <c r="O770" s="51" t="s">
        <v>1089</v>
      </c>
      <c r="P770" s="51" t="s">
        <v>60</v>
      </c>
      <c r="Q770" s="52" t="s">
        <v>1088</v>
      </c>
      <c r="R770" s="51" t="s">
        <v>1180</v>
      </c>
      <c r="S770" s="51" t="s">
        <v>1185</v>
      </c>
      <c r="T770" s="51" t="s">
        <v>1160</v>
      </c>
      <c r="U770" s="51"/>
      <c r="V770" s="51"/>
      <c r="W770" s="51">
        <v>1</v>
      </c>
      <c r="X770" s="51">
        <v>0</v>
      </c>
      <c r="Y770" s="51">
        <v>0</v>
      </c>
      <c r="Z770" s="51">
        <v>0</v>
      </c>
      <c r="AA770" s="51">
        <v>1</v>
      </c>
      <c r="AB770" s="51">
        <v>0</v>
      </c>
      <c r="AC770" s="51">
        <v>0</v>
      </c>
      <c r="AD770" s="51">
        <v>0</v>
      </c>
      <c r="AE770" s="51">
        <v>0</v>
      </c>
      <c r="AF770" s="51">
        <v>0</v>
      </c>
      <c r="AG770" s="51">
        <v>0</v>
      </c>
      <c r="AH770" s="51" t="str">
        <f>IF(OR(COUNTIF(WestCoast[],IDPs[[#This Row],[Dis_Pcode]])&gt;=1,COUNTIF(WestCoast[],#REF!)&gt;=1),"Yes","No")</f>
        <v>No</v>
      </c>
      <c r="AI770" s="51" t="str">
        <f>IF(IDPs[[#This Row],[Gov_Pcode]]=IDPs[[#This Row],[Gov_Coming_Pcode]],"Yes","No")</f>
        <v>Yes</v>
      </c>
      <c r="AJ770" s="51" t="str">
        <f>IF(IDPs[[#This Row],[Dis_Pcode]]=IDPs[[#This Row],[Dis_Coming_Pcode]],"Yes","No")</f>
        <v>No</v>
      </c>
    </row>
    <row r="771" spans="1:36" x14ac:dyDescent="0.35">
      <c r="A771" s="50">
        <v>45431</v>
      </c>
      <c r="B771" s="50">
        <v>45431</v>
      </c>
      <c r="C771" s="50" t="s">
        <v>401</v>
      </c>
      <c r="D771" s="51" t="s">
        <v>1203</v>
      </c>
      <c r="E771" s="52" t="s">
        <v>266</v>
      </c>
      <c r="F771" s="51" t="s">
        <v>453</v>
      </c>
      <c r="G771" s="51" t="s">
        <v>25</v>
      </c>
      <c r="H771" s="52" t="s">
        <v>452</v>
      </c>
      <c r="I771" s="51" t="s">
        <v>1126</v>
      </c>
      <c r="J771" s="51" t="s">
        <v>1184</v>
      </c>
      <c r="K771" s="50">
        <v>45427</v>
      </c>
      <c r="L771" s="50" t="s">
        <v>1046</v>
      </c>
      <c r="M771" s="51" t="s">
        <v>1207</v>
      </c>
      <c r="N771" s="52" t="s">
        <v>267</v>
      </c>
      <c r="O771" s="51" t="s">
        <v>1084</v>
      </c>
      <c r="P771" s="51" t="s">
        <v>35</v>
      </c>
      <c r="Q771" s="52" t="s">
        <v>1083</v>
      </c>
      <c r="R771" s="51" t="s">
        <v>1180</v>
      </c>
      <c r="S771" s="51" t="s">
        <v>1186</v>
      </c>
      <c r="T771" s="51" t="s">
        <v>1160</v>
      </c>
      <c r="U771" s="51"/>
      <c r="V771" s="51"/>
      <c r="W771" s="51">
        <v>3</v>
      </c>
      <c r="X771" s="51">
        <v>0</v>
      </c>
      <c r="Y771" s="51">
        <v>1</v>
      </c>
      <c r="Z771" s="51">
        <v>0</v>
      </c>
      <c r="AA771" s="51">
        <v>0</v>
      </c>
      <c r="AB771" s="51">
        <v>0</v>
      </c>
      <c r="AC771" s="51">
        <v>0</v>
      </c>
      <c r="AD771" s="51">
        <v>2</v>
      </c>
      <c r="AE771" s="51">
        <v>0</v>
      </c>
      <c r="AF771" s="51">
        <v>0</v>
      </c>
      <c r="AG771" s="51">
        <v>0</v>
      </c>
      <c r="AH771" s="51" t="str">
        <f>IF(OR(COUNTIF(WestCoast[],IDPs[[#This Row],[Dis_Pcode]])&gt;=1,COUNTIF(WestCoast[],#REF!)&gt;=1),"Yes","No")</f>
        <v>Yes</v>
      </c>
      <c r="AI771" s="51" t="str">
        <f>IF(IDPs[[#This Row],[Gov_Pcode]]=IDPs[[#This Row],[Gov_Coming_Pcode]],"Yes","No")</f>
        <v>No</v>
      </c>
      <c r="AJ771" s="51" t="str">
        <f>IF(IDPs[[#This Row],[Dis_Pcode]]=IDPs[[#This Row],[Dis_Coming_Pcode]],"Yes","No")</f>
        <v>No</v>
      </c>
    </row>
    <row r="772" spans="1:36" x14ac:dyDescent="0.35">
      <c r="A772" s="50">
        <v>45437</v>
      </c>
      <c r="B772" s="50">
        <v>45436</v>
      </c>
      <c r="C772" s="50" t="s">
        <v>401</v>
      </c>
      <c r="D772" s="51" t="s">
        <v>1203</v>
      </c>
      <c r="E772" s="52" t="s">
        <v>266</v>
      </c>
      <c r="F772" s="51" t="s">
        <v>417</v>
      </c>
      <c r="G772" s="51" t="s">
        <v>1303</v>
      </c>
      <c r="H772" s="52" t="s">
        <v>1304</v>
      </c>
      <c r="I772" s="51" t="s">
        <v>1126</v>
      </c>
      <c r="J772" s="51" t="s">
        <v>1184</v>
      </c>
      <c r="K772" s="50">
        <v>45428</v>
      </c>
      <c r="L772" s="50" t="s">
        <v>1046</v>
      </c>
      <c r="M772" s="51" t="s">
        <v>1207</v>
      </c>
      <c r="N772" s="52" t="s">
        <v>267</v>
      </c>
      <c r="O772" s="51" t="s">
        <v>1070</v>
      </c>
      <c r="P772" s="51" t="s">
        <v>83</v>
      </c>
      <c r="Q772" s="52" t="s">
        <v>1071</v>
      </c>
      <c r="R772" s="51" t="s">
        <v>1181</v>
      </c>
      <c r="S772" s="51" t="s">
        <v>1183</v>
      </c>
      <c r="T772" s="51" t="s">
        <v>1160</v>
      </c>
      <c r="U772" s="51"/>
      <c r="V772" s="51"/>
      <c r="W772" s="51">
        <v>1</v>
      </c>
      <c r="X772" s="51">
        <v>0</v>
      </c>
      <c r="Y772" s="51">
        <v>1</v>
      </c>
      <c r="Z772" s="51">
        <v>0</v>
      </c>
      <c r="AA772" s="51">
        <v>0</v>
      </c>
      <c r="AB772" s="51">
        <v>0</v>
      </c>
      <c r="AC772" s="51">
        <v>0</v>
      </c>
      <c r="AD772" s="51">
        <v>0</v>
      </c>
      <c r="AE772" s="51">
        <v>0</v>
      </c>
      <c r="AF772" s="51">
        <v>0</v>
      </c>
      <c r="AG772" s="51">
        <v>0</v>
      </c>
      <c r="AH772" s="51" t="str">
        <f>IF(OR(COUNTIF(WestCoast[],IDPs[[#This Row],[Dis_Pcode]])&gt;=1,COUNTIF(WestCoast[],#REF!)&gt;=1),"Yes","No")</f>
        <v>Yes</v>
      </c>
      <c r="AI772" s="51" t="str">
        <f>IF(IDPs[[#This Row],[Gov_Pcode]]=IDPs[[#This Row],[Gov_Coming_Pcode]],"Yes","No")</f>
        <v>No</v>
      </c>
      <c r="AJ772" s="51" t="str">
        <f>IF(IDPs[[#This Row],[Dis_Pcode]]=IDPs[[#This Row],[Dis_Coming_Pcode]],"Yes","No")</f>
        <v>No</v>
      </c>
    </row>
    <row r="773" spans="1:36" x14ac:dyDescent="0.35">
      <c r="A773" s="50">
        <v>45437</v>
      </c>
      <c r="B773" s="50">
        <v>45436</v>
      </c>
      <c r="C773" s="50" t="s">
        <v>401</v>
      </c>
      <c r="D773" s="51" t="s">
        <v>1203</v>
      </c>
      <c r="E773" s="52" t="s">
        <v>266</v>
      </c>
      <c r="F773" s="51" t="s">
        <v>417</v>
      </c>
      <c r="G773" s="51" t="s">
        <v>1303</v>
      </c>
      <c r="H773" s="52" t="s">
        <v>1304</v>
      </c>
      <c r="I773" s="51" t="s">
        <v>1126</v>
      </c>
      <c r="J773" s="51" t="s">
        <v>1184</v>
      </c>
      <c r="K773" s="50">
        <v>45428</v>
      </c>
      <c r="L773" s="50" t="s">
        <v>401</v>
      </c>
      <c r="M773" s="51" t="s">
        <v>1203</v>
      </c>
      <c r="N773" s="52" t="s">
        <v>266</v>
      </c>
      <c r="O773" s="51" t="s">
        <v>441</v>
      </c>
      <c r="P773" s="51" t="s">
        <v>1209</v>
      </c>
      <c r="Q773" s="52" t="s">
        <v>440</v>
      </c>
      <c r="R773" s="51" t="s">
        <v>1180</v>
      </c>
      <c r="S773" s="51" t="s">
        <v>1186</v>
      </c>
      <c r="T773" s="51" t="s">
        <v>1160</v>
      </c>
      <c r="U773" s="51"/>
      <c r="V773" s="51"/>
      <c r="W773" s="51">
        <v>1</v>
      </c>
      <c r="X773" s="51">
        <v>0</v>
      </c>
      <c r="Y773" s="51">
        <v>1</v>
      </c>
      <c r="Z773" s="51">
        <v>0</v>
      </c>
      <c r="AA773" s="51">
        <v>0</v>
      </c>
      <c r="AB773" s="51">
        <v>0</v>
      </c>
      <c r="AC773" s="51">
        <v>0</v>
      </c>
      <c r="AD773" s="51">
        <v>0</v>
      </c>
      <c r="AE773" s="51">
        <v>0</v>
      </c>
      <c r="AF773" s="51">
        <v>0</v>
      </c>
      <c r="AG773" s="51">
        <v>0</v>
      </c>
      <c r="AH773" s="51" t="str">
        <f>IF(OR(COUNTIF(WestCoast[],IDPs[[#This Row],[Dis_Pcode]])&gt;=1,COUNTIF(WestCoast[],#REF!)&gt;=1),"Yes","No")</f>
        <v>Yes</v>
      </c>
      <c r="AI773" s="51" t="str">
        <f>IF(IDPs[[#This Row],[Gov_Pcode]]=IDPs[[#This Row],[Gov_Coming_Pcode]],"Yes","No")</f>
        <v>Yes</v>
      </c>
      <c r="AJ773" s="51" t="str">
        <f>IF(IDPs[[#This Row],[Dis_Pcode]]=IDPs[[#This Row],[Dis_Coming_Pcode]],"Yes","No")</f>
        <v>No</v>
      </c>
    </row>
    <row r="774" spans="1:36" x14ac:dyDescent="0.35">
      <c r="A774" s="50">
        <v>45434</v>
      </c>
      <c r="B774" s="50">
        <v>45433</v>
      </c>
      <c r="C774" s="50" t="s">
        <v>1046</v>
      </c>
      <c r="D774" s="51" t="s">
        <v>1207</v>
      </c>
      <c r="E774" s="52" t="s">
        <v>267</v>
      </c>
      <c r="F774" s="51" t="s">
        <v>1053</v>
      </c>
      <c r="G774" s="51" t="s">
        <v>1052</v>
      </c>
      <c r="H774" s="52" t="s">
        <v>1051</v>
      </c>
      <c r="I774" s="51" t="s">
        <v>1126</v>
      </c>
      <c r="J774" s="51" t="s">
        <v>1184</v>
      </c>
      <c r="K774" s="50">
        <v>45429</v>
      </c>
      <c r="L774" s="50" t="s">
        <v>1046</v>
      </c>
      <c r="M774" s="51" t="s">
        <v>1207</v>
      </c>
      <c r="N774" s="52" t="s">
        <v>267</v>
      </c>
      <c r="O774" s="51" t="s">
        <v>1081</v>
      </c>
      <c r="P774" s="51" t="s">
        <v>1208</v>
      </c>
      <c r="Q774" s="52" t="s">
        <v>1080</v>
      </c>
      <c r="R774" s="51" t="s">
        <v>1180</v>
      </c>
      <c r="S774" s="51" t="s">
        <v>1185</v>
      </c>
      <c r="T774" s="51" t="s">
        <v>1435</v>
      </c>
      <c r="U774" s="51" t="s">
        <v>1160</v>
      </c>
      <c r="V774" s="51"/>
      <c r="W774" s="51">
        <v>2</v>
      </c>
      <c r="X774" s="51">
        <v>0</v>
      </c>
      <c r="Y774" s="51">
        <v>0</v>
      </c>
      <c r="Z774" s="51">
        <v>0</v>
      </c>
      <c r="AA774" s="51">
        <v>2</v>
      </c>
      <c r="AB774" s="51">
        <v>0</v>
      </c>
      <c r="AC774" s="51">
        <v>0</v>
      </c>
      <c r="AD774" s="51">
        <v>0</v>
      </c>
      <c r="AE774" s="51">
        <v>0</v>
      </c>
      <c r="AF774" s="51">
        <v>0</v>
      </c>
      <c r="AG774" s="51">
        <v>0</v>
      </c>
      <c r="AH774" s="51" t="str">
        <f>IF(OR(COUNTIF(WestCoast[],IDPs[[#This Row],[Dis_Pcode]])&gt;=1,COUNTIF(WestCoast[],#REF!)&gt;=1),"Yes","No")</f>
        <v>No</v>
      </c>
      <c r="AI774" s="51" t="str">
        <f>IF(IDPs[[#This Row],[Gov_Pcode]]=IDPs[[#This Row],[Gov_Coming_Pcode]],"Yes","No")</f>
        <v>Yes</v>
      </c>
      <c r="AJ774" s="51" t="str">
        <f>IF(IDPs[[#This Row],[Dis_Pcode]]=IDPs[[#This Row],[Dis_Coming_Pcode]],"Yes","No")</f>
        <v>No</v>
      </c>
    </row>
    <row r="775" spans="1:36" x14ac:dyDescent="0.35">
      <c r="A775" s="50">
        <v>45437</v>
      </c>
      <c r="B775" s="50">
        <v>45436</v>
      </c>
      <c r="C775" s="50" t="s">
        <v>401</v>
      </c>
      <c r="D775" s="51" t="s">
        <v>1203</v>
      </c>
      <c r="E775" s="52" t="s">
        <v>266</v>
      </c>
      <c r="F775" s="51" t="s">
        <v>417</v>
      </c>
      <c r="G775" s="51" t="s">
        <v>1303</v>
      </c>
      <c r="H775" s="52" t="s">
        <v>1304</v>
      </c>
      <c r="I775" s="51" t="s">
        <v>1126</v>
      </c>
      <c r="J775" s="51" t="s">
        <v>1184</v>
      </c>
      <c r="K775" s="50">
        <v>45429</v>
      </c>
      <c r="L775" s="50" t="s">
        <v>1046</v>
      </c>
      <c r="M775" s="51" t="s">
        <v>1207</v>
      </c>
      <c r="N775" s="52" t="s">
        <v>267</v>
      </c>
      <c r="O775" s="51" t="s">
        <v>1084</v>
      </c>
      <c r="P775" s="51" t="s">
        <v>35</v>
      </c>
      <c r="Q775" s="52" t="s">
        <v>1083</v>
      </c>
      <c r="R775" s="51" t="s">
        <v>1180</v>
      </c>
      <c r="S775" s="51" t="s">
        <v>1186</v>
      </c>
      <c r="T775" s="51" t="s">
        <v>1160</v>
      </c>
      <c r="U775" s="51"/>
      <c r="V775" s="51"/>
      <c r="W775" s="51">
        <v>2</v>
      </c>
      <c r="X775" s="51">
        <v>0</v>
      </c>
      <c r="Y775" s="51">
        <v>1</v>
      </c>
      <c r="Z775" s="51">
        <v>0</v>
      </c>
      <c r="AA775" s="51">
        <v>0</v>
      </c>
      <c r="AB775" s="51">
        <v>0</v>
      </c>
      <c r="AC775" s="51">
        <v>0</v>
      </c>
      <c r="AD775" s="51">
        <v>1</v>
      </c>
      <c r="AE775" s="51">
        <v>0</v>
      </c>
      <c r="AF775" s="51">
        <v>0</v>
      </c>
      <c r="AG775" s="51">
        <v>0</v>
      </c>
      <c r="AH775" s="51" t="str">
        <f>IF(OR(COUNTIF(WestCoast[],IDPs[[#This Row],[Dis_Pcode]])&gt;=1,COUNTIF(WestCoast[],#REF!)&gt;=1),"Yes","No")</f>
        <v>Yes</v>
      </c>
      <c r="AI775" s="51" t="str">
        <f>IF(IDPs[[#This Row],[Gov_Pcode]]=IDPs[[#This Row],[Gov_Coming_Pcode]],"Yes","No")</f>
        <v>No</v>
      </c>
      <c r="AJ775" s="51" t="str">
        <f>IF(IDPs[[#This Row],[Dis_Pcode]]=IDPs[[#This Row],[Dis_Coming_Pcode]],"Yes","No")</f>
        <v>No</v>
      </c>
    </row>
    <row r="776" spans="1:36" x14ac:dyDescent="0.35">
      <c r="A776" s="50">
        <v>45437</v>
      </c>
      <c r="B776" s="50">
        <v>45431</v>
      </c>
      <c r="C776" s="50" t="s">
        <v>874</v>
      </c>
      <c r="D776" s="51" t="s">
        <v>6</v>
      </c>
      <c r="E776" s="52" t="s">
        <v>873</v>
      </c>
      <c r="F776" s="51" t="s">
        <v>894</v>
      </c>
      <c r="G776" s="51" t="s">
        <v>87</v>
      </c>
      <c r="H776" s="52" t="s">
        <v>893</v>
      </c>
      <c r="I776" s="51" t="s">
        <v>1126</v>
      </c>
      <c r="J776" s="51" t="s">
        <v>1184</v>
      </c>
      <c r="K776" s="50">
        <v>45429</v>
      </c>
      <c r="L776" s="50" t="s">
        <v>717</v>
      </c>
      <c r="M776" s="51" t="s">
        <v>1</v>
      </c>
      <c r="N776" s="52" t="s">
        <v>264</v>
      </c>
      <c r="O776" s="51" t="s">
        <v>719</v>
      </c>
      <c r="P776" s="51" t="s">
        <v>78</v>
      </c>
      <c r="Q776" s="52" t="s">
        <v>718</v>
      </c>
      <c r="R776" s="51" t="s">
        <v>1181</v>
      </c>
      <c r="S776" s="51" t="s">
        <v>1183</v>
      </c>
      <c r="T776" s="51" t="s">
        <v>1160</v>
      </c>
      <c r="U776" s="51"/>
      <c r="V776" s="51"/>
      <c r="W776" s="51">
        <v>1</v>
      </c>
      <c r="X776" s="51">
        <v>0</v>
      </c>
      <c r="Y776" s="51">
        <v>1</v>
      </c>
      <c r="Z776" s="51">
        <v>0</v>
      </c>
      <c r="AA776" s="51">
        <v>0</v>
      </c>
      <c r="AB776" s="51">
        <v>0</v>
      </c>
      <c r="AC776" s="51">
        <v>0</v>
      </c>
      <c r="AD776" s="51">
        <v>0</v>
      </c>
      <c r="AE776" s="51">
        <v>0</v>
      </c>
      <c r="AF776" s="51">
        <v>0</v>
      </c>
      <c r="AG776" s="51">
        <v>0</v>
      </c>
      <c r="AH776" s="51" t="str">
        <f>IF(OR(COUNTIF(WestCoast[],IDPs[[#This Row],[Dis_Pcode]])&gt;=1,COUNTIF(WestCoast[],#REF!)&gt;=1),"Yes","No")</f>
        <v>No</v>
      </c>
      <c r="AI776" s="51" t="str">
        <f>IF(IDPs[[#This Row],[Gov_Pcode]]=IDPs[[#This Row],[Gov_Coming_Pcode]],"Yes","No")</f>
        <v>No</v>
      </c>
      <c r="AJ776" s="51" t="str">
        <f>IF(IDPs[[#This Row],[Dis_Pcode]]=IDPs[[#This Row],[Dis_Coming_Pcode]],"Yes","No")</f>
        <v>No</v>
      </c>
    </row>
    <row r="777" spans="1:36" x14ac:dyDescent="0.35">
      <c r="A777" s="50">
        <v>45437</v>
      </c>
      <c r="B777" s="50">
        <v>45431</v>
      </c>
      <c r="C777" s="50" t="s">
        <v>874</v>
      </c>
      <c r="D777" s="51" t="s">
        <v>6</v>
      </c>
      <c r="E777" s="52" t="s">
        <v>873</v>
      </c>
      <c r="F777" s="51" t="s">
        <v>894</v>
      </c>
      <c r="G777" s="51" t="s">
        <v>87</v>
      </c>
      <c r="H777" s="52" t="s">
        <v>893</v>
      </c>
      <c r="I777" s="51" t="s">
        <v>1126</v>
      </c>
      <c r="J777" s="51" t="s">
        <v>1184</v>
      </c>
      <c r="K777" s="50">
        <v>45429</v>
      </c>
      <c r="L777" s="50" t="s">
        <v>959</v>
      </c>
      <c r="M777" s="51" t="s">
        <v>1206</v>
      </c>
      <c r="N777" s="52" t="s">
        <v>270</v>
      </c>
      <c r="O777" s="51" t="s">
        <v>993</v>
      </c>
      <c r="P777" s="51" t="s">
        <v>148</v>
      </c>
      <c r="Q777" s="52" t="s">
        <v>992</v>
      </c>
      <c r="R777" s="51" t="s">
        <v>1180</v>
      </c>
      <c r="S777" s="51" t="s">
        <v>1185</v>
      </c>
      <c r="T777" s="51" t="s">
        <v>1160</v>
      </c>
      <c r="U777" s="51"/>
      <c r="V777" s="51"/>
      <c r="W777" s="51">
        <v>1</v>
      </c>
      <c r="X777" s="51">
        <v>0</v>
      </c>
      <c r="Y777" s="51">
        <v>0</v>
      </c>
      <c r="Z777" s="51">
        <v>0</v>
      </c>
      <c r="AA777" s="51">
        <v>0</v>
      </c>
      <c r="AB777" s="51">
        <v>0</v>
      </c>
      <c r="AC777" s="51">
        <v>0</v>
      </c>
      <c r="AD777" s="51">
        <v>1</v>
      </c>
      <c r="AE777" s="51">
        <v>0</v>
      </c>
      <c r="AF777" s="51">
        <v>0</v>
      </c>
      <c r="AG777" s="51">
        <v>0</v>
      </c>
      <c r="AH777" s="51" t="str">
        <f>IF(OR(COUNTIF(WestCoast[],IDPs[[#This Row],[Dis_Pcode]])&gt;=1,COUNTIF(WestCoast[],#REF!)&gt;=1),"Yes","No")</f>
        <v>No</v>
      </c>
      <c r="AI777" s="51" t="str">
        <f>IF(IDPs[[#This Row],[Gov_Pcode]]=IDPs[[#This Row],[Gov_Coming_Pcode]],"Yes","No")</f>
        <v>No</v>
      </c>
      <c r="AJ777" s="51" t="str">
        <f>IF(IDPs[[#This Row],[Dis_Pcode]]=IDPs[[#This Row],[Dis_Coming_Pcode]],"Yes","No")</f>
        <v>No</v>
      </c>
    </row>
    <row r="778" spans="1:36" x14ac:dyDescent="0.35">
      <c r="A778" s="50">
        <v>45436</v>
      </c>
      <c r="B778" s="50">
        <v>45436</v>
      </c>
      <c r="C778" s="50" t="s">
        <v>1046</v>
      </c>
      <c r="D778" s="51" t="s">
        <v>1207</v>
      </c>
      <c r="E778" s="52" t="s">
        <v>267</v>
      </c>
      <c r="F778" s="51" t="s">
        <v>1081</v>
      </c>
      <c r="G778" s="51" t="s">
        <v>1208</v>
      </c>
      <c r="H778" s="52" t="s">
        <v>1080</v>
      </c>
      <c r="I778" s="51" t="s">
        <v>1126</v>
      </c>
      <c r="J778" s="51" t="s">
        <v>1184</v>
      </c>
      <c r="K778" s="50">
        <v>45430</v>
      </c>
      <c r="L778" s="50" t="s">
        <v>1046</v>
      </c>
      <c r="M778" s="51" t="s">
        <v>1207</v>
      </c>
      <c r="N778" s="52" t="s">
        <v>267</v>
      </c>
      <c r="O778" s="51" t="s">
        <v>1084</v>
      </c>
      <c r="P778" s="51" t="s">
        <v>35</v>
      </c>
      <c r="Q778" s="52" t="s">
        <v>1083</v>
      </c>
      <c r="R778" s="51" t="s">
        <v>1180</v>
      </c>
      <c r="S778" s="51" t="s">
        <v>1186</v>
      </c>
      <c r="T778" s="51" t="s">
        <v>1160</v>
      </c>
      <c r="U778" s="51"/>
      <c r="V778" s="51"/>
      <c r="W778" s="51">
        <v>1</v>
      </c>
      <c r="X778" s="51">
        <v>0</v>
      </c>
      <c r="Y778" s="51">
        <v>0</v>
      </c>
      <c r="Z778" s="51">
        <v>0</v>
      </c>
      <c r="AA778" s="51">
        <v>1</v>
      </c>
      <c r="AB778" s="51">
        <v>0</v>
      </c>
      <c r="AC778" s="51">
        <v>0</v>
      </c>
      <c r="AD778" s="51">
        <v>0</v>
      </c>
      <c r="AE778" s="51">
        <v>0</v>
      </c>
      <c r="AF778" s="51">
        <v>0</v>
      </c>
      <c r="AG778" s="51">
        <v>0</v>
      </c>
      <c r="AH778" s="51" t="str">
        <f>IF(OR(COUNTIF(WestCoast[],IDPs[[#This Row],[Dis_Pcode]])&gt;=1,COUNTIF(WestCoast[],#REF!)&gt;=1),"Yes","No")</f>
        <v>No</v>
      </c>
      <c r="AI778" s="51" t="str">
        <f>IF(IDPs[[#This Row],[Gov_Pcode]]=IDPs[[#This Row],[Gov_Coming_Pcode]],"Yes","No")</f>
        <v>Yes</v>
      </c>
      <c r="AJ778" s="51" t="str">
        <f>IF(IDPs[[#This Row],[Dis_Pcode]]=IDPs[[#This Row],[Dis_Coming_Pcode]],"Yes","No")</f>
        <v>No</v>
      </c>
    </row>
    <row r="779" spans="1:36" x14ac:dyDescent="0.35">
      <c r="A779" s="50">
        <v>45437</v>
      </c>
      <c r="B779" s="50">
        <v>45437</v>
      </c>
      <c r="C779" s="50" t="s">
        <v>401</v>
      </c>
      <c r="D779" s="51" t="s">
        <v>1203</v>
      </c>
      <c r="E779" s="52" t="s">
        <v>266</v>
      </c>
      <c r="F779" s="51" t="s">
        <v>417</v>
      </c>
      <c r="G779" s="51" t="s">
        <v>1303</v>
      </c>
      <c r="H779" s="52" t="s">
        <v>1304</v>
      </c>
      <c r="I779" s="51" t="s">
        <v>1126</v>
      </c>
      <c r="J779" s="51" t="s">
        <v>1184</v>
      </c>
      <c r="K779" s="50">
        <v>45430</v>
      </c>
      <c r="L779" s="50" t="s">
        <v>401</v>
      </c>
      <c r="M779" s="51" t="s">
        <v>1203</v>
      </c>
      <c r="N779" s="52" t="s">
        <v>266</v>
      </c>
      <c r="O779" s="51" t="s">
        <v>415</v>
      </c>
      <c r="P779" s="51" t="s">
        <v>34</v>
      </c>
      <c r="Q779" s="52" t="s">
        <v>414</v>
      </c>
      <c r="R779" s="51" t="s">
        <v>1181</v>
      </c>
      <c r="S779" s="51" t="s">
        <v>1182</v>
      </c>
      <c r="T779" s="51" t="s">
        <v>1160</v>
      </c>
      <c r="U779" s="51"/>
      <c r="V779" s="51"/>
      <c r="W779" s="51">
        <v>1</v>
      </c>
      <c r="X779" s="51">
        <v>0</v>
      </c>
      <c r="Y779" s="51">
        <v>0</v>
      </c>
      <c r="Z779" s="51">
        <v>0</v>
      </c>
      <c r="AA779" s="51">
        <v>0</v>
      </c>
      <c r="AB779" s="51">
        <v>0</v>
      </c>
      <c r="AC779" s="51">
        <v>0</v>
      </c>
      <c r="AD779" s="51">
        <v>0</v>
      </c>
      <c r="AE779" s="51">
        <v>0</v>
      </c>
      <c r="AF779" s="51">
        <v>1</v>
      </c>
      <c r="AG779" s="51">
        <v>0</v>
      </c>
      <c r="AH779" s="51" t="str">
        <f>IF(OR(COUNTIF(WestCoast[],IDPs[[#This Row],[Dis_Pcode]])&gt;=1,COUNTIF(WestCoast[],#REF!)&gt;=1),"Yes","No")</f>
        <v>Yes</v>
      </c>
      <c r="AI779" s="51" t="str">
        <f>IF(IDPs[[#This Row],[Gov_Pcode]]=IDPs[[#This Row],[Gov_Coming_Pcode]],"Yes","No")</f>
        <v>Yes</v>
      </c>
      <c r="AJ779" s="51" t="str">
        <f>IF(IDPs[[#This Row],[Dis_Pcode]]=IDPs[[#This Row],[Dis_Coming_Pcode]],"Yes","No")</f>
        <v>No</v>
      </c>
    </row>
    <row r="780" spans="1:36" x14ac:dyDescent="0.35">
      <c r="A780" s="50">
        <v>45437</v>
      </c>
      <c r="B780" s="50">
        <v>45432</v>
      </c>
      <c r="C780" s="50" t="s">
        <v>874</v>
      </c>
      <c r="D780" s="51" t="s">
        <v>6</v>
      </c>
      <c r="E780" s="52" t="s">
        <v>873</v>
      </c>
      <c r="F780" s="51" t="s">
        <v>894</v>
      </c>
      <c r="G780" s="51" t="s">
        <v>87</v>
      </c>
      <c r="H780" s="52" t="s">
        <v>893</v>
      </c>
      <c r="I780" s="51" t="s">
        <v>1126</v>
      </c>
      <c r="J780" s="51" t="s">
        <v>1184</v>
      </c>
      <c r="K780" s="50">
        <v>45430</v>
      </c>
      <c r="L780" s="50" t="s">
        <v>874</v>
      </c>
      <c r="M780" s="51" t="s">
        <v>6</v>
      </c>
      <c r="N780" s="52" t="s">
        <v>873</v>
      </c>
      <c r="O780" s="51" t="s">
        <v>900</v>
      </c>
      <c r="P780" s="51" t="s">
        <v>162</v>
      </c>
      <c r="Q780" s="52" t="s">
        <v>1111</v>
      </c>
      <c r="R780" s="51" t="s">
        <v>1180</v>
      </c>
      <c r="S780" s="51" t="s">
        <v>1185</v>
      </c>
      <c r="T780" s="51" t="s">
        <v>1439</v>
      </c>
      <c r="U780" s="51"/>
      <c r="V780" s="51"/>
      <c r="W780" s="51">
        <v>1</v>
      </c>
      <c r="X780" s="51">
        <v>0</v>
      </c>
      <c r="Y780" s="51">
        <v>0</v>
      </c>
      <c r="Z780" s="51">
        <v>0</v>
      </c>
      <c r="AA780" s="51">
        <v>0</v>
      </c>
      <c r="AB780" s="51">
        <v>0</v>
      </c>
      <c r="AC780" s="51">
        <v>0</v>
      </c>
      <c r="AD780" s="51">
        <v>1</v>
      </c>
      <c r="AE780" s="51">
        <v>0</v>
      </c>
      <c r="AF780" s="51">
        <v>0</v>
      </c>
      <c r="AG780" s="51">
        <v>0</v>
      </c>
      <c r="AH780" s="51" t="str">
        <f>IF(OR(COUNTIF(WestCoast[],IDPs[[#This Row],[Dis_Pcode]])&gt;=1,COUNTIF(WestCoast[],#REF!)&gt;=1),"Yes","No")</f>
        <v>No</v>
      </c>
      <c r="AI780" s="51" t="str">
        <f>IF(IDPs[[#This Row],[Gov_Pcode]]=IDPs[[#This Row],[Gov_Coming_Pcode]],"Yes","No")</f>
        <v>Yes</v>
      </c>
      <c r="AJ780" s="51" t="str">
        <f>IF(IDPs[[#This Row],[Dis_Pcode]]=IDPs[[#This Row],[Dis_Coming_Pcode]],"Yes","No")</f>
        <v>No</v>
      </c>
    </row>
    <row r="781" spans="1:36" x14ac:dyDescent="0.35">
      <c r="A781" s="50">
        <v>45437</v>
      </c>
      <c r="B781" s="50">
        <v>45433</v>
      </c>
      <c r="C781" s="50" t="s">
        <v>874</v>
      </c>
      <c r="D781" s="51" t="s">
        <v>6</v>
      </c>
      <c r="E781" s="52" t="s">
        <v>873</v>
      </c>
      <c r="F781" s="51" t="s">
        <v>894</v>
      </c>
      <c r="G781" s="51" t="s">
        <v>87</v>
      </c>
      <c r="H781" s="52" t="s">
        <v>893</v>
      </c>
      <c r="I781" s="51" t="s">
        <v>1126</v>
      </c>
      <c r="J781" s="51" t="s">
        <v>1184</v>
      </c>
      <c r="K781" s="50">
        <v>45430</v>
      </c>
      <c r="L781" s="50" t="s">
        <v>797</v>
      </c>
      <c r="M781" s="51" t="s">
        <v>7</v>
      </c>
      <c r="N781" s="52" t="s">
        <v>796</v>
      </c>
      <c r="O781" s="51" t="s">
        <v>833</v>
      </c>
      <c r="P781" s="51" t="s">
        <v>7</v>
      </c>
      <c r="Q781" s="52" t="s">
        <v>796</v>
      </c>
      <c r="R781" s="51" t="s">
        <v>1180</v>
      </c>
      <c r="S781" s="51" t="s">
        <v>1185</v>
      </c>
      <c r="T781" s="51" t="s">
        <v>1160</v>
      </c>
      <c r="U781" s="51"/>
      <c r="V781" s="51"/>
      <c r="W781" s="51">
        <v>1</v>
      </c>
      <c r="X781" s="51">
        <v>0</v>
      </c>
      <c r="Y781" s="51">
        <v>0</v>
      </c>
      <c r="Z781" s="51">
        <v>0</v>
      </c>
      <c r="AA781" s="51">
        <v>1</v>
      </c>
      <c r="AB781" s="51">
        <v>0</v>
      </c>
      <c r="AC781" s="51">
        <v>0</v>
      </c>
      <c r="AD781" s="51">
        <v>0</v>
      </c>
      <c r="AE781" s="51">
        <v>0</v>
      </c>
      <c r="AF781" s="51">
        <v>0</v>
      </c>
      <c r="AG781" s="51">
        <v>0</v>
      </c>
      <c r="AH781" s="51" t="str">
        <f>IF(OR(COUNTIF(WestCoast[],IDPs[[#This Row],[Dis_Pcode]])&gt;=1,COUNTIF(WestCoast[],#REF!)&gt;=1),"Yes","No")</f>
        <v>No</v>
      </c>
      <c r="AI781" s="51" t="str">
        <f>IF(IDPs[[#This Row],[Gov_Pcode]]=IDPs[[#This Row],[Gov_Coming_Pcode]],"Yes","No")</f>
        <v>No</v>
      </c>
      <c r="AJ781" s="51" t="str">
        <f>IF(IDPs[[#This Row],[Dis_Pcode]]=IDPs[[#This Row],[Dis_Coming_Pcode]],"Yes","No")</f>
        <v>No</v>
      </c>
    </row>
    <row r="782" spans="1:36" x14ac:dyDescent="0.35">
      <c r="A782" s="50">
        <v>45437</v>
      </c>
      <c r="B782" s="50">
        <v>45433</v>
      </c>
      <c r="C782" s="50" t="s">
        <v>874</v>
      </c>
      <c r="D782" s="51" t="s">
        <v>6</v>
      </c>
      <c r="E782" s="52" t="s">
        <v>873</v>
      </c>
      <c r="F782" s="51" t="s">
        <v>894</v>
      </c>
      <c r="G782" s="51" t="s">
        <v>87</v>
      </c>
      <c r="H782" s="52" t="s">
        <v>893</v>
      </c>
      <c r="I782" s="51" t="s">
        <v>1126</v>
      </c>
      <c r="J782" s="51" t="s">
        <v>1184</v>
      </c>
      <c r="K782" s="50">
        <v>45430</v>
      </c>
      <c r="L782" s="50" t="s">
        <v>1046</v>
      </c>
      <c r="M782" s="51" t="s">
        <v>1207</v>
      </c>
      <c r="N782" s="52" t="s">
        <v>267</v>
      </c>
      <c r="O782" s="51" t="s">
        <v>1081</v>
      </c>
      <c r="P782" s="51" t="s">
        <v>1208</v>
      </c>
      <c r="Q782" s="52" t="s">
        <v>1080</v>
      </c>
      <c r="R782" s="51" t="s">
        <v>1181</v>
      </c>
      <c r="S782" s="51" t="s">
        <v>1183</v>
      </c>
      <c r="T782" s="51" t="s">
        <v>1160</v>
      </c>
      <c r="U782" s="51"/>
      <c r="V782" s="51"/>
      <c r="W782" s="51">
        <v>1</v>
      </c>
      <c r="X782" s="51">
        <v>0</v>
      </c>
      <c r="Y782" s="51">
        <v>0</v>
      </c>
      <c r="Z782" s="51">
        <v>0</v>
      </c>
      <c r="AA782" s="51">
        <v>0</v>
      </c>
      <c r="AB782" s="51">
        <v>0</v>
      </c>
      <c r="AC782" s="51">
        <v>0</v>
      </c>
      <c r="AD782" s="51">
        <v>0</v>
      </c>
      <c r="AE782" s="51">
        <v>0</v>
      </c>
      <c r="AF782" s="51">
        <v>1</v>
      </c>
      <c r="AG782" s="51">
        <v>0</v>
      </c>
      <c r="AH782" s="51" t="str">
        <f>IF(OR(COUNTIF(WestCoast[],IDPs[[#This Row],[Dis_Pcode]])&gt;=1,COUNTIF(WestCoast[],#REF!)&gt;=1),"Yes","No")</f>
        <v>No</v>
      </c>
      <c r="AI782" s="51" t="str">
        <f>IF(IDPs[[#This Row],[Gov_Pcode]]=IDPs[[#This Row],[Gov_Coming_Pcode]],"Yes","No")</f>
        <v>No</v>
      </c>
      <c r="AJ782" s="51" t="str">
        <f>IF(IDPs[[#This Row],[Dis_Pcode]]=IDPs[[#This Row],[Dis_Coming_Pcode]],"Yes","No")</f>
        <v>No</v>
      </c>
    </row>
    <row r="783" spans="1:36" x14ac:dyDescent="0.35">
      <c r="A783" s="50">
        <v>45433</v>
      </c>
      <c r="B783" s="50">
        <v>45433</v>
      </c>
      <c r="C783" s="50" t="s">
        <v>401</v>
      </c>
      <c r="D783" s="51" t="s">
        <v>1203</v>
      </c>
      <c r="E783" s="52" t="s">
        <v>266</v>
      </c>
      <c r="F783" s="51" t="s">
        <v>453</v>
      </c>
      <c r="G783" s="51" t="s">
        <v>25</v>
      </c>
      <c r="H783" s="52" t="s">
        <v>452</v>
      </c>
      <c r="I783" s="51" t="s">
        <v>1126</v>
      </c>
      <c r="J783" s="51" t="s">
        <v>1184</v>
      </c>
      <c r="K783" s="50">
        <v>45431</v>
      </c>
      <c r="L783" s="50" t="s">
        <v>1046</v>
      </c>
      <c r="M783" s="51" t="s">
        <v>1207</v>
      </c>
      <c r="N783" s="52" t="s">
        <v>267</v>
      </c>
      <c r="O783" s="51" t="s">
        <v>1084</v>
      </c>
      <c r="P783" s="51" t="s">
        <v>35</v>
      </c>
      <c r="Q783" s="52" t="s">
        <v>1083</v>
      </c>
      <c r="R783" s="51" t="s">
        <v>1180</v>
      </c>
      <c r="S783" s="51" t="s">
        <v>1186</v>
      </c>
      <c r="T783" s="51" t="s">
        <v>1160</v>
      </c>
      <c r="U783" s="51"/>
      <c r="V783" s="51"/>
      <c r="W783" s="51">
        <v>4</v>
      </c>
      <c r="X783" s="51">
        <v>0</v>
      </c>
      <c r="Y783" s="51">
        <v>1</v>
      </c>
      <c r="Z783" s="51">
        <v>0</v>
      </c>
      <c r="AA783" s="51">
        <v>0</v>
      </c>
      <c r="AB783" s="51">
        <v>1</v>
      </c>
      <c r="AC783" s="51">
        <v>0</v>
      </c>
      <c r="AD783" s="51">
        <v>2</v>
      </c>
      <c r="AE783" s="51">
        <v>0</v>
      </c>
      <c r="AF783" s="51">
        <v>0</v>
      </c>
      <c r="AG783" s="51">
        <v>0</v>
      </c>
      <c r="AH783" s="51" t="str">
        <f>IF(OR(COUNTIF(WestCoast[],IDPs[[#This Row],[Dis_Pcode]])&gt;=1,COUNTIF(WestCoast[],#REF!)&gt;=1),"Yes","No")</f>
        <v>Yes</v>
      </c>
      <c r="AI783" s="51" t="str">
        <f>IF(IDPs[[#This Row],[Gov_Pcode]]=IDPs[[#This Row],[Gov_Coming_Pcode]],"Yes","No")</f>
        <v>No</v>
      </c>
      <c r="AJ783" s="51" t="str">
        <f>IF(IDPs[[#This Row],[Dis_Pcode]]=IDPs[[#This Row],[Dis_Coming_Pcode]],"Yes","No")</f>
        <v>No</v>
      </c>
    </row>
    <row r="784" spans="1:36" x14ac:dyDescent="0.35">
      <c r="A784" s="50">
        <v>45434</v>
      </c>
      <c r="B784" s="50">
        <v>45434</v>
      </c>
      <c r="C784" s="50" t="s">
        <v>1046</v>
      </c>
      <c r="D784" s="51" t="s">
        <v>1207</v>
      </c>
      <c r="E784" s="52" t="s">
        <v>267</v>
      </c>
      <c r="F784" s="51" t="s">
        <v>1081</v>
      </c>
      <c r="G784" s="51" t="s">
        <v>1208</v>
      </c>
      <c r="H784" s="52" t="s">
        <v>1080</v>
      </c>
      <c r="I784" s="51" t="s">
        <v>1126</v>
      </c>
      <c r="J784" s="51" t="s">
        <v>1184</v>
      </c>
      <c r="K784" s="50">
        <v>45431</v>
      </c>
      <c r="L784" s="50" t="s">
        <v>1046</v>
      </c>
      <c r="M784" s="51" t="s">
        <v>1207</v>
      </c>
      <c r="N784" s="52" t="s">
        <v>267</v>
      </c>
      <c r="O784" s="51" t="s">
        <v>1074</v>
      </c>
      <c r="P784" s="51" t="s">
        <v>1073</v>
      </c>
      <c r="Q784" s="52" t="s">
        <v>1072</v>
      </c>
      <c r="R784" s="51" t="s">
        <v>1180</v>
      </c>
      <c r="S784" s="51" t="s">
        <v>1185</v>
      </c>
      <c r="T784" s="51" t="s">
        <v>1160</v>
      </c>
      <c r="U784" s="51"/>
      <c r="V784" s="51"/>
      <c r="W784" s="51">
        <v>1</v>
      </c>
      <c r="X784" s="51">
        <v>0</v>
      </c>
      <c r="Y784" s="51">
        <v>0</v>
      </c>
      <c r="Z784" s="51">
        <v>0</v>
      </c>
      <c r="AA784" s="51">
        <v>1</v>
      </c>
      <c r="AB784" s="51">
        <v>0</v>
      </c>
      <c r="AC784" s="51">
        <v>0</v>
      </c>
      <c r="AD784" s="51">
        <v>0</v>
      </c>
      <c r="AE784" s="51">
        <v>0</v>
      </c>
      <c r="AF784" s="51">
        <v>0</v>
      </c>
      <c r="AG784" s="51">
        <v>0</v>
      </c>
      <c r="AH784" s="51" t="str">
        <f>IF(OR(COUNTIF(WestCoast[],IDPs[[#This Row],[Dis_Pcode]])&gt;=1,COUNTIF(WestCoast[],#REF!)&gt;=1),"Yes","No")</f>
        <v>No</v>
      </c>
      <c r="AI784" s="51" t="str">
        <f>IF(IDPs[[#This Row],[Gov_Pcode]]=IDPs[[#This Row],[Gov_Coming_Pcode]],"Yes","No")</f>
        <v>Yes</v>
      </c>
      <c r="AJ784" s="51" t="str">
        <f>IF(IDPs[[#This Row],[Dis_Pcode]]=IDPs[[#This Row],[Dis_Coming_Pcode]],"Yes","No")</f>
        <v>No</v>
      </c>
    </row>
    <row r="785" spans="1:36" x14ac:dyDescent="0.35">
      <c r="A785" s="50">
        <v>45437</v>
      </c>
      <c r="B785" s="50">
        <v>45437</v>
      </c>
      <c r="C785" s="50" t="s">
        <v>401</v>
      </c>
      <c r="D785" s="51" t="s">
        <v>1203</v>
      </c>
      <c r="E785" s="52" t="s">
        <v>266</v>
      </c>
      <c r="F785" s="51" t="s">
        <v>417</v>
      </c>
      <c r="G785" s="51" t="s">
        <v>1303</v>
      </c>
      <c r="H785" s="52" t="s">
        <v>1304</v>
      </c>
      <c r="I785" s="51" t="s">
        <v>1126</v>
      </c>
      <c r="J785" s="51" t="s">
        <v>1184</v>
      </c>
      <c r="K785" s="50">
        <v>45431</v>
      </c>
      <c r="L785" s="50" t="s">
        <v>401</v>
      </c>
      <c r="M785" s="51" t="s">
        <v>1203</v>
      </c>
      <c r="N785" s="52" t="s">
        <v>266</v>
      </c>
      <c r="O785" s="51" t="s">
        <v>441</v>
      </c>
      <c r="P785" s="51" t="s">
        <v>1209</v>
      </c>
      <c r="Q785" s="52" t="s">
        <v>440</v>
      </c>
      <c r="R785" s="51" t="s">
        <v>1180</v>
      </c>
      <c r="S785" s="51" t="s">
        <v>1186</v>
      </c>
      <c r="T785" s="51" t="s">
        <v>1435</v>
      </c>
      <c r="U785" s="51" t="s">
        <v>1435</v>
      </c>
      <c r="V785" s="51" t="s">
        <v>1435</v>
      </c>
      <c r="W785" s="51">
        <v>3</v>
      </c>
      <c r="X785" s="51">
        <v>0</v>
      </c>
      <c r="Y785" s="51">
        <v>2</v>
      </c>
      <c r="Z785" s="51">
        <v>0</v>
      </c>
      <c r="AA785" s="51">
        <v>0</v>
      </c>
      <c r="AB785" s="51">
        <v>0</v>
      </c>
      <c r="AC785" s="51">
        <v>0</v>
      </c>
      <c r="AD785" s="51">
        <v>1</v>
      </c>
      <c r="AE785" s="51">
        <v>0</v>
      </c>
      <c r="AF785" s="51">
        <v>0</v>
      </c>
      <c r="AG785" s="51">
        <v>0</v>
      </c>
      <c r="AH785" s="51" t="str">
        <f>IF(OR(COUNTIF(WestCoast[],IDPs[[#This Row],[Dis_Pcode]])&gt;=1,COUNTIF(WestCoast[],#REF!)&gt;=1),"Yes","No")</f>
        <v>Yes</v>
      </c>
      <c r="AI785" s="51" t="str">
        <f>IF(IDPs[[#This Row],[Gov_Pcode]]=IDPs[[#This Row],[Gov_Coming_Pcode]],"Yes","No")</f>
        <v>Yes</v>
      </c>
      <c r="AJ785" s="51" t="str">
        <f>IF(IDPs[[#This Row],[Dis_Pcode]]=IDPs[[#This Row],[Dis_Coming_Pcode]],"Yes","No")</f>
        <v>No</v>
      </c>
    </row>
    <row r="786" spans="1:36" x14ac:dyDescent="0.35">
      <c r="A786" s="50">
        <v>45437</v>
      </c>
      <c r="B786" s="50">
        <v>45437</v>
      </c>
      <c r="C786" s="50" t="s">
        <v>401</v>
      </c>
      <c r="D786" s="51" t="s">
        <v>1203</v>
      </c>
      <c r="E786" s="52" t="s">
        <v>266</v>
      </c>
      <c r="F786" s="51" t="s">
        <v>417</v>
      </c>
      <c r="G786" s="51" t="s">
        <v>1303</v>
      </c>
      <c r="H786" s="52" t="s">
        <v>1304</v>
      </c>
      <c r="I786" s="51" t="s">
        <v>1126</v>
      </c>
      <c r="J786" s="51" t="s">
        <v>1184</v>
      </c>
      <c r="K786" s="50">
        <v>45431</v>
      </c>
      <c r="L786" s="50" t="s">
        <v>401</v>
      </c>
      <c r="M786" s="51" t="s">
        <v>1203</v>
      </c>
      <c r="N786" s="52" t="s">
        <v>266</v>
      </c>
      <c r="O786" s="51" t="s">
        <v>441</v>
      </c>
      <c r="P786" s="51" t="s">
        <v>1209</v>
      </c>
      <c r="Q786" s="52" t="s">
        <v>440</v>
      </c>
      <c r="R786" s="51" t="s">
        <v>1180</v>
      </c>
      <c r="S786" s="51" t="s">
        <v>1186</v>
      </c>
      <c r="T786" s="51" t="s">
        <v>1160</v>
      </c>
      <c r="U786" s="51"/>
      <c r="V786" s="51"/>
      <c r="W786" s="51">
        <v>2</v>
      </c>
      <c r="X786" s="51">
        <v>0</v>
      </c>
      <c r="Y786" s="51">
        <v>2</v>
      </c>
      <c r="Z786" s="51">
        <v>0</v>
      </c>
      <c r="AA786" s="51">
        <v>0</v>
      </c>
      <c r="AB786" s="51">
        <v>0</v>
      </c>
      <c r="AC786" s="51">
        <v>0</v>
      </c>
      <c r="AD786" s="51">
        <v>0</v>
      </c>
      <c r="AE786" s="51">
        <v>0</v>
      </c>
      <c r="AF786" s="51">
        <v>0</v>
      </c>
      <c r="AG786" s="51">
        <v>0</v>
      </c>
      <c r="AH786" s="51" t="str">
        <f>IF(OR(COUNTIF(WestCoast[],IDPs[[#This Row],[Dis_Pcode]])&gt;=1,COUNTIF(WestCoast[],#REF!)&gt;=1),"Yes","No")</f>
        <v>Yes</v>
      </c>
      <c r="AI786" s="51" t="str">
        <f>IF(IDPs[[#This Row],[Gov_Pcode]]=IDPs[[#This Row],[Gov_Coming_Pcode]],"Yes","No")</f>
        <v>Yes</v>
      </c>
      <c r="AJ786" s="51" t="str">
        <f>IF(IDPs[[#This Row],[Dis_Pcode]]=IDPs[[#This Row],[Dis_Coming_Pcode]],"Yes","No")</f>
        <v>No</v>
      </c>
    </row>
    <row r="787" spans="1:36" x14ac:dyDescent="0.35">
      <c r="A787" s="50">
        <v>45437</v>
      </c>
      <c r="B787" s="50">
        <v>45434</v>
      </c>
      <c r="C787" s="50" t="s">
        <v>874</v>
      </c>
      <c r="D787" s="51" t="s">
        <v>6</v>
      </c>
      <c r="E787" s="52" t="s">
        <v>873</v>
      </c>
      <c r="F787" s="51" t="s">
        <v>892</v>
      </c>
      <c r="G787" s="51" t="s">
        <v>6</v>
      </c>
      <c r="H787" s="52" t="s">
        <v>873</v>
      </c>
      <c r="I787" s="51" t="s">
        <v>1126</v>
      </c>
      <c r="J787" s="51" t="s">
        <v>1184</v>
      </c>
      <c r="K787" s="50">
        <v>45431</v>
      </c>
      <c r="L787" s="50" t="s">
        <v>563</v>
      </c>
      <c r="M787" s="51" t="s">
        <v>8</v>
      </c>
      <c r="N787" s="52" t="s">
        <v>269</v>
      </c>
      <c r="O787" s="51" t="s">
        <v>578</v>
      </c>
      <c r="P787" s="51" t="s">
        <v>576</v>
      </c>
      <c r="Q787" s="52" t="s">
        <v>1396</v>
      </c>
      <c r="R787" s="51" t="s">
        <v>1181</v>
      </c>
      <c r="S787" s="51" t="s">
        <v>1183</v>
      </c>
      <c r="T787" s="51" t="s">
        <v>1160</v>
      </c>
      <c r="U787" s="51"/>
      <c r="V787" s="51"/>
      <c r="W787" s="51">
        <v>1</v>
      </c>
      <c r="X787" s="51">
        <v>0</v>
      </c>
      <c r="Y787" s="51">
        <v>0</v>
      </c>
      <c r="Z787" s="51">
        <v>0</v>
      </c>
      <c r="AA787" s="51">
        <v>0</v>
      </c>
      <c r="AB787" s="51">
        <v>0</v>
      </c>
      <c r="AC787" s="51">
        <v>0</v>
      </c>
      <c r="AD787" s="51">
        <v>1</v>
      </c>
      <c r="AE787" s="51">
        <v>0</v>
      </c>
      <c r="AF787" s="51">
        <v>0</v>
      </c>
      <c r="AG787" s="51">
        <v>0</v>
      </c>
      <c r="AH787" s="51" t="str">
        <f>IF(OR(COUNTIF(WestCoast[],IDPs[[#This Row],[Dis_Pcode]])&gt;=1,COUNTIF(WestCoast[],#REF!)&gt;=1),"Yes","No")</f>
        <v>No</v>
      </c>
      <c r="AI787" s="51" t="str">
        <f>IF(IDPs[[#This Row],[Gov_Pcode]]=IDPs[[#This Row],[Gov_Coming_Pcode]],"Yes","No")</f>
        <v>No</v>
      </c>
      <c r="AJ787" s="51" t="str">
        <f>IF(IDPs[[#This Row],[Dis_Pcode]]=IDPs[[#This Row],[Dis_Coming_Pcode]],"Yes","No")</f>
        <v>No</v>
      </c>
    </row>
    <row r="788" spans="1:36" x14ac:dyDescent="0.35">
      <c r="A788" s="50">
        <v>45437</v>
      </c>
      <c r="B788" s="50">
        <v>45436</v>
      </c>
      <c r="C788" s="50" t="s">
        <v>874</v>
      </c>
      <c r="D788" s="51" t="s">
        <v>6</v>
      </c>
      <c r="E788" s="52" t="s">
        <v>873</v>
      </c>
      <c r="F788" s="51" t="s">
        <v>892</v>
      </c>
      <c r="G788" s="51" t="s">
        <v>6</v>
      </c>
      <c r="H788" s="52" t="s">
        <v>873</v>
      </c>
      <c r="I788" s="51" t="s">
        <v>1126</v>
      </c>
      <c r="J788" s="51" t="s">
        <v>1184</v>
      </c>
      <c r="K788" s="50">
        <v>45431</v>
      </c>
      <c r="L788" s="50" t="s">
        <v>1046</v>
      </c>
      <c r="M788" s="51" t="s">
        <v>1207</v>
      </c>
      <c r="N788" s="52" t="s">
        <v>267</v>
      </c>
      <c r="O788" s="51" t="s">
        <v>1066</v>
      </c>
      <c r="P788" s="51" t="s">
        <v>1271</v>
      </c>
      <c r="Q788" s="52" t="s">
        <v>1064</v>
      </c>
      <c r="R788" s="51" t="s">
        <v>1181</v>
      </c>
      <c r="S788" s="51" t="s">
        <v>1182</v>
      </c>
      <c r="T788" s="51" t="s">
        <v>1160</v>
      </c>
      <c r="U788" s="51"/>
      <c r="V788" s="51"/>
      <c r="W788" s="51">
        <v>1</v>
      </c>
      <c r="X788" s="51">
        <v>0</v>
      </c>
      <c r="Y788" s="51">
        <v>0</v>
      </c>
      <c r="Z788" s="51">
        <v>0</v>
      </c>
      <c r="AA788" s="51">
        <v>0</v>
      </c>
      <c r="AB788" s="51">
        <v>0</v>
      </c>
      <c r="AC788" s="51">
        <v>0</v>
      </c>
      <c r="AD788" s="51">
        <v>1</v>
      </c>
      <c r="AE788" s="51">
        <v>0</v>
      </c>
      <c r="AF788" s="51">
        <v>0</v>
      </c>
      <c r="AG788" s="51">
        <v>0</v>
      </c>
      <c r="AH788" s="51" t="str">
        <f>IF(OR(COUNTIF(WestCoast[],IDPs[[#This Row],[Dis_Pcode]])&gt;=1,COUNTIF(WestCoast[],#REF!)&gt;=1),"Yes","No")</f>
        <v>No</v>
      </c>
      <c r="AI788" s="51" t="str">
        <f>IF(IDPs[[#This Row],[Gov_Pcode]]=IDPs[[#This Row],[Gov_Coming_Pcode]],"Yes","No")</f>
        <v>No</v>
      </c>
      <c r="AJ788" s="51" t="str">
        <f>IF(IDPs[[#This Row],[Dis_Pcode]]=IDPs[[#This Row],[Dis_Coming_Pcode]],"Yes","No")</f>
        <v>No</v>
      </c>
    </row>
    <row r="789" spans="1:36" x14ac:dyDescent="0.35">
      <c r="A789" s="50">
        <v>45437</v>
      </c>
      <c r="B789" s="50">
        <v>45431</v>
      </c>
      <c r="C789" s="50" t="s">
        <v>874</v>
      </c>
      <c r="D789" s="51" t="s">
        <v>6</v>
      </c>
      <c r="E789" s="52" t="s">
        <v>873</v>
      </c>
      <c r="F789" s="51" t="s">
        <v>894</v>
      </c>
      <c r="G789" s="51" t="s">
        <v>87</v>
      </c>
      <c r="H789" s="52" t="s">
        <v>893</v>
      </c>
      <c r="I789" s="51" t="s">
        <v>1126</v>
      </c>
      <c r="J789" s="51" t="s">
        <v>1184</v>
      </c>
      <c r="K789" s="50">
        <v>45431</v>
      </c>
      <c r="L789" s="50" t="s">
        <v>874</v>
      </c>
      <c r="M789" s="51" t="s">
        <v>6</v>
      </c>
      <c r="N789" s="52" t="s">
        <v>873</v>
      </c>
      <c r="O789" s="51" t="s">
        <v>878</v>
      </c>
      <c r="P789" s="51" t="s">
        <v>136</v>
      </c>
      <c r="Q789" s="52" t="s">
        <v>877</v>
      </c>
      <c r="R789" s="51" t="s">
        <v>1180</v>
      </c>
      <c r="S789" s="51" t="s">
        <v>1185</v>
      </c>
      <c r="T789" s="51" t="s">
        <v>1439</v>
      </c>
      <c r="U789" s="51"/>
      <c r="V789" s="51"/>
      <c r="W789" s="51">
        <v>1</v>
      </c>
      <c r="X789" s="51">
        <v>0</v>
      </c>
      <c r="Y789" s="51">
        <v>0</v>
      </c>
      <c r="Z789" s="51">
        <v>0</v>
      </c>
      <c r="AA789" s="51">
        <v>0</v>
      </c>
      <c r="AB789" s="51">
        <v>0</v>
      </c>
      <c r="AC789" s="51">
        <v>0</v>
      </c>
      <c r="AD789" s="51">
        <v>1</v>
      </c>
      <c r="AE789" s="51">
        <v>0</v>
      </c>
      <c r="AF789" s="51">
        <v>0</v>
      </c>
      <c r="AG789" s="51">
        <v>0</v>
      </c>
      <c r="AH789" s="51" t="str">
        <f>IF(OR(COUNTIF(WestCoast[],IDPs[[#This Row],[Dis_Pcode]])&gt;=1,COUNTIF(WestCoast[],#REF!)&gt;=1),"Yes","No")</f>
        <v>No</v>
      </c>
      <c r="AI789" s="51" t="str">
        <f>IF(IDPs[[#This Row],[Gov_Pcode]]=IDPs[[#This Row],[Gov_Coming_Pcode]],"Yes","No")</f>
        <v>Yes</v>
      </c>
      <c r="AJ789" s="51" t="str">
        <f>IF(IDPs[[#This Row],[Dis_Pcode]]=IDPs[[#This Row],[Dis_Coming_Pcode]],"Yes","No")</f>
        <v>No</v>
      </c>
    </row>
    <row r="790" spans="1:36" x14ac:dyDescent="0.35">
      <c r="A790" s="50">
        <v>45437</v>
      </c>
      <c r="B790" s="50">
        <v>45432</v>
      </c>
      <c r="C790" s="50" t="s">
        <v>874</v>
      </c>
      <c r="D790" s="51" t="s">
        <v>6</v>
      </c>
      <c r="E790" s="52" t="s">
        <v>873</v>
      </c>
      <c r="F790" s="51" t="s">
        <v>894</v>
      </c>
      <c r="G790" s="51" t="s">
        <v>87</v>
      </c>
      <c r="H790" s="52" t="s">
        <v>893</v>
      </c>
      <c r="I790" s="51" t="s">
        <v>1126</v>
      </c>
      <c r="J790" s="51" t="s">
        <v>1184</v>
      </c>
      <c r="K790" s="50">
        <v>45431</v>
      </c>
      <c r="L790" s="50" t="s">
        <v>959</v>
      </c>
      <c r="M790" s="51" t="s">
        <v>1206</v>
      </c>
      <c r="N790" s="52" t="s">
        <v>270</v>
      </c>
      <c r="O790" s="51" t="s">
        <v>975</v>
      </c>
      <c r="P790" s="51" t="s">
        <v>1355</v>
      </c>
      <c r="Q790" s="52" t="s">
        <v>974</v>
      </c>
      <c r="R790" s="51" t="s">
        <v>1180</v>
      </c>
      <c r="S790" s="51" t="s">
        <v>1185</v>
      </c>
      <c r="T790" s="51" t="s">
        <v>1160</v>
      </c>
      <c r="U790" s="51"/>
      <c r="V790" s="51"/>
      <c r="W790" s="51">
        <v>1</v>
      </c>
      <c r="X790" s="51">
        <v>0</v>
      </c>
      <c r="Y790" s="51">
        <v>0</v>
      </c>
      <c r="Z790" s="51">
        <v>0</v>
      </c>
      <c r="AA790" s="51">
        <v>0</v>
      </c>
      <c r="AB790" s="51">
        <v>0</v>
      </c>
      <c r="AC790" s="51">
        <v>0</v>
      </c>
      <c r="AD790" s="51">
        <v>1</v>
      </c>
      <c r="AE790" s="51">
        <v>0</v>
      </c>
      <c r="AF790" s="51">
        <v>0</v>
      </c>
      <c r="AG790" s="51">
        <v>0</v>
      </c>
      <c r="AH790" s="51" t="str">
        <f>IF(OR(COUNTIF(WestCoast[],IDPs[[#This Row],[Dis_Pcode]])&gt;=1,COUNTIF(WestCoast[],#REF!)&gt;=1),"Yes","No")</f>
        <v>No</v>
      </c>
      <c r="AI790" s="51" t="str">
        <f>IF(IDPs[[#This Row],[Gov_Pcode]]=IDPs[[#This Row],[Gov_Coming_Pcode]],"Yes","No")</f>
        <v>No</v>
      </c>
      <c r="AJ790" s="51" t="str">
        <f>IF(IDPs[[#This Row],[Dis_Pcode]]=IDPs[[#This Row],[Dis_Coming_Pcode]],"Yes","No")</f>
        <v>No</v>
      </c>
    </row>
    <row r="791" spans="1:36" x14ac:dyDescent="0.35">
      <c r="A791" s="50">
        <v>45437</v>
      </c>
      <c r="B791" s="50">
        <v>45433</v>
      </c>
      <c r="C791" s="50" t="s">
        <v>874</v>
      </c>
      <c r="D791" s="51" t="s">
        <v>6</v>
      </c>
      <c r="E791" s="52" t="s">
        <v>873</v>
      </c>
      <c r="F791" s="51" t="s">
        <v>894</v>
      </c>
      <c r="G791" s="51" t="s">
        <v>87</v>
      </c>
      <c r="H791" s="52" t="s">
        <v>893</v>
      </c>
      <c r="I791" s="51" t="s">
        <v>1126</v>
      </c>
      <c r="J791" s="51" t="s">
        <v>1184</v>
      </c>
      <c r="K791" s="50">
        <v>45431</v>
      </c>
      <c r="L791" s="50" t="s">
        <v>536</v>
      </c>
      <c r="M791" s="51" t="s">
        <v>1412</v>
      </c>
      <c r="N791" s="52" t="s">
        <v>268</v>
      </c>
      <c r="O791" s="51" t="s">
        <v>543</v>
      </c>
      <c r="P791" s="51" t="s">
        <v>1248</v>
      </c>
      <c r="Q791" s="52" t="s">
        <v>541</v>
      </c>
      <c r="R791" s="51" t="s">
        <v>1180</v>
      </c>
      <c r="S791" s="51" t="s">
        <v>1185</v>
      </c>
      <c r="T791" s="51" t="s">
        <v>1160</v>
      </c>
      <c r="U791" s="51"/>
      <c r="V791" s="51"/>
      <c r="W791" s="51">
        <v>1</v>
      </c>
      <c r="X791" s="51">
        <v>0</v>
      </c>
      <c r="Y791" s="51">
        <v>0</v>
      </c>
      <c r="Z791" s="51">
        <v>0</v>
      </c>
      <c r="AA791" s="51">
        <v>1</v>
      </c>
      <c r="AB791" s="51">
        <v>0</v>
      </c>
      <c r="AC791" s="51">
        <v>0</v>
      </c>
      <c r="AD791" s="51">
        <v>0</v>
      </c>
      <c r="AE791" s="51">
        <v>0</v>
      </c>
      <c r="AF791" s="51">
        <v>0</v>
      </c>
      <c r="AG791" s="51">
        <v>0</v>
      </c>
      <c r="AH791" s="51" t="str">
        <f>IF(OR(COUNTIF(WestCoast[],IDPs[[#This Row],[Dis_Pcode]])&gt;=1,COUNTIF(WestCoast[],#REF!)&gt;=1),"Yes","No")</f>
        <v>No</v>
      </c>
      <c r="AI791" s="51" t="str">
        <f>IF(IDPs[[#This Row],[Gov_Pcode]]=IDPs[[#This Row],[Gov_Coming_Pcode]],"Yes","No")</f>
        <v>No</v>
      </c>
      <c r="AJ791" s="51" t="str">
        <f>IF(IDPs[[#This Row],[Dis_Pcode]]=IDPs[[#This Row],[Dis_Coming_Pcode]],"Yes","No")</f>
        <v>No</v>
      </c>
    </row>
    <row r="792" spans="1:36" x14ac:dyDescent="0.35">
      <c r="A792" s="50">
        <v>45437</v>
      </c>
      <c r="B792" s="50">
        <v>45433</v>
      </c>
      <c r="C792" s="50" t="s">
        <v>874</v>
      </c>
      <c r="D792" s="51" t="s">
        <v>6</v>
      </c>
      <c r="E792" s="52" t="s">
        <v>873</v>
      </c>
      <c r="F792" s="51" t="s">
        <v>894</v>
      </c>
      <c r="G792" s="51" t="s">
        <v>87</v>
      </c>
      <c r="H792" s="52" t="s">
        <v>893</v>
      </c>
      <c r="I792" s="51" t="s">
        <v>1126</v>
      </c>
      <c r="J792" s="51" t="s">
        <v>1184</v>
      </c>
      <c r="K792" s="50">
        <v>45431</v>
      </c>
      <c r="L792" s="50" t="s">
        <v>401</v>
      </c>
      <c r="M792" s="51" t="s">
        <v>1203</v>
      </c>
      <c r="N792" s="52" t="s">
        <v>266</v>
      </c>
      <c r="O792" s="51" t="s">
        <v>453</v>
      </c>
      <c r="P792" s="51" t="s">
        <v>25</v>
      </c>
      <c r="Q792" s="52" t="s">
        <v>452</v>
      </c>
      <c r="R792" s="51" t="s">
        <v>1181</v>
      </c>
      <c r="S792" s="51" t="s">
        <v>1183</v>
      </c>
      <c r="T792" s="51" t="s">
        <v>1160</v>
      </c>
      <c r="U792" s="51"/>
      <c r="V792" s="51"/>
      <c r="W792" s="51">
        <v>1</v>
      </c>
      <c r="X792" s="51">
        <v>0</v>
      </c>
      <c r="Y792" s="51">
        <v>1</v>
      </c>
      <c r="Z792" s="51">
        <v>0</v>
      </c>
      <c r="AA792" s="51">
        <v>0</v>
      </c>
      <c r="AB792" s="51">
        <v>0</v>
      </c>
      <c r="AC792" s="51">
        <v>0</v>
      </c>
      <c r="AD792" s="51">
        <v>0</v>
      </c>
      <c r="AE792" s="51">
        <v>0</v>
      </c>
      <c r="AF792" s="51">
        <v>0</v>
      </c>
      <c r="AG792" s="51">
        <v>0</v>
      </c>
      <c r="AH792" s="51" t="str">
        <f>IF(OR(COUNTIF(WestCoast[],IDPs[[#This Row],[Dis_Pcode]])&gt;=1,COUNTIF(WestCoast[],#REF!)&gt;=1),"Yes","No")</f>
        <v>No</v>
      </c>
      <c r="AI792" s="51" t="str">
        <f>IF(IDPs[[#This Row],[Gov_Pcode]]=IDPs[[#This Row],[Gov_Coming_Pcode]],"Yes","No")</f>
        <v>No</v>
      </c>
      <c r="AJ792" s="51" t="str">
        <f>IF(IDPs[[#This Row],[Dis_Pcode]]=IDPs[[#This Row],[Dis_Coming_Pcode]],"Yes","No")</f>
        <v>No</v>
      </c>
    </row>
    <row r="793" spans="1:36" x14ac:dyDescent="0.35">
      <c r="A793" s="50">
        <v>45437</v>
      </c>
      <c r="B793" s="50">
        <v>45433</v>
      </c>
      <c r="C793" s="50" t="s">
        <v>874</v>
      </c>
      <c r="D793" s="51" t="s">
        <v>6</v>
      </c>
      <c r="E793" s="52" t="s">
        <v>873</v>
      </c>
      <c r="F793" s="51" t="s">
        <v>892</v>
      </c>
      <c r="G793" s="51" t="s">
        <v>6</v>
      </c>
      <c r="H793" s="52" t="s">
        <v>873</v>
      </c>
      <c r="I793" s="51" t="s">
        <v>1126</v>
      </c>
      <c r="J793" s="51" t="s">
        <v>1184</v>
      </c>
      <c r="K793" s="50">
        <v>45431</v>
      </c>
      <c r="L793" s="50" t="s">
        <v>797</v>
      </c>
      <c r="M793" s="51" t="s">
        <v>7</v>
      </c>
      <c r="N793" s="52" t="s">
        <v>796</v>
      </c>
      <c r="O793" s="51" t="s">
        <v>830</v>
      </c>
      <c r="P793" s="51" t="s">
        <v>1217</v>
      </c>
      <c r="Q793" s="52" t="s">
        <v>829</v>
      </c>
      <c r="R793" s="51" t="s">
        <v>1181</v>
      </c>
      <c r="S793" s="51" t="s">
        <v>1183</v>
      </c>
      <c r="T793" s="51" t="s">
        <v>1160</v>
      </c>
      <c r="U793" s="51"/>
      <c r="V793" s="51"/>
      <c r="W793" s="51">
        <v>1</v>
      </c>
      <c r="X793" s="51">
        <v>0</v>
      </c>
      <c r="Y793" s="51">
        <v>0</v>
      </c>
      <c r="Z793" s="51">
        <v>0</v>
      </c>
      <c r="AA793" s="51">
        <v>0</v>
      </c>
      <c r="AB793" s="51">
        <v>0</v>
      </c>
      <c r="AC793" s="51">
        <v>0</v>
      </c>
      <c r="AD793" s="51">
        <v>1</v>
      </c>
      <c r="AE793" s="51">
        <v>0</v>
      </c>
      <c r="AF793" s="51">
        <v>0</v>
      </c>
      <c r="AG793" s="51">
        <v>0</v>
      </c>
      <c r="AH793" s="51" t="str">
        <f>IF(OR(COUNTIF(WestCoast[],IDPs[[#This Row],[Dis_Pcode]])&gt;=1,COUNTIF(WestCoast[],#REF!)&gt;=1),"Yes","No")</f>
        <v>No</v>
      </c>
      <c r="AI793" s="51" t="str">
        <f>IF(IDPs[[#This Row],[Gov_Pcode]]=IDPs[[#This Row],[Gov_Coming_Pcode]],"Yes","No")</f>
        <v>No</v>
      </c>
      <c r="AJ793" s="51" t="str">
        <f>IF(IDPs[[#This Row],[Dis_Pcode]]=IDPs[[#This Row],[Dis_Coming_Pcode]],"Yes","No")</f>
        <v>No</v>
      </c>
    </row>
    <row r="794" spans="1:36" x14ac:dyDescent="0.35">
      <c r="A794" s="50">
        <v>45433</v>
      </c>
      <c r="B794" s="50">
        <v>45433</v>
      </c>
      <c r="C794" s="50" t="s">
        <v>1046</v>
      </c>
      <c r="D794" s="51" t="s">
        <v>1207</v>
      </c>
      <c r="E794" s="52" t="s">
        <v>267</v>
      </c>
      <c r="F794" s="51" t="s">
        <v>1081</v>
      </c>
      <c r="G794" s="51" t="s">
        <v>1208</v>
      </c>
      <c r="H794" s="52" t="s">
        <v>1080</v>
      </c>
      <c r="I794" s="51" t="s">
        <v>1126</v>
      </c>
      <c r="J794" s="51" t="s">
        <v>1184</v>
      </c>
      <c r="K794" s="50">
        <v>45432</v>
      </c>
      <c r="L794" s="50" t="s">
        <v>1046</v>
      </c>
      <c r="M794" s="51" t="s">
        <v>1207</v>
      </c>
      <c r="N794" s="52" t="s">
        <v>267</v>
      </c>
      <c r="O794" s="51" t="s">
        <v>1053</v>
      </c>
      <c r="P794" s="51" t="s">
        <v>1052</v>
      </c>
      <c r="Q794" s="52" t="s">
        <v>1051</v>
      </c>
      <c r="R794" s="51" t="s">
        <v>1180</v>
      </c>
      <c r="S794" s="51" t="s">
        <v>1185</v>
      </c>
      <c r="T794" s="51" t="s">
        <v>1435</v>
      </c>
      <c r="U794" s="51" t="s">
        <v>1160</v>
      </c>
      <c r="V794" s="51"/>
      <c r="W794" s="51">
        <v>6</v>
      </c>
      <c r="X794" s="51">
        <v>0</v>
      </c>
      <c r="Y794" s="51">
        <v>0</v>
      </c>
      <c r="Z794" s="51">
        <v>0</v>
      </c>
      <c r="AA794" s="51">
        <v>6</v>
      </c>
      <c r="AB794" s="51">
        <v>0</v>
      </c>
      <c r="AC794" s="51">
        <v>0</v>
      </c>
      <c r="AD794" s="51">
        <v>0</v>
      </c>
      <c r="AE794" s="51">
        <v>0</v>
      </c>
      <c r="AF794" s="51">
        <v>0</v>
      </c>
      <c r="AG794" s="51">
        <v>0</v>
      </c>
      <c r="AH794" s="51" t="str">
        <f>IF(OR(COUNTIF(WestCoast[],IDPs[[#This Row],[Dis_Pcode]])&gt;=1,COUNTIF(WestCoast[],#REF!)&gt;=1),"Yes","No")</f>
        <v>No</v>
      </c>
      <c r="AI794" s="51" t="str">
        <f>IF(IDPs[[#This Row],[Gov_Pcode]]=IDPs[[#This Row],[Gov_Coming_Pcode]],"Yes","No")</f>
        <v>Yes</v>
      </c>
      <c r="AJ794" s="51" t="str">
        <f>IF(IDPs[[#This Row],[Dis_Pcode]]=IDPs[[#This Row],[Dis_Coming_Pcode]],"Yes","No")</f>
        <v>No</v>
      </c>
    </row>
    <row r="795" spans="1:36" x14ac:dyDescent="0.35">
      <c r="A795" s="50">
        <v>45437</v>
      </c>
      <c r="B795" s="50">
        <v>45437</v>
      </c>
      <c r="C795" s="50" t="s">
        <v>401</v>
      </c>
      <c r="D795" s="51" t="s">
        <v>1203</v>
      </c>
      <c r="E795" s="52" t="s">
        <v>266</v>
      </c>
      <c r="F795" s="51" t="s">
        <v>417</v>
      </c>
      <c r="G795" s="51" t="s">
        <v>1303</v>
      </c>
      <c r="H795" s="52" t="s">
        <v>1304</v>
      </c>
      <c r="I795" s="51" t="s">
        <v>1126</v>
      </c>
      <c r="J795" s="51" t="s">
        <v>1184</v>
      </c>
      <c r="K795" s="50">
        <v>45432</v>
      </c>
      <c r="L795" s="50" t="s">
        <v>401</v>
      </c>
      <c r="M795" s="51" t="s">
        <v>1203</v>
      </c>
      <c r="N795" s="52" t="s">
        <v>266</v>
      </c>
      <c r="O795" s="51" t="s">
        <v>441</v>
      </c>
      <c r="P795" s="51" t="s">
        <v>1209</v>
      </c>
      <c r="Q795" s="52" t="s">
        <v>440</v>
      </c>
      <c r="R795" s="51" t="s">
        <v>1180</v>
      </c>
      <c r="S795" s="51" t="s">
        <v>1186</v>
      </c>
      <c r="T795" s="51" t="s">
        <v>1435</v>
      </c>
      <c r="U795" s="51" t="s">
        <v>1435</v>
      </c>
      <c r="V795" s="51" t="s">
        <v>1435</v>
      </c>
      <c r="W795" s="51">
        <v>3</v>
      </c>
      <c r="X795" s="51">
        <v>0</v>
      </c>
      <c r="Y795" s="51">
        <v>1</v>
      </c>
      <c r="Z795" s="51">
        <v>0</v>
      </c>
      <c r="AA795" s="51">
        <v>0</v>
      </c>
      <c r="AB795" s="51">
        <v>0</v>
      </c>
      <c r="AC795" s="51">
        <v>0</v>
      </c>
      <c r="AD795" s="51">
        <v>2</v>
      </c>
      <c r="AE795" s="51">
        <v>0</v>
      </c>
      <c r="AF795" s="51">
        <v>0</v>
      </c>
      <c r="AG795" s="51">
        <v>0</v>
      </c>
      <c r="AH795" s="51" t="str">
        <f>IF(OR(COUNTIF(WestCoast[],IDPs[[#This Row],[Dis_Pcode]])&gt;=1,COUNTIF(WestCoast[],#REF!)&gt;=1),"Yes","No")</f>
        <v>Yes</v>
      </c>
      <c r="AI795" s="51" t="str">
        <f>IF(IDPs[[#This Row],[Gov_Pcode]]=IDPs[[#This Row],[Gov_Coming_Pcode]],"Yes","No")</f>
        <v>Yes</v>
      </c>
      <c r="AJ795" s="51" t="str">
        <f>IF(IDPs[[#This Row],[Dis_Pcode]]=IDPs[[#This Row],[Dis_Coming_Pcode]],"Yes","No")</f>
        <v>No</v>
      </c>
    </row>
    <row r="796" spans="1:36" x14ac:dyDescent="0.35">
      <c r="A796" s="50">
        <v>45437</v>
      </c>
      <c r="B796" s="50">
        <v>45437</v>
      </c>
      <c r="C796" s="50" t="s">
        <v>380</v>
      </c>
      <c r="D796" s="51" t="s">
        <v>1218</v>
      </c>
      <c r="E796" s="52" t="s">
        <v>265</v>
      </c>
      <c r="F796" s="51" t="s">
        <v>382</v>
      </c>
      <c r="G796" s="51" t="s">
        <v>1218</v>
      </c>
      <c r="H796" s="52" t="s">
        <v>265</v>
      </c>
      <c r="I796" s="51" t="s">
        <v>1126</v>
      </c>
      <c r="J796" s="51" t="s">
        <v>1184</v>
      </c>
      <c r="K796" s="50">
        <v>45432</v>
      </c>
      <c r="L796" s="50" t="s">
        <v>401</v>
      </c>
      <c r="M796" s="51" t="s">
        <v>1203</v>
      </c>
      <c r="N796" s="52" t="s">
        <v>266</v>
      </c>
      <c r="O796" s="51" t="s">
        <v>449</v>
      </c>
      <c r="P796" s="51" t="s">
        <v>1302</v>
      </c>
      <c r="Q796" s="52" t="s">
        <v>448</v>
      </c>
      <c r="R796" s="51" t="s">
        <v>1180</v>
      </c>
      <c r="S796" s="51" t="s">
        <v>1186</v>
      </c>
      <c r="T796" s="51" t="s">
        <v>1160</v>
      </c>
      <c r="U796" s="51"/>
      <c r="V796" s="51"/>
      <c r="W796" s="51">
        <v>1</v>
      </c>
      <c r="X796" s="51">
        <v>0</v>
      </c>
      <c r="Y796" s="51">
        <v>0</v>
      </c>
      <c r="Z796" s="51">
        <v>0</v>
      </c>
      <c r="AA796" s="51">
        <v>0</v>
      </c>
      <c r="AB796" s="51">
        <v>0</v>
      </c>
      <c r="AC796" s="51">
        <v>0</v>
      </c>
      <c r="AD796" s="51">
        <v>1</v>
      </c>
      <c r="AE796" s="51">
        <v>0</v>
      </c>
      <c r="AF796" s="51">
        <v>0</v>
      </c>
      <c r="AG796" s="51">
        <v>0</v>
      </c>
      <c r="AH796" s="51" t="str">
        <f>IF(OR(COUNTIF(WestCoast[],IDPs[[#This Row],[Dis_Pcode]])&gt;=1,COUNTIF(WestCoast[],#REF!)&gt;=1),"Yes","No")</f>
        <v>No</v>
      </c>
      <c r="AI796" s="51" t="str">
        <f>IF(IDPs[[#This Row],[Gov_Pcode]]=IDPs[[#This Row],[Gov_Coming_Pcode]],"Yes","No")</f>
        <v>No</v>
      </c>
      <c r="AJ796" s="51" t="str">
        <f>IF(IDPs[[#This Row],[Dis_Pcode]]=IDPs[[#This Row],[Dis_Coming_Pcode]],"Yes","No")</f>
        <v>No</v>
      </c>
    </row>
    <row r="797" spans="1:36" x14ac:dyDescent="0.35">
      <c r="A797" s="50">
        <v>45437</v>
      </c>
      <c r="B797" s="50">
        <v>45434</v>
      </c>
      <c r="C797" s="50" t="s">
        <v>874</v>
      </c>
      <c r="D797" s="51" t="s">
        <v>6</v>
      </c>
      <c r="E797" s="52" t="s">
        <v>873</v>
      </c>
      <c r="F797" s="51" t="s">
        <v>894</v>
      </c>
      <c r="G797" s="51" t="s">
        <v>87</v>
      </c>
      <c r="H797" s="52" t="s">
        <v>893</v>
      </c>
      <c r="I797" s="51" t="s">
        <v>1126</v>
      </c>
      <c r="J797" s="51" t="s">
        <v>1184</v>
      </c>
      <c r="K797" s="50">
        <v>45432</v>
      </c>
      <c r="L797" s="50" t="s">
        <v>797</v>
      </c>
      <c r="M797" s="51" t="s">
        <v>7</v>
      </c>
      <c r="N797" s="52" t="s">
        <v>796</v>
      </c>
      <c r="O797" s="51" t="s">
        <v>805</v>
      </c>
      <c r="P797" s="51" t="s">
        <v>134</v>
      </c>
      <c r="Q797" s="52" t="s">
        <v>804</v>
      </c>
      <c r="R797" s="51" t="s">
        <v>1181</v>
      </c>
      <c r="S797" s="51" t="s">
        <v>1183</v>
      </c>
      <c r="T797" s="51" t="s">
        <v>1160</v>
      </c>
      <c r="U797" s="51"/>
      <c r="V797" s="51"/>
      <c r="W797" s="51">
        <v>1</v>
      </c>
      <c r="X797" s="51">
        <v>0</v>
      </c>
      <c r="Y797" s="51">
        <v>0</v>
      </c>
      <c r="Z797" s="51">
        <v>0</v>
      </c>
      <c r="AA797" s="51">
        <v>0</v>
      </c>
      <c r="AB797" s="51">
        <v>0</v>
      </c>
      <c r="AC797" s="51">
        <v>0</v>
      </c>
      <c r="AD797" s="51">
        <v>0</v>
      </c>
      <c r="AE797" s="51">
        <v>0</v>
      </c>
      <c r="AF797" s="51">
        <v>1</v>
      </c>
      <c r="AG797" s="51">
        <v>0</v>
      </c>
      <c r="AH797" s="51" t="str">
        <f>IF(OR(COUNTIF(WestCoast[],IDPs[[#This Row],[Dis_Pcode]])&gt;=1,COUNTIF(WestCoast[],#REF!)&gt;=1),"Yes","No")</f>
        <v>No</v>
      </c>
      <c r="AI797" s="51" t="str">
        <f>IF(IDPs[[#This Row],[Gov_Pcode]]=IDPs[[#This Row],[Gov_Coming_Pcode]],"Yes","No")</f>
        <v>No</v>
      </c>
      <c r="AJ797" s="51" t="str">
        <f>IF(IDPs[[#This Row],[Dis_Pcode]]=IDPs[[#This Row],[Dis_Coming_Pcode]],"Yes","No")</f>
        <v>No</v>
      </c>
    </row>
    <row r="798" spans="1:36" x14ac:dyDescent="0.35">
      <c r="A798" s="50">
        <v>45437</v>
      </c>
      <c r="B798" s="50">
        <v>45436</v>
      </c>
      <c r="C798" s="50" t="s">
        <v>874</v>
      </c>
      <c r="D798" s="51" t="s">
        <v>6</v>
      </c>
      <c r="E798" s="52" t="s">
        <v>873</v>
      </c>
      <c r="F798" s="51" t="s">
        <v>894</v>
      </c>
      <c r="G798" s="51" t="s">
        <v>87</v>
      </c>
      <c r="H798" s="52" t="s">
        <v>893</v>
      </c>
      <c r="I798" s="51" t="s">
        <v>1126</v>
      </c>
      <c r="J798" s="51" t="s">
        <v>1184</v>
      </c>
      <c r="K798" s="50">
        <v>45432</v>
      </c>
      <c r="L798" s="50" t="s">
        <v>617</v>
      </c>
      <c r="M798" s="51" t="s">
        <v>13</v>
      </c>
      <c r="N798" s="52" t="s">
        <v>275</v>
      </c>
      <c r="O798" s="51" t="s">
        <v>642</v>
      </c>
      <c r="P798" s="51" t="s">
        <v>1210</v>
      </c>
      <c r="Q798" s="52" t="s">
        <v>641</v>
      </c>
      <c r="R798" s="51" t="s">
        <v>1181</v>
      </c>
      <c r="S798" s="51" t="s">
        <v>1183</v>
      </c>
      <c r="T798" s="51" t="s">
        <v>1160</v>
      </c>
      <c r="U798" s="51"/>
      <c r="V798" s="51"/>
      <c r="W798" s="51">
        <v>1</v>
      </c>
      <c r="X798" s="51">
        <v>0</v>
      </c>
      <c r="Y798" s="51">
        <v>0</v>
      </c>
      <c r="Z798" s="51">
        <v>0</v>
      </c>
      <c r="AA798" s="51">
        <v>1</v>
      </c>
      <c r="AB798" s="51">
        <v>0</v>
      </c>
      <c r="AC798" s="51">
        <v>0</v>
      </c>
      <c r="AD798" s="51">
        <v>0</v>
      </c>
      <c r="AE798" s="51">
        <v>0</v>
      </c>
      <c r="AF798" s="51">
        <v>0</v>
      </c>
      <c r="AG798" s="51">
        <v>0</v>
      </c>
      <c r="AH798" s="51" t="str">
        <f>IF(OR(COUNTIF(WestCoast[],IDPs[[#This Row],[Dis_Pcode]])&gt;=1,COUNTIF(WestCoast[],#REF!)&gt;=1),"Yes","No")</f>
        <v>No</v>
      </c>
      <c r="AI798" s="51" t="str">
        <f>IF(IDPs[[#This Row],[Gov_Pcode]]=IDPs[[#This Row],[Gov_Coming_Pcode]],"Yes","No")</f>
        <v>No</v>
      </c>
      <c r="AJ798" s="51" t="str">
        <f>IF(IDPs[[#This Row],[Dis_Pcode]]=IDPs[[#This Row],[Dis_Coming_Pcode]],"Yes","No")</f>
        <v>No</v>
      </c>
    </row>
    <row r="799" spans="1:36" x14ac:dyDescent="0.35">
      <c r="A799" s="50">
        <v>45437</v>
      </c>
      <c r="B799" s="50">
        <v>45433</v>
      </c>
      <c r="C799" s="50" t="s">
        <v>874</v>
      </c>
      <c r="D799" s="51" t="s">
        <v>6</v>
      </c>
      <c r="E799" s="52" t="s">
        <v>873</v>
      </c>
      <c r="F799" s="51" t="s">
        <v>894</v>
      </c>
      <c r="G799" s="51" t="s">
        <v>87</v>
      </c>
      <c r="H799" s="52" t="s">
        <v>893</v>
      </c>
      <c r="I799" s="51" t="s">
        <v>1126</v>
      </c>
      <c r="J799" s="51" t="s">
        <v>1184</v>
      </c>
      <c r="K799" s="50">
        <v>45432</v>
      </c>
      <c r="L799" s="50" t="s">
        <v>717</v>
      </c>
      <c r="M799" s="51" t="s">
        <v>1</v>
      </c>
      <c r="N799" s="52" t="s">
        <v>264</v>
      </c>
      <c r="O799" s="51" t="s">
        <v>731</v>
      </c>
      <c r="P799" s="51" t="s">
        <v>729</v>
      </c>
      <c r="Q799" s="52" t="s">
        <v>730</v>
      </c>
      <c r="R799" s="51" t="s">
        <v>1181</v>
      </c>
      <c r="S799" s="51" t="s">
        <v>1182</v>
      </c>
      <c r="T799" s="51" t="s">
        <v>1160</v>
      </c>
      <c r="U799" s="51"/>
      <c r="V799" s="51"/>
      <c r="W799" s="51">
        <v>1</v>
      </c>
      <c r="X799" s="51">
        <v>0</v>
      </c>
      <c r="Y799" s="51">
        <v>0</v>
      </c>
      <c r="Z799" s="51">
        <v>0</v>
      </c>
      <c r="AA799" s="51">
        <v>0</v>
      </c>
      <c r="AB799" s="51">
        <v>0</v>
      </c>
      <c r="AC799" s="51">
        <v>0</v>
      </c>
      <c r="AD799" s="51">
        <v>0</v>
      </c>
      <c r="AE799" s="51">
        <v>0</v>
      </c>
      <c r="AF799" s="51">
        <v>1</v>
      </c>
      <c r="AG799" s="51">
        <v>0</v>
      </c>
      <c r="AH799" s="51" t="str">
        <f>IF(OR(COUNTIF(WestCoast[],IDPs[[#This Row],[Dis_Pcode]])&gt;=1,COUNTIF(WestCoast[],#REF!)&gt;=1),"Yes","No")</f>
        <v>No</v>
      </c>
      <c r="AI799" s="51" t="str">
        <f>IF(IDPs[[#This Row],[Gov_Pcode]]=IDPs[[#This Row],[Gov_Coming_Pcode]],"Yes","No")</f>
        <v>No</v>
      </c>
      <c r="AJ799" s="51" t="str">
        <f>IF(IDPs[[#This Row],[Dis_Pcode]]=IDPs[[#This Row],[Dis_Coming_Pcode]],"Yes","No")</f>
        <v>No</v>
      </c>
    </row>
    <row r="800" spans="1:36" x14ac:dyDescent="0.35">
      <c r="A800" s="50">
        <v>45434</v>
      </c>
      <c r="B800" s="50">
        <v>45434</v>
      </c>
      <c r="C800" s="50" t="s">
        <v>1046</v>
      </c>
      <c r="D800" s="51" t="s">
        <v>1207</v>
      </c>
      <c r="E800" s="52" t="s">
        <v>267</v>
      </c>
      <c r="F800" s="51" t="s">
        <v>1081</v>
      </c>
      <c r="G800" s="51" t="s">
        <v>1208</v>
      </c>
      <c r="H800" s="52" t="s">
        <v>1080</v>
      </c>
      <c r="I800" s="51" t="s">
        <v>1126</v>
      </c>
      <c r="J800" s="51" t="s">
        <v>1184</v>
      </c>
      <c r="K800" s="50">
        <v>45433</v>
      </c>
      <c r="L800" s="50" t="s">
        <v>1046</v>
      </c>
      <c r="M800" s="51" t="s">
        <v>1207</v>
      </c>
      <c r="N800" s="52" t="s">
        <v>267</v>
      </c>
      <c r="O800" s="51" t="s">
        <v>1084</v>
      </c>
      <c r="P800" s="51" t="s">
        <v>35</v>
      </c>
      <c r="Q800" s="52" t="s">
        <v>1083</v>
      </c>
      <c r="R800" s="51" t="s">
        <v>1180</v>
      </c>
      <c r="S800" s="51" t="s">
        <v>1186</v>
      </c>
      <c r="T800" s="51" t="s">
        <v>1160</v>
      </c>
      <c r="U800" s="51"/>
      <c r="V800" s="51"/>
      <c r="W800" s="51">
        <v>1</v>
      </c>
      <c r="X800" s="51">
        <v>0</v>
      </c>
      <c r="Y800" s="51">
        <v>0</v>
      </c>
      <c r="Z800" s="51">
        <v>0</v>
      </c>
      <c r="AA800" s="51">
        <v>1</v>
      </c>
      <c r="AB800" s="51">
        <v>0</v>
      </c>
      <c r="AC800" s="51">
        <v>0</v>
      </c>
      <c r="AD800" s="51">
        <v>0</v>
      </c>
      <c r="AE800" s="51">
        <v>0</v>
      </c>
      <c r="AF800" s="51">
        <v>0</v>
      </c>
      <c r="AG800" s="51">
        <v>0</v>
      </c>
      <c r="AH800" s="51" t="str">
        <f>IF(OR(COUNTIF(WestCoast[],IDPs[[#This Row],[Dis_Pcode]])&gt;=1,COUNTIF(WestCoast[],#REF!)&gt;=1),"Yes","No")</f>
        <v>No</v>
      </c>
      <c r="AI800" s="51" t="str">
        <f>IF(IDPs[[#This Row],[Gov_Pcode]]=IDPs[[#This Row],[Gov_Coming_Pcode]],"Yes","No")</f>
        <v>Yes</v>
      </c>
      <c r="AJ800" s="51" t="str">
        <f>IF(IDPs[[#This Row],[Dis_Pcode]]=IDPs[[#This Row],[Dis_Coming_Pcode]],"Yes","No")</f>
        <v>No</v>
      </c>
    </row>
    <row r="801" spans="1:36" x14ac:dyDescent="0.35">
      <c r="A801" s="50">
        <v>45437</v>
      </c>
      <c r="B801" s="50">
        <v>45435</v>
      </c>
      <c r="C801" s="50" t="s">
        <v>874</v>
      </c>
      <c r="D801" s="51" t="s">
        <v>6</v>
      </c>
      <c r="E801" s="52" t="s">
        <v>873</v>
      </c>
      <c r="F801" s="51" t="s">
        <v>894</v>
      </c>
      <c r="G801" s="51" t="s">
        <v>87</v>
      </c>
      <c r="H801" s="52" t="s">
        <v>893</v>
      </c>
      <c r="I801" s="51" t="s">
        <v>1126</v>
      </c>
      <c r="J801" s="51" t="s">
        <v>1184</v>
      </c>
      <c r="K801" s="50">
        <v>45433</v>
      </c>
      <c r="L801" s="50" t="s">
        <v>462</v>
      </c>
      <c r="M801" s="51" t="s">
        <v>19</v>
      </c>
      <c r="N801" s="52" t="s">
        <v>278</v>
      </c>
      <c r="O801" s="51" t="s">
        <v>466</v>
      </c>
      <c r="P801" s="51" t="s">
        <v>140</v>
      </c>
      <c r="Q801" s="52" t="s">
        <v>465</v>
      </c>
      <c r="R801" s="51" t="s">
        <v>1180</v>
      </c>
      <c r="S801" s="51" t="s">
        <v>1185</v>
      </c>
      <c r="T801" s="51" t="s">
        <v>1160</v>
      </c>
      <c r="U801" s="51"/>
      <c r="V801" s="51"/>
      <c r="W801" s="51">
        <v>2</v>
      </c>
      <c r="X801" s="51">
        <v>0</v>
      </c>
      <c r="Y801" s="51">
        <v>0</v>
      </c>
      <c r="Z801" s="51">
        <v>0</v>
      </c>
      <c r="AA801" s="51">
        <v>0</v>
      </c>
      <c r="AB801" s="51">
        <v>1</v>
      </c>
      <c r="AC801" s="51">
        <v>0</v>
      </c>
      <c r="AD801" s="51">
        <v>1</v>
      </c>
      <c r="AE801" s="51">
        <v>0</v>
      </c>
      <c r="AF801" s="51">
        <v>0</v>
      </c>
      <c r="AG801" s="51">
        <v>0</v>
      </c>
      <c r="AH801" s="51" t="str">
        <f>IF(OR(COUNTIF(WestCoast[],IDPs[[#This Row],[Dis_Pcode]])&gt;=1,COUNTIF(WestCoast[],#REF!)&gt;=1),"Yes","No")</f>
        <v>No</v>
      </c>
      <c r="AI801" s="51" t="str">
        <f>IF(IDPs[[#This Row],[Gov_Pcode]]=IDPs[[#This Row],[Gov_Coming_Pcode]],"Yes","No")</f>
        <v>No</v>
      </c>
      <c r="AJ801" s="51" t="str">
        <f>IF(IDPs[[#This Row],[Dis_Pcode]]=IDPs[[#This Row],[Dis_Coming_Pcode]],"Yes","No")</f>
        <v>No</v>
      </c>
    </row>
    <row r="802" spans="1:36" x14ac:dyDescent="0.35">
      <c r="A802" s="50">
        <v>45437</v>
      </c>
      <c r="B802" s="50">
        <v>45436</v>
      </c>
      <c r="C802" s="50" t="s">
        <v>874</v>
      </c>
      <c r="D802" s="51" t="s">
        <v>6</v>
      </c>
      <c r="E802" s="52" t="s">
        <v>873</v>
      </c>
      <c r="F802" s="51" t="s">
        <v>894</v>
      </c>
      <c r="G802" s="51" t="s">
        <v>87</v>
      </c>
      <c r="H802" s="52" t="s">
        <v>893</v>
      </c>
      <c r="I802" s="51" t="s">
        <v>1126</v>
      </c>
      <c r="J802" s="51" t="s">
        <v>1184</v>
      </c>
      <c r="K802" s="50">
        <v>45433</v>
      </c>
      <c r="L802" s="50" t="s">
        <v>1046</v>
      </c>
      <c r="M802" s="51" t="s">
        <v>1207</v>
      </c>
      <c r="N802" s="52" t="s">
        <v>267</v>
      </c>
      <c r="O802" s="51" t="s">
        <v>1070</v>
      </c>
      <c r="P802" s="51" t="s">
        <v>83</v>
      </c>
      <c r="Q802" s="52" t="s">
        <v>1071</v>
      </c>
      <c r="R802" s="51" t="s">
        <v>1181</v>
      </c>
      <c r="S802" s="51" t="s">
        <v>1183</v>
      </c>
      <c r="T802" s="51" t="s">
        <v>1160</v>
      </c>
      <c r="U802" s="51"/>
      <c r="V802" s="51"/>
      <c r="W802" s="51">
        <v>1</v>
      </c>
      <c r="X802" s="51">
        <v>0</v>
      </c>
      <c r="Y802" s="51">
        <v>0</v>
      </c>
      <c r="Z802" s="51">
        <v>0</v>
      </c>
      <c r="AA802" s="51">
        <v>1</v>
      </c>
      <c r="AB802" s="51">
        <v>0</v>
      </c>
      <c r="AC802" s="51">
        <v>0</v>
      </c>
      <c r="AD802" s="51">
        <v>0</v>
      </c>
      <c r="AE802" s="51">
        <v>0</v>
      </c>
      <c r="AF802" s="51">
        <v>0</v>
      </c>
      <c r="AG802" s="51">
        <v>0</v>
      </c>
      <c r="AH802" s="51" t="str">
        <f>IF(OR(COUNTIF(WestCoast[],IDPs[[#This Row],[Dis_Pcode]])&gt;=1,COUNTIF(WestCoast[],#REF!)&gt;=1),"Yes","No")</f>
        <v>No</v>
      </c>
      <c r="AI802" s="51" t="str">
        <f>IF(IDPs[[#This Row],[Gov_Pcode]]=IDPs[[#This Row],[Gov_Coming_Pcode]],"Yes","No")</f>
        <v>No</v>
      </c>
      <c r="AJ802" s="51" t="str">
        <f>IF(IDPs[[#This Row],[Dis_Pcode]]=IDPs[[#This Row],[Dis_Coming_Pcode]],"Yes","No")</f>
        <v>No</v>
      </c>
    </row>
    <row r="803" spans="1:36" x14ac:dyDescent="0.35">
      <c r="A803" s="50">
        <v>45437</v>
      </c>
      <c r="B803" s="50">
        <v>45433</v>
      </c>
      <c r="C803" s="50" t="s">
        <v>874</v>
      </c>
      <c r="D803" s="51" t="s">
        <v>6</v>
      </c>
      <c r="E803" s="52" t="s">
        <v>873</v>
      </c>
      <c r="F803" s="51" t="s">
        <v>894</v>
      </c>
      <c r="G803" s="51" t="s">
        <v>87</v>
      </c>
      <c r="H803" s="52" t="s">
        <v>893</v>
      </c>
      <c r="I803" s="51" t="s">
        <v>1126</v>
      </c>
      <c r="J803" s="51" t="s">
        <v>1184</v>
      </c>
      <c r="K803" s="50">
        <v>45433</v>
      </c>
      <c r="L803" s="50" t="s">
        <v>401</v>
      </c>
      <c r="M803" s="51" t="s">
        <v>1203</v>
      </c>
      <c r="N803" s="52" t="s">
        <v>266</v>
      </c>
      <c r="O803" s="51" t="s">
        <v>427</v>
      </c>
      <c r="P803" s="51" t="s">
        <v>50</v>
      </c>
      <c r="Q803" s="52" t="s">
        <v>426</v>
      </c>
      <c r="R803" s="51" t="s">
        <v>1181</v>
      </c>
      <c r="S803" s="51" t="s">
        <v>1183</v>
      </c>
      <c r="T803" s="51" t="s">
        <v>1160</v>
      </c>
      <c r="U803" s="51"/>
      <c r="V803" s="51"/>
      <c r="W803" s="51">
        <v>1</v>
      </c>
      <c r="X803" s="51">
        <v>0</v>
      </c>
      <c r="Y803" s="51">
        <v>0</v>
      </c>
      <c r="Z803" s="51">
        <v>0</v>
      </c>
      <c r="AA803" s="51">
        <v>1</v>
      </c>
      <c r="AB803" s="51">
        <v>0</v>
      </c>
      <c r="AC803" s="51">
        <v>0</v>
      </c>
      <c r="AD803" s="51">
        <v>0</v>
      </c>
      <c r="AE803" s="51">
        <v>0</v>
      </c>
      <c r="AF803" s="51">
        <v>0</v>
      </c>
      <c r="AG803" s="51">
        <v>0</v>
      </c>
      <c r="AH803" s="51" t="str">
        <f>IF(OR(COUNTIF(WestCoast[],IDPs[[#This Row],[Dis_Pcode]])&gt;=1,COUNTIF(WestCoast[],#REF!)&gt;=1),"Yes","No")</f>
        <v>No</v>
      </c>
      <c r="AI803" s="51" t="str">
        <f>IF(IDPs[[#This Row],[Gov_Pcode]]=IDPs[[#This Row],[Gov_Coming_Pcode]],"Yes","No")</f>
        <v>No</v>
      </c>
      <c r="AJ803" s="51" t="str">
        <f>IF(IDPs[[#This Row],[Dis_Pcode]]=IDPs[[#This Row],[Dis_Coming_Pcode]],"Yes","No")</f>
        <v>No</v>
      </c>
    </row>
    <row r="804" spans="1:36" x14ac:dyDescent="0.35">
      <c r="A804" s="50">
        <v>45437</v>
      </c>
      <c r="B804" s="50">
        <v>45433</v>
      </c>
      <c r="C804" s="50" t="s">
        <v>874</v>
      </c>
      <c r="D804" s="51" t="s">
        <v>6</v>
      </c>
      <c r="E804" s="52" t="s">
        <v>873</v>
      </c>
      <c r="F804" s="51" t="s">
        <v>894</v>
      </c>
      <c r="G804" s="51" t="s">
        <v>87</v>
      </c>
      <c r="H804" s="52" t="s">
        <v>893</v>
      </c>
      <c r="I804" s="51" t="s">
        <v>1126</v>
      </c>
      <c r="J804" s="51" t="s">
        <v>1184</v>
      </c>
      <c r="K804" s="50">
        <v>45433</v>
      </c>
      <c r="L804" s="50" t="s">
        <v>401</v>
      </c>
      <c r="M804" s="51" t="s">
        <v>1203</v>
      </c>
      <c r="N804" s="52" t="s">
        <v>266</v>
      </c>
      <c r="O804" s="51" t="s">
        <v>423</v>
      </c>
      <c r="P804" s="51" t="s">
        <v>422</v>
      </c>
      <c r="Q804" s="52" t="s">
        <v>421</v>
      </c>
      <c r="R804" s="51" t="s">
        <v>1180</v>
      </c>
      <c r="S804" s="51" t="s">
        <v>1185</v>
      </c>
      <c r="T804" s="51" t="s">
        <v>1160</v>
      </c>
      <c r="U804" s="51"/>
      <c r="V804" s="51"/>
      <c r="W804" s="51">
        <v>1</v>
      </c>
      <c r="X804" s="51">
        <v>0</v>
      </c>
      <c r="Y804" s="51">
        <v>0</v>
      </c>
      <c r="Z804" s="51">
        <v>0</v>
      </c>
      <c r="AA804" s="51">
        <v>0</v>
      </c>
      <c r="AB804" s="51">
        <v>0</v>
      </c>
      <c r="AC804" s="51">
        <v>0</v>
      </c>
      <c r="AD804" s="51">
        <v>1</v>
      </c>
      <c r="AE804" s="51">
        <v>0</v>
      </c>
      <c r="AF804" s="51">
        <v>0</v>
      </c>
      <c r="AG804" s="51">
        <v>0</v>
      </c>
      <c r="AH804" s="51" t="str">
        <f>IF(OR(COUNTIF(WestCoast[],IDPs[[#This Row],[Dis_Pcode]])&gt;=1,COUNTIF(WestCoast[],#REF!)&gt;=1),"Yes","No")</f>
        <v>No</v>
      </c>
      <c r="AI804" s="51" t="str">
        <f>IF(IDPs[[#This Row],[Gov_Pcode]]=IDPs[[#This Row],[Gov_Coming_Pcode]],"Yes","No")</f>
        <v>No</v>
      </c>
      <c r="AJ804" s="51" t="str">
        <f>IF(IDPs[[#This Row],[Dis_Pcode]]=IDPs[[#This Row],[Dis_Coming_Pcode]],"Yes","No")</f>
        <v>No</v>
      </c>
    </row>
    <row r="805" spans="1:36" x14ac:dyDescent="0.35">
      <c r="A805" s="50">
        <v>45437</v>
      </c>
      <c r="B805" s="50">
        <v>45435</v>
      </c>
      <c r="C805" s="50" t="s">
        <v>874</v>
      </c>
      <c r="D805" s="51" t="s">
        <v>6</v>
      </c>
      <c r="E805" s="52" t="s">
        <v>873</v>
      </c>
      <c r="F805" s="51" t="s">
        <v>894</v>
      </c>
      <c r="G805" s="51" t="s">
        <v>87</v>
      </c>
      <c r="H805" s="52" t="s">
        <v>893</v>
      </c>
      <c r="I805" s="51" t="s">
        <v>1126</v>
      </c>
      <c r="J805" s="51" t="s">
        <v>1184</v>
      </c>
      <c r="K805" s="50">
        <v>45434</v>
      </c>
      <c r="L805" s="50" t="s">
        <v>514</v>
      </c>
      <c r="M805" s="51" t="s">
        <v>21</v>
      </c>
      <c r="N805" s="52" t="s">
        <v>280</v>
      </c>
      <c r="O805" s="51" t="s">
        <v>520</v>
      </c>
      <c r="P805" s="51" t="s">
        <v>1383</v>
      </c>
      <c r="Q805" s="52" t="s">
        <v>519</v>
      </c>
      <c r="R805" s="51" t="s">
        <v>1181</v>
      </c>
      <c r="S805" s="51" t="s">
        <v>1413</v>
      </c>
      <c r="T805" s="51" t="s">
        <v>1160</v>
      </c>
      <c r="U805" s="51"/>
      <c r="V805" s="51"/>
      <c r="W805" s="51">
        <v>1</v>
      </c>
      <c r="X805" s="51">
        <v>0</v>
      </c>
      <c r="Y805" s="51">
        <v>0</v>
      </c>
      <c r="Z805" s="51">
        <v>0</v>
      </c>
      <c r="AA805" s="51">
        <v>1</v>
      </c>
      <c r="AB805" s="51">
        <v>0</v>
      </c>
      <c r="AC805" s="51">
        <v>0</v>
      </c>
      <c r="AD805" s="51">
        <v>0</v>
      </c>
      <c r="AE805" s="51">
        <v>0</v>
      </c>
      <c r="AF805" s="51">
        <v>0</v>
      </c>
      <c r="AG805" s="51">
        <v>0</v>
      </c>
      <c r="AH805" s="51" t="str">
        <f>IF(OR(COUNTIF(WestCoast[],IDPs[[#This Row],[Dis_Pcode]])&gt;=1,COUNTIF(WestCoast[],#REF!)&gt;=1),"Yes","No")</f>
        <v>No</v>
      </c>
      <c r="AI805" s="51" t="str">
        <f>IF(IDPs[[#This Row],[Gov_Pcode]]=IDPs[[#This Row],[Gov_Coming_Pcode]],"Yes","No")</f>
        <v>No</v>
      </c>
      <c r="AJ805" s="51" t="str">
        <f>IF(IDPs[[#This Row],[Dis_Pcode]]=IDPs[[#This Row],[Dis_Coming_Pcode]],"Yes","No")</f>
        <v>No</v>
      </c>
    </row>
    <row r="806" spans="1:36" x14ac:dyDescent="0.35">
      <c r="A806" s="50">
        <v>45437</v>
      </c>
      <c r="B806" s="50">
        <v>45435</v>
      </c>
      <c r="C806" s="50" t="s">
        <v>874</v>
      </c>
      <c r="D806" s="51" t="s">
        <v>6</v>
      </c>
      <c r="E806" s="52" t="s">
        <v>873</v>
      </c>
      <c r="F806" s="51" t="s">
        <v>894</v>
      </c>
      <c r="G806" s="51" t="s">
        <v>87</v>
      </c>
      <c r="H806" s="52" t="s">
        <v>893</v>
      </c>
      <c r="I806" s="51" t="s">
        <v>1126</v>
      </c>
      <c r="J806" s="51" t="s">
        <v>1184</v>
      </c>
      <c r="K806" s="50">
        <v>45434</v>
      </c>
      <c r="L806" s="50" t="s">
        <v>617</v>
      </c>
      <c r="M806" s="51" t="s">
        <v>13</v>
      </c>
      <c r="N806" s="52" t="s">
        <v>275</v>
      </c>
      <c r="O806" s="51" t="s">
        <v>626</v>
      </c>
      <c r="P806" s="51" t="s">
        <v>1221</v>
      </c>
      <c r="Q806" s="52" t="s">
        <v>1331</v>
      </c>
      <c r="R806" s="51" t="s">
        <v>1181</v>
      </c>
      <c r="S806" s="51" t="s">
        <v>1182</v>
      </c>
      <c r="T806" s="51" t="s">
        <v>1160</v>
      </c>
      <c r="U806" s="51"/>
      <c r="V806" s="51"/>
      <c r="W806" s="51">
        <v>1</v>
      </c>
      <c r="X806" s="51">
        <v>0</v>
      </c>
      <c r="Y806" s="51">
        <v>0</v>
      </c>
      <c r="Z806" s="51">
        <v>0</v>
      </c>
      <c r="AA806" s="51">
        <v>0</v>
      </c>
      <c r="AB806" s="51">
        <v>0</v>
      </c>
      <c r="AC806" s="51">
        <v>0</v>
      </c>
      <c r="AD806" s="51">
        <v>1</v>
      </c>
      <c r="AE806" s="51">
        <v>0</v>
      </c>
      <c r="AF806" s="51">
        <v>0</v>
      </c>
      <c r="AG806" s="51">
        <v>0</v>
      </c>
      <c r="AH806" s="51" t="str">
        <f>IF(OR(COUNTIF(WestCoast[],IDPs[[#This Row],[Dis_Pcode]])&gt;=1,COUNTIF(WestCoast[],#REF!)&gt;=1),"Yes","No")</f>
        <v>No</v>
      </c>
      <c r="AI806" s="51" t="str">
        <f>IF(IDPs[[#This Row],[Gov_Pcode]]=IDPs[[#This Row],[Gov_Coming_Pcode]],"Yes","No")</f>
        <v>No</v>
      </c>
      <c r="AJ806" s="51" t="str">
        <f>IF(IDPs[[#This Row],[Dis_Pcode]]=IDPs[[#This Row],[Dis_Coming_Pcode]],"Yes","No")</f>
        <v>No</v>
      </c>
    </row>
    <row r="807" spans="1:36" x14ac:dyDescent="0.35">
      <c r="A807" s="50">
        <v>45437</v>
      </c>
      <c r="B807" s="50">
        <v>45435</v>
      </c>
      <c r="C807" s="50" t="s">
        <v>874</v>
      </c>
      <c r="D807" s="51" t="s">
        <v>6</v>
      </c>
      <c r="E807" s="52" t="s">
        <v>873</v>
      </c>
      <c r="F807" s="51" t="s">
        <v>892</v>
      </c>
      <c r="G807" s="51" t="s">
        <v>6</v>
      </c>
      <c r="H807" s="52" t="s">
        <v>873</v>
      </c>
      <c r="I807" s="51" t="s">
        <v>1126</v>
      </c>
      <c r="J807" s="51" t="s">
        <v>1184</v>
      </c>
      <c r="K807" s="50">
        <v>45434</v>
      </c>
      <c r="L807" s="50" t="s">
        <v>401</v>
      </c>
      <c r="M807" s="51" t="s">
        <v>1203</v>
      </c>
      <c r="N807" s="52" t="s">
        <v>266</v>
      </c>
      <c r="O807" s="51" t="s">
        <v>441</v>
      </c>
      <c r="P807" s="51" t="s">
        <v>1209</v>
      </c>
      <c r="Q807" s="52" t="s">
        <v>440</v>
      </c>
      <c r="R807" s="51" t="s">
        <v>1181</v>
      </c>
      <c r="S807" s="51" t="s">
        <v>1182</v>
      </c>
      <c r="T807" s="51" t="s">
        <v>1160</v>
      </c>
      <c r="U807" s="51"/>
      <c r="V807" s="51"/>
      <c r="W807" s="51">
        <v>1</v>
      </c>
      <c r="X807" s="51">
        <v>0</v>
      </c>
      <c r="Y807" s="51">
        <v>0</v>
      </c>
      <c r="Z807" s="51">
        <v>0</v>
      </c>
      <c r="AA807" s="51">
        <v>0</v>
      </c>
      <c r="AB807" s="51">
        <v>0</v>
      </c>
      <c r="AC807" s="51">
        <v>0</v>
      </c>
      <c r="AD807" s="51">
        <v>1</v>
      </c>
      <c r="AE807" s="51">
        <v>0</v>
      </c>
      <c r="AF807" s="51">
        <v>0</v>
      </c>
      <c r="AG807" s="51">
        <v>0</v>
      </c>
      <c r="AH807" s="51" t="str">
        <f>IF(OR(COUNTIF(WestCoast[],IDPs[[#This Row],[Dis_Pcode]])&gt;=1,COUNTIF(WestCoast[],#REF!)&gt;=1),"Yes","No")</f>
        <v>No</v>
      </c>
      <c r="AI807" s="51" t="str">
        <f>IF(IDPs[[#This Row],[Gov_Pcode]]=IDPs[[#This Row],[Gov_Coming_Pcode]],"Yes","No")</f>
        <v>No</v>
      </c>
      <c r="AJ807" s="51" t="str">
        <f>IF(IDPs[[#This Row],[Dis_Pcode]]=IDPs[[#This Row],[Dis_Coming_Pcode]],"Yes","No")</f>
        <v>No</v>
      </c>
    </row>
    <row r="808" spans="1:36" x14ac:dyDescent="0.35">
      <c r="A808" s="50">
        <v>45437</v>
      </c>
      <c r="B808" s="50">
        <v>45437</v>
      </c>
      <c r="C808" s="50" t="s">
        <v>401</v>
      </c>
      <c r="D808" s="51" t="s">
        <v>1203</v>
      </c>
      <c r="E808" s="52" t="s">
        <v>266</v>
      </c>
      <c r="F808" s="51" t="s">
        <v>453</v>
      </c>
      <c r="G808" s="51" t="s">
        <v>25</v>
      </c>
      <c r="H808" s="52" t="s">
        <v>452</v>
      </c>
      <c r="I808" s="51" t="s">
        <v>1126</v>
      </c>
      <c r="J808" s="51" t="s">
        <v>1184</v>
      </c>
      <c r="K808" s="50">
        <v>45436</v>
      </c>
      <c r="L808" s="50" t="s">
        <v>401</v>
      </c>
      <c r="M808" s="51" t="s">
        <v>1203</v>
      </c>
      <c r="N808" s="52" t="s">
        <v>266</v>
      </c>
      <c r="O808" s="51" t="s">
        <v>453</v>
      </c>
      <c r="P808" s="51" t="s">
        <v>25</v>
      </c>
      <c r="Q808" s="52" t="s">
        <v>452</v>
      </c>
      <c r="R808" s="51" t="s">
        <v>1180</v>
      </c>
      <c r="S808" s="51" t="s">
        <v>1186</v>
      </c>
      <c r="T808" s="51" t="s">
        <v>1160</v>
      </c>
      <c r="U808" s="51"/>
      <c r="V808" s="51"/>
      <c r="W808" s="51">
        <v>2</v>
      </c>
      <c r="X808" s="51">
        <v>0</v>
      </c>
      <c r="Y808" s="51">
        <v>0</v>
      </c>
      <c r="Z808" s="51">
        <v>0</v>
      </c>
      <c r="AA808" s="51">
        <v>0</v>
      </c>
      <c r="AB808" s="51">
        <v>0</v>
      </c>
      <c r="AC808" s="51">
        <v>0</v>
      </c>
      <c r="AD808" s="51">
        <v>2</v>
      </c>
      <c r="AE808" s="51">
        <v>0</v>
      </c>
      <c r="AF808" s="51">
        <v>0</v>
      </c>
      <c r="AG808" s="51">
        <v>0</v>
      </c>
      <c r="AH808" s="51" t="str">
        <f>IF(OR(COUNTIF(WestCoast[],IDPs[[#This Row],[Dis_Pcode]])&gt;=1,COUNTIF(WestCoast[],#REF!)&gt;=1),"Yes","No")</f>
        <v>Yes</v>
      </c>
      <c r="AI808" s="51" t="str">
        <f>IF(IDPs[[#This Row],[Gov_Pcode]]=IDPs[[#This Row],[Gov_Coming_Pcode]],"Yes","No")</f>
        <v>Yes</v>
      </c>
      <c r="AJ808" s="51" t="str">
        <f>IF(IDPs[[#This Row],[Dis_Pcode]]=IDPs[[#This Row],[Dis_Coming_Pcode]],"Yes","No")</f>
        <v>Yes</v>
      </c>
    </row>
    <row r="809" spans="1:36" x14ac:dyDescent="0.35">
      <c r="A809" s="50">
        <v>45439</v>
      </c>
      <c r="B809" s="50">
        <v>45439</v>
      </c>
      <c r="C809" s="50" t="s">
        <v>1046</v>
      </c>
      <c r="D809" s="51" t="s">
        <v>1207</v>
      </c>
      <c r="E809" s="52" t="s">
        <v>267</v>
      </c>
      <c r="F809" s="51" t="s">
        <v>1081</v>
      </c>
      <c r="G809" s="51" t="s">
        <v>1208</v>
      </c>
      <c r="H809" s="52" t="s">
        <v>1080</v>
      </c>
      <c r="I809" s="51" t="s">
        <v>1126</v>
      </c>
      <c r="J809" s="51" t="s">
        <v>1184</v>
      </c>
      <c r="K809" s="50">
        <v>45432</v>
      </c>
      <c r="L809" s="50" t="s">
        <v>874</v>
      </c>
      <c r="M809" s="51" t="s">
        <v>6</v>
      </c>
      <c r="N809" s="52" t="s">
        <v>873</v>
      </c>
      <c r="O809" s="51" t="s">
        <v>894</v>
      </c>
      <c r="P809" s="51" t="s">
        <v>87</v>
      </c>
      <c r="Q809" s="52" t="s">
        <v>893</v>
      </c>
      <c r="R809" s="51" t="s">
        <v>1181</v>
      </c>
      <c r="S809" s="51" t="s">
        <v>1474</v>
      </c>
      <c r="T809" s="51" t="s">
        <v>1160</v>
      </c>
      <c r="U809" s="51"/>
      <c r="V809" s="51"/>
      <c r="W809" s="51">
        <v>1</v>
      </c>
      <c r="X809" s="51">
        <v>0</v>
      </c>
      <c r="Y809" s="51">
        <v>0</v>
      </c>
      <c r="Z809" s="51">
        <v>0</v>
      </c>
      <c r="AA809" s="51">
        <v>1</v>
      </c>
      <c r="AB809" s="51">
        <v>0</v>
      </c>
      <c r="AC809" s="51">
        <v>0</v>
      </c>
      <c r="AD809" s="51">
        <v>0</v>
      </c>
      <c r="AE809" s="51">
        <v>0</v>
      </c>
      <c r="AF809" s="51">
        <v>0</v>
      </c>
      <c r="AG809" s="51">
        <v>0</v>
      </c>
      <c r="AH809" s="51" t="str">
        <f>IF(OR(COUNTIF(WestCoast[],IDPs[[#This Row],[Dis_Pcode]])&gt;=1,COUNTIF(WestCoast[],#REF!)&gt;=1),"Yes","No")</f>
        <v>No</v>
      </c>
      <c r="AI809" s="51" t="str">
        <f>IF(IDPs[[#This Row],[Gov_Pcode]]=IDPs[[#This Row],[Gov_Coming_Pcode]],"Yes","No")</f>
        <v>No</v>
      </c>
      <c r="AJ809" s="51" t="str">
        <f>IF(IDPs[[#This Row],[Dis_Pcode]]=IDPs[[#This Row],[Dis_Coming_Pcode]],"Yes","No")</f>
        <v>No</v>
      </c>
    </row>
    <row r="810" spans="1:36" x14ac:dyDescent="0.35">
      <c r="A810" s="50">
        <v>45442</v>
      </c>
      <c r="B810" s="50">
        <v>45441</v>
      </c>
      <c r="C810" s="50" t="s">
        <v>1046</v>
      </c>
      <c r="D810" s="51" t="s">
        <v>1207</v>
      </c>
      <c r="E810" s="52" t="s">
        <v>267</v>
      </c>
      <c r="F810" s="51" t="s">
        <v>1070</v>
      </c>
      <c r="G810" s="51" t="s">
        <v>83</v>
      </c>
      <c r="H810" s="52" t="s">
        <v>1071</v>
      </c>
      <c r="I810" s="51" t="s">
        <v>1126</v>
      </c>
      <c r="J810" s="51" t="s">
        <v>1184</v>
      </c>
      <c r="K810" s="50">
        <v>45433</v>
      </c>
      <c r="L810" s="50" t="s">
        <v>1046</v>
      </c>
      <c r="M810" s="51" t="s">
        <v>1207</v>
      </c>
      <c r="N810" s="52" t="s">
        <v>267</v>
      </c>
      <c r="O810" s="51" t="s">
        <v>1053</v>
      </c>
      <c r="P810" s="51" t="s">
        <v>1052</v>
      </c>
      <c r="Q810" s="52" t="s">
        <v>1051</v>
      </c>
      <c r="R810" s="51" t="s">
        <v>1180</v>
      </c>
      <c r="S810" s="51" t="s">
        <v>1185</v>
      </c>
      <c r="T810" s="51" t="s">
        <v>1435</v>
      </c>
      <c r="U810" s="51" t="s">
        <v>1160</v>
      </c>
      <c r="V810" s="51"/>
      <c r="W810" s="51">
        <v>11</v>
      </c>
      <c r="X810" s="51">
        <v>0</v>
      </c>
      <c r="Y810" s="51">
        <v>0</v>
      </c>
      <c r="Z810" s="51">
        <v>0</v>
      </c>
      <c r="AA810" s="51">
        <v>11</v>
      </c>
      <c r="AB810" s="51">
        <v>0</v>
      </c>
      <c r="AC810" s="51">
        <v>0</v>
      </c>
      <c r="AD810" s="51">
        <v>0</v>
      </c>
      <c r="AE810" s="51">
        <v>0</v>
      </c>
      <c r="AF810" s="51">
        <v>0</v>
      </c>
      <c r="AG810" s="51">
        <v>0</v>
      </c>
      <c r="AH810" s="51" t="str">
        <f>IF(OR(COUNTIF(WestCoast[],IDPs[[#This Row],[Dis_Pcode]])&gt;=1,COUNTIF(WestCoast[],#REF!)&gt;=1),"Yes","No")</f>
        <v>No</v>
      </c>
      <c r="AI810" s="51" t="str">
        <f>IF(IDPs[[#This Row],[Gov_Pcode]]=IDPs[[#This Row],[Gov_Coming_Pcode]],"Yes","No")</f>
        <v>Yes</v>
      </c>
      <c r="AJ810" s="51" t="str">
        <f>IF(IDPs[[#This Row],[Dis_Pcode]]=IDPs[[#This Row],[Dis_Coming_Pcode]],"Yes","No")</f>
        <v>No</v>
      </c>
    </row>
    <row r="811" spans="1:36" x14ac:dyDescent="0.35">
      <c r="A811" s="50">
        <v>45442</v>
      </c>
      <c r="B811" s="50">
        <v>45441</v>
      </c>
      <c r="C811" s="50" t="s">
        <v>1046</v>
      </c>
      <c r="D811" s="51" t="s">
        <v>1207</v>
      </c>
      <c r="E811" s="52" t="s">
        <v>267</v>
      </c>
      <c r="F811" s="51" t="s">
        <v>1070</v>
      </c>
      <c r="G811" s="51" t="s">
        <v>83</v>
      </c>
      <c r="H811" s="52" t="s">
        <v>1071</v>
      </c>
      <c r="I811" s="51" t="s">
        <v>1126</v>
      </c>
      <c r="J811" s="51" t="s">
        <v>1184</v>
      </c>
      <c r="K811" s="50">
        <v>45433</v>
      </c>
      <c r="L811" s="50" t="s">
        <v>1046</v>
      </c>
      <c r="M811" s="51" t="s">
        <v>1207</v>
      </c>
      <c r="N811" s="52" t="s">
        <v>267</v>
      </c>
      <c r="O811" s="51" t="s">
        <v>1084</v>
      </c>
      <c r="P811" s="51" t="s">
        <v>35</v>
      </c>
      <c r="Q811" s="52" t="s">
        <v>1083</v>
      </c>
      <c r="R811" s="51" t="s">
        <v>1180</v>
      </c>
      <c r="S811" s="51" t="s">
        <v>1185</v>
      </c>
      <c r="T811" s="51" t="s">
        <v>1435</v>
      </c>
      <c r="U811" s="51" t="s">
        <v>1160</v>
      </c>
      <c r="V811" s="51"/>
      <c r="W811" s="51">
        <v>9</v>
      </c>
      <c r="X811" s="51">
        <v>0</v>
      </c>
      <c r="Y811" s="51">
        <v>0</v>
      </c>
      <c r="Z811" s="51">
        <v>0</v>
      </c>
      <c r="AA811" s="51">
        <v>9</v>
      </c>
      <c r="AB811" s="51">
        <v>0</v>
      </c>
      <c r="AC811" s="51">
        <v>0</v>
      </c>
      <c r="AD811" s="51">
        <v>0</v>
      </c>
      <c r="AE811" s="51">
        <v>0</v>
      </c>
      <c r="AF811" s="51">
        <v>0</v>
      </c>
      <c r="AG811" s="51">
        <v>0</v>
      </c>
      <c r="AH811" s="51" t="str">
        <f>IF(OR(COUNTIF(WestCoast[],IDPs[[#This Row],[Dis_Pcode]])&gt;=1,COUNTIF(WestCoast[],#REF!)&gt;=1),"Yes","No")</f>
        <v>No</v>
      </c>
      <c r="AI811" s="51" t="str">
        <f>IF(IDPs[[#This Row],[Gov_Pcode]]=IDPs[[#This Row],[Gov_Coming_Pcode]],"Yes","No")</f>
        <v>Yes</v>
      </c>
      <c r="AJ811" s="51" t="str">
        <f>IF(IDPs[[#This Row],[Dis_Pcode]]=IDPs[[#This Row],[Dis_Coming_Pcode]],"Yes","No")</f>
        <v>No</v>
      </c>
    </row>
    <row r="812" spans="1:36" x14ac:dyDescent="0.35">
      <c r="A812" s="50">
        <v>45442</v>
      </c>
      <c r="B812" s="50">
        <v>45441</v>
      </c>
      <c r="C812" s="50" t="s">
        <v>1046</v>
      </c>
      <c r="D812" s="51" t="s">
        <v>1207</v>
      </c>
      <c r="E812" s="52" t="s">
        <v>267</v>
      </c>
      <c r="F812" s="51" t="s">
        <v>1053</v>
      </c>
      <c r="G812" s="51" t="s">
        <v>1052</v>
      </c>
      <c r="H812" s="52" t="s">
        <v>1051</v>
      </c>
      <c r="I812" s="51" t="s">
        <v>1126</v>
      </c>
      <c r="J812" s="51" t="s">
        <v>1184</v>
      </c>
      <c r="K812" s="50">
        <v>45434</v>
      </c>
      <c r="L812" s="50" t="s">
        <v>1046</v>
      </c>
      <c r="M812" s="51" t="s">
        <v>1207</v>
      </c>
      <c r="N812" s="52" t="s">
        <v>267</v>
      </c>
      <c r="O812" s="51" t="s">
        <v>1087</v>
      </c>
      <c r="P812" s="51" t="s">
        <v>65</v>
      </c>
      <c r="Q812" s="52" t="s">
        <v>1091</v>
      </c>
      <c r="R812" s="51" t="s">
        <v>1180</v>
      </c>
      <c r="S812" s="51" t="s">
        <v>1185</v>
      </c>
      <c r="T812" s="51" t="s">
        <v>1435</v>
      </c>
      <c r="U812" s="51" t="s">
        <v>1160</v>
      </c>
      <c r="V812" s="51"/>
      <c r="W812" s="51">
        <v>2</v>
      </c>
      <c r="X812" s="51">
        <v>0</v>
      </c>
      <c r="Y812" s="51">
        <v>0</v>
      </c>
      <c r="Z812" s="51">
        <v>0</v>
      </c>
      <c r="AA812" s="51">
        <v>2</v>
      </c>
      <c r="AB812" s="51">
        <v>0</v>
      </c>
      <c r="AC812" s="51">
        <v>0</v>
      </c>
      <c r="AD812" s="51">
        <v>0</v>
      </c>
      <c r="AE812" s="51">
        <v>0</v>
      </c>
      <c r="AF812" s="51">
        <v>0</v>
      </c>
      <c r="AG812" s="51">
        <v>0</v>
      </c>
      <c r="AH812" s="51" t="str">
        <f>IF(OR(COUNTIF(WestCoast[],IDPs[[#This Row],[Dis_Pcode]])&gt;=1,COUNTIF(WestCoast[],#REF!)&gt;=1),"Yes","No")</f>
        <v>No</v>
      </c>
      <c r="AI812" s="51" t="str">
        <f>IF(IDPs[[#This Row],[Gov_Pcode]]=IDPs[[#This Row],[Gov_Coming_Pcode]],"Yes","No")</f>
        <v>Yes</v>
      </c>
      <c r="AJ812" s="51" t="str">
        <f>IF(IDPs[[#This Row],[Dis_Pcode]]=IDPs[[#This Row],[Dis_Coming_Pcode]],"Yes","No")</f>
        <v>No</v>
      </c>
    </row>
    <row r="813" spans="1:36" x14ac:dyDescent="0.35">
      <c r="A813" s="50">
        <v>45443</v>
      </c>
      <c r="B813" s="50">
        <v>45441</v>
      </c>
      <c r="C813" s="50" t="s">
        <v>401</v>
      </c>
      <c r="D813" s="51" t="s">
        <v>1203</v>
      </c>
      <c r="E813" s="52" t="s">
        <v>266</v>
      </c>
      <c r="F813" s="51" t="s">
        <v>417</v>
      </c>
      <c r="G813" s="51" t="s">
        <v>1303</v>
      </c>
      <c r="H813" s="52" t="s">
        <v>1304</v>
      </c>
      <c r="I813" s="51" t="s">
        <v>1126</v>
      </c>
      <c r="J813" s="51" t="s">
        <v>1184</v>
      </c>
      <c r="K813" s="50">
        <v>45434</v>
      </c>
      <c r="L813" s="50" t="s">
        <v>401</v>
      </c>
      <c r="M813" s="51" t="s">
        <v>1203</v>
      </c>
      <c r="N813" s="52" t="s">
        <v>266</v>
      </c>
      <c r="O813" s="51" t="s">
        <v>441</v>
      </c>
      <c r="P813" s="51" t="s">
        <v>1209</v>
      </c>
      <c r="Q813" s="52" t="s">
        <v>440</v>
      </c>
      <c r="R813" s="51" t="s">
        <v>1180</v>
      </c>
      <c r="S813" s="51" t="s">
        <v>1186</v>
      </c>
      <c r="T813" s="51" t="s">
        <v>1160</v>
      </c>
      <c r="U813" s="51"/>
      <c r="V813" s="51"/>
      <c r="W813" s="51">
        <v>2</v>
      </c>
      <c r="X813" s="51">
        <v>0</v>
      </c>
      <c r="Y813" s="51">
        <v>0</v>
      </c>
      <c r="Z813" s="51">
        <v>0</v>
      </c>
      <c r="AA813" s="51">
        <v>0</v>
      </c>
      <c r="AB813" s="51">
        <v>0</v>
      </c>
      <c r="AC813" s="51">
        <v>0</v>
      </c>
      <c r="AD813" s="51">
        <v>2</v>
      </c>
      <c r="AE813" s="51">
        <v>0</v>
      </c>
      <c r="AF813" s="51">
        <v>0</v>
      </c>
      <c r="AG813" s="51">
        <v>0</v>
      </c>
      <c r="AH813" s="51" t="str">
        <f>IF(OR(COUNTIF(WestCoast[],IDPs[[#This Row],[Dis_Pcode]])&gt;=1,COUNTIF(WestCoast[],#REF!)&gt;=1),"Yes","No")</f>
        <v>Yes</v>
      </c>
      <c r="AI813" s="51" t="str">
        <f>IF(IDPs[[#This Row],[Gov_Pcode]]=IDPs[[#This Row],[Gov_Coming_Pcode]],"Yes","No")</f>
        <v>Yes</v>
      </c>
      <c r="AJ813" s="51" t="str">
        <f>IF(IDPs[[#This Row],[Dis_Pcode]]=IDPs[[#This Row],[Dis_Coming_Pcode]],"Yes","No")</f>
        <v>No</v>
      </c>
    </row>
    <row r="814" spans="1:36" x14ac:dyDescent="0.35">
      <c r="A814" s="50">
        <v>45439</v>
      </c>
      <c r="B814" s="50">
        <v>45439</v>
      </c>
      <c r="C814" s="50" t="s">
        <v>1046</v>
      </c>
      <c r="D814" s="51" t="s">
        <v>1207</v>
      </c>
      <c r="E814" s="52" t="s">
        <v>267</v>
      </c>
      <c r="F814" s="51" t="s">
        <v>1081</v>
      </c>
      <c r="G814" s="51" t="s">
        <v>1208</v>
      </c>
      <c r="H814" s="52" t="s">
        <v>1080</v>
      </c>
      <c r="I814" s="51" t="s">
        <v>1126</v>
      </c>
      <c r="J814" s="51" t="s">
        <v>1184</v>
      </c>
      <c r="K814" s="50">
        <v>45435</v>
      </c>
      <c r="L814" s="50" t="s">
        <v>617</v>
      </c>
      <c r="M814" s="51" t="s">
        <v>13</v>
      </c>
      <c r="N814" s="52" t="s">
        <v>275</v>
      </c>
      <c r="O814" s="51" t="s">
        <v>628</v>
      </c>
      <c r="P814" s="51" t="s">
        <v>53</v>
      </c>
      <c r="Q814" s="52" t="s">
        <v>627</v>
      </c>
      <c r="R814" s="51" t="s">
        <v>1180</v>
      </c>
      <c r="S814" s="51" t="s">
        <v>1185</v>
      </c>
      <c r="T814" s="51" t="s">
        <v>1160</v>
      </c>
      <c r="U814" s="51"/>
      <c r="V814" s="51"/>
      <c r="W814" s="51">
        <v>1</v>
      </c>
      <c r="X814" s="51">
        <v>0</v>
      </c>
      <c r="Y814" s="51">
        <v>0</v>
      </c>
      <c r="Z814" s="51">
        <v>0</v>
      </c>
      <c r="AA814" s="51">
        <v>1</v>
      </c>
      <c r="AB814" s="51">
        <v>0</v>
      </c>
      <c r="AC814" s="51">
        <v>0</v>
      </c>
      <c r="AD814" s="51">
        <v>0</v>
      </c>
      <c r="AE814" s="51">
        <v>0</v>
      </c>
      <c r="AF814" s="51">
        <v>0</v>
      </c>
      <c r="AG814" s="51">
        <v>0</v>
      </c>
      <c r="AH814" s="51" t="str">
        <f>IF(OR(COUNTIF(WestCoast[],IDPs[[#This Row],[Dis_Pcode]])&gt;=1,COUNTIF(WestCoast[],#REF!)&gt;=1),"Yes","No")</f>
        <v>No</v>
      </c>
      <c r="AI814" s="51" t="str">
        <f>IF(IDPs[[#This Row],[Gov_Pcode]]=IDPs[[#This Row],[Gov_Coming_Pcode]],"Yes","No")</f>
        <v>No</v>
      </c>
      <c r="AJ814" s="51" t="str">
        <f>IF(IDPs[[#This Row],[Dis_Pcode]]=IDPs[[#This Row],[Dis_Coming_Pcode]],"Yes","No")</f>
        <v>No</v>
      </c>
    </row>
    <row r="815" spans="1:36" x14ac:dyDescent="0.35">
      <c r="A815" s="50">
        <v>45443</v>
      </c>
      <c r="B815" s="50">
        <v>45441</v>
      </c>
      <c r="C815" s="50" t="s">
        <v>401</v>
      </c>
      <c r="D815" s="51" t="s">
        <v>1203</v>
      </c>
      <c r="E815" s="52" t="s">
        <v>266</v>
      </c>
      <c r="F815" s="51" t="s">
        <v>417</v>
      </c>
      <c r="G815" s="51" t="s">
        <v>1303</v>
      </c>
      <c r="H815" s="52" t="s">
        <v>1304</v>
      </c>
      <c r="I815" s="51" t="s">
        <v>1126</v>
      </c>
      <c r="J815" s="51" t="s">
        <v>1184</v>
      </c>
      <c r="K815" s="50">
        <v>45435</v>
      </c>
      <c r="L815" s="50" t="s">
        <v>401</v>
      </c>
      <c r="M815" s="51" t="s">
        <v>1203</v>
      </c>
      <c r="N815" s="52" t="s">
        <v>266</v>
      </c>
      <c r="O815" s="51" t="s">
        <v>441</v>
      </c>
      <c r="P815" s="51" t="s">
        <v>1209</v>
      </c>
      <c r="Q815" s="52" t="s">
        <v>440</v>
      </c>
      <c r="R815" s="51" t="s">
        <v>1180</v>
      </c>
      <c r="S815" s="51" t="s">
        <v>1186</v>
      </c>
      <c r="T815" s="51" t="s">
        <v>1435</v>
      </c>
      <c r="U815" s="51" t="s">
        <v>1435</v>
      </c>
      <c r="V815" s="51" t="s">
        <v>1435</v>
      </c>
      <c r="W815" s="51">
        <v>2</v>
      </c>
      <c r="X815" s="51">
        <v>0</v>
      </c>
      <c r="Y815" s="51">
        <v>2</v>
      </c>
      <c r="Z815" s="51">
        <v>0</v>
      </c>
      <c r="AA815" s="51">
        <v>0</v>
      </c>
      <c r="AB815" s="51">
        <v>0</v>
      </c>
      <c r="AC815" s="51">
        <v>0</v>
      </c>
      <c r="AD815" s="51">
        <v>0</v>
      </c>
      <c r="AE815" s="51">
        <v>0</v>
      </c>
      <c r="AF815" s="51">
        <v>0</v>
      </c>
      <c r="AG815" s="51">
        <v>0</v>
      </c>
      <c r="AH815" s="51" t="str">
        <f>IF(OR(COUNTIF(WestCoast[],IDPs[[#This Row],[Dis_Pcode]])&gt;=1,COUNTIF(WestCoast[],#REF!)&gt;=1),"Yes","No")</f>
        <v>Yes</v>
      </c>
      <c r="AI815" s="51" t="str">
        <f>IF(IDPs[[#This Row],[Gov_Pcode]]=IDPs[[#This Row],[Gov_Coming_Pcode]],"Yes","No")</f>
        <v>Yes</v>
      </c>
      <c r="AJ815" s="51" t="str">
        <f>IF(IDPs[[#This Row],[Dis_Pcode]]=IDPs[[#This Row],[Dis_Coming_Pcode]],"Yes","No")</f>
        <v>No</v>
      </c>
    </row>
    <row r="816" spans="1:36" x14ac:dyDescent="0.35">
      <c r="A816" s="50">
        <v>45444</v>
      </c>
      <c r="B816" s="50">
        <v>45444</v>
      </c>
      <c r="C816" s="50" t="s">
        <v>1046</v>
      </c>
      <c r="D816" s="51" t="s">
        <v>1207</v>
      </c>
      <c r="E816" s="52" t="s">
        <v>267</v>
      </c>
      <c r="F816" s="51" t="s">
        <v>1061</v>
      </c>
      <c r="G816" s="51" t="s">
        <v>88</v>
      </c>
      <c r="H816" s="52" t="s">
        <v>1062</v>
      </c>
      <c r="I816" s="51" t="s">
        <v>1126</v>
      </c>
      <c r="J816" s="51" t="s">
        <v>1184</v>
      </c>
      <c r="K816" s="50">
        <v>45435</v>
      </c>
      <c r="L816" s="50" t="s">
        <v>1046</v>
      </c>
      <c r="M816" s="51" t="s">
        <v>1207</v>
      </c>
      <c r="N816" s="52" t="s">
        <v>267</v>
      </c>
      <c r="O816" s="51" t="s">
        <v>1067</v>
      </c>
      <c r="P816" s="51" t="s">
        <v>100</v>
      </c>
      <c r="Q816" s="52" t="s">
        <v>1079</v>
      </c>
      <c r="R816" s="51" t="s">
        <v>1180</v>
      </c>
      <c r="S816" s="51" t="s">
        <v>1185</v>
      </c>
      <c r="T816" s="51" t="s">
        <v>1160</v>
      </c>
      <c r="U816" s="51"/>
      <c r="V816" s="51"/>
      <c r="W816" s="51">
        <v>1</v>
      </c>
      <c r="X816" s="51">
        <v>0</v>
      </c>
      <c r="Y816" s="51">
        <v>0</v>
      </c>
      <c r="Z816" s="51">
        <v>0</v>
      </c>
      <c r="AA816" s="51">
        <v>1</v>
      </c>
      <c r="AB816" s="51">
        <v>0</v>
      </c>
      <c r="AC816" s="51">
        <v>0</v>
      </c>
      <c r="AD816" s="51">
        <v>0</v>
      </c>
      <c r="AE816" s="51">
        <v>0</v>
      </c>
      <c r="AF816" s="51">
        <v>0</v>
      </c>
      <c r="AG816" s="51">
        <v>0</v>
      </c>
      <c r="AH816" s="51" t="str">
        <f>IF(OR(COUNTIF(WestCoast[],IDPs[[#This Row],[Dis_Pcode]])&gt;=1,COUNTIF(WestCoast[],#REF!)&gt;=1),"Yes","No")</f>
        <v>No</v>
      </c>
      <c r="AI816" s="51" t="str">
        <f>IF(IDPs[[#This Row],[Gov_Pcode]]=IDPs[[#This Row],[Gov_Coming_Pcode]],"Yes","No")</f>
        <v>Yes</v>
      </c>
      <c r="AJ816" s="51" t="str">
        <f>IF(IDPs[[#This Row],[Dis_Pcode]]=IDPs[[#This Row],[Dis_Coming_Pcode]],"Yes","No")</f>
        <v>No</v>
      </c>
    </row>
    <row r="817" spans="1:36" x14ac:dyDescent="0.35">
      <c r="A817" s="50">
        <v>45444</v>
      </c>
      <c r="B817" s="50">
        <v>45444</v>
      </c>
      <c r="C817" s="50" t="s">
        <v>1046</v>
      </c>
      <c r="D817" s="51" t="s">
        <v>1207</v>
      </c>
      <c r="E817" s="52" t="s">
        <v>267</v>
      </c>
      <c r="F817" s="51" t="s">
        <v>1061</v>
      </c>
      <c r="G817" s="51" t="s">
        <v>88</v>
      </c>
      <c r="H817" s="52" t="s">
        <v>1062</v>
      </c>
      <c r="I817" s="51" t="s">
        <v>1126</v>
      </c>
      <c r="J817" s="51" t="s">
        <v>1184</v>
      </c>
      <c r="K817" s="50">
        <v>45435</v>
      </c>
      <c r="L817" s="50" t="s">
        <v>1046</v>
      </c>
      <c r="M817" s="51" t="s">
        <v>1207</v>
      </c>
      <c r="N817" s="52" t="s">
        <v>267</v>
      </c>
      <c r="O817" s="51" t="s">
        <v>1057</v>
      </c>
      <c r="P817" s="51" t="s">
        <v>86</v>
      </c>
      <c r="Q817" s="52" t="s">
        <v>1056</v>
      </c>
      <c r="R817" s="51" t="s">
        <v>1180</v>
      </c>
      <c r="S817" s="51" t="s">
        <v>1185</v>
      </c>
      <c r="T817" s="51" t="s">
        <v>1160</v>
      </c>
      <c r="U817" s="51"/>
      <c r="V817" s="51"/>
      <c r="W817" s="51">
        <v>1</v>
      </c>
      <c r="X817" s="51">
        <v>0</v>
      </c>
      <c r="Y817" s="51">
        <v>0</v>
      </c>
      <c r="Z817" s="51">
        <v>0</v>
      </c>
      <c r="AA817" s="51">
        <v>1</v>
      </c>
      <c r="AB817" s="51">
        <v>0</v>
      </c>
      <c r="AC817" s="51">
        <v>0</v>
      </c>
      <c r="AD817" s="51">
        <v>0</v>
      </c>
      <c r="AE817" s="51">
        <v>0</v>
      </c>
      <c r="AF817" s="51">
        <v>0</v>
      </c>
      <c r="AG817" s="51">
        <v>0</v>
      </c>
      <c r="AH817" s="51" t="str">
        <f>IF(OR(COUNTIF(WestCoast[],IDPs[[#This Row],[Dis_Pcode]])&gt;=1,COUNTIF(WestCoast[],#REF!)&gt;=1),"Yes","No")</f>
        <v>No</v>
      </c>
      <c r="AI817" s="51" t="str">
        <f>IF(IDPs[[#This Row],[Gov_Pcode]]=IDPs[[#This Row],[Gov_Coming_Pcode]],"Yes","No")</f>
        <v>Yes</v>
      </c>
      <c r="AJ817" s="51" t="str">
        <f>IF(IDPs[[#This Row],[Dis_Pcode]]=IDPs[[#This Row],[Dis_Coming_Pcode]],"Yes","No")</f>
        <v>No</v>
      </c>
    </row>
    <row r="818" spans="1:36" x14ac:dyDescent="0.35">
      <c r="A818" s="50">
        <v>45439</v>
      </c>
      <c r="B818" s="50">
        <v>45439</v>
      </c>
      <c r="C818" s="50" t="s">
        <v>1046</v>
      </c>
      <c r="D818" s="51" t="s">
        <v>1207</v>
      </c>
      <c r="E818" s="52" t="s">
        <v>267</v>
      </c>
      <c r="F818" s="51" t="s">
        <v>1081</v>
      </c>
      <c r="G818" s="51" t="s">
        <v>1208</v>
      </c>
      <c r="H818" s="52" t="s">
        <v>1080</v>
      </c>
      <c r="I818" s="51" t="s">
        <v>1126</v>
      </c>
      <c r="J818" s="51" t="s">
        <v>1184</v>
      </c>
      <c r="K818" s="50">
        <v>45436</v>
      </c>
      <c r="L818" s="50" t="s">
        <v>797</v>
      </c>
      <c r="M818" s="51" t="s">
        <v>7</v>
      </c>
      <c r="N818" s="52" t="s">
        <v>796</v>
      </c>
      <c r="O818" s="51" t="s">
        <v>799</v>
      </c>
      <c r="P818" s="51" t="s">
        <v>1236</v>
      </c>
      <c r="Q818" s="52" t="s">
        <v>798</v>
      </c>
      <c r="R818" s="51" t="s">
        <v>1181</v>
      </c>
      <c r="S818" s="51" t="s">
        <v>1183</v>
      </c>
      <c r="T818" s="51" t="s">
        <v>1160</v>
      </c>
      <c r="U818" s="51"/>
      <c r="V818" s="51"/>
      <c r="W818" s="51">
        <v>1</v>
      </c>
      <c r="X818" s="51">
        <v>0</v>
      </c>
      <c r="Y818" s="51">
        <v>0</v>
      </c>
      <c r="Z818" s="51">
        <v>0</v>
      </c>
      <c r="AA818" s="51">
        <v>1</v>
      </c>
      <c r="AB818" s="51">
        <v>0</v>
      </c>
      <c r="AC818" s="51">
        <v>0</v>
      </c>
      <c r="AD818" s="51">
        <v>0</v>
      </c>
      <c r="AE818" s="51">
        <v>0</v>
      </c>
      <c r="AF818" s="51">
        <v>0</v>
      </c>
      <c r="AG818" s="51">
        <v>0</v>
      </c>
      <c r="AH818" s="51" t="str">
        <f>IF(OR(COUNTIF(WestCoast[],IDPs[[#This Row],[Dis_Pcode]])&gt;=1,COUNTIF(WestCoast[],#REF!)&gt;=1),"Yes","No")</f>
        <v>No</v>
      </c>
      <c r="AI818" s="51" t="str">
        <f>IF(IDPs[[#This Row],[Gov_Pcode]]=IDPs[[#This Row],[Gov_Coming_Pcode]],"Yes","No")</f>
        <v>No</v>
      </c>
      <c r="AJ818" s="51" t="str">
        <f>IF(IDPs[[#This Row],[Dis_Pcode]]=IDPs[[#This Row],[Dis_Coming_Pcode]],"Yes","No")</f>
        <v>No</v>
      </c>
    </row>
    <row r="819" spans="1:36" x14ac:dyDescent="0.35">
      <c r="A819" s="50">
        <v>45440</v>
      </c>
      <c r="B819" s="50">
        <v>45440</v>
      </c>
      <c r="C819" s="50" t="s">
        <v>1046</v>
      </c>
      <c r="D819" s="51" t="s">
        <v>1207</v>
      </c>
      <c r="E819" s="52" t="s">
        <v>267</v>
      </c>
      <c r="F819" s="51" t="s">
        <v>1081</v>
      </c>
      <c r="G819" s="51" t="s">
        <v>1208</v>
      </c>
      <c r="H819" s="52" t="s">
        <v>1080</v>
      </c>
      <c r="I819" s="51" t="s">
        <v>1126</v>
      </c>
      <c r="J819" s="51" t="s">
        <v>1184</v>
      </c>
      <c r="K819" s="50">
        <v>45436</v>
      </c>
      <c r="L819" s="50" t="s">
        <v>401</v>
      </c>
      <c r="M819" s="51" t="s">
        <v>1203</v>
      </c>
      <c r="N819" s="52" t="s">
        <v>266</v>
      </c>
      <c r="O819" s="51" t="s">
        <v>413</v>
      </c>
      <c r="P819" s="51" t="s">
        <v>29</v>
      </c>
      <c r="Q819" s="52" t="s">
        <v>412</v>
      </c>
      <c r="R819" s="51" t="s">
        <v>1180</v>
      </c>
      <c r="S819" s="51" t="s">
        <v>1185</v>
      </c>
      <c r="T819" s="51" t="s">
        <v>1160</v>
      </c>
      <c r="U819" s="51"/>
      <c r="V819" s="51"/>
      <c r="W819" s="51">
        <v>3</v>
      </c>
      <c r="X819" s="51">
        <v>0</v>
      </c>
      <c r="Y819" s="51">
        <v>0</v>
      </c>
      <c r="Z819" s="51">
        <v>0</v>
      </c>
      <c r="AA819" s="51">
        <v>3</v>
      </c>
      <c r="AB819" s="51">
        <v>0</v>
      </c>
      <c r="AC819" s="51">
        <v>0</v>
      </c>
      <c r="AD819" s="51">
        <v>0</v>
      </c>
      <c r="AE819" s="51">
        <v>0</v>
      </c>
      <c r="AF819" s="51">
        <v>0</v>
      </c>
      <c r="AG819" s="51">
        <v>0</v>
      </c>
      <c r="AH819" s="51" t="str">
        <f>IF(OR(COUNTIF(WestCoast[],IDPs[[#This Row],[Dis_Pcode]])&gt;=1,COUNTIF(WestCoast[],#REF!)&gt;=1),"Yes","No")</f>
        <v>No</v>
      </c>
      <c r="AI819" s="51" t="str">
        <f>IF(IDPs[[#This Row],[Gov_Pcode]]=IDPs[[#This Row],[Gov_Coming_Pcode]],"Yes","No")</f>
        <v>No</v>
      </c>
      <c r="AJ819" s="51" t="str">
        <f>IF(IDPs[[#This Row],[Dis_Pcode]]=IDPs[[#This Row],[Dis_Coming_Pcode]],"Yes","No")</f>
        <v>No</v>
      </c>
    </row>
    <row r="820" spans="1:36" x14ac:dyDescent="0.35">
      <c r="A820" s="50">
        <v>45444</v>
      </c>
      <c r="B820" s="50">
        <v>45439</v>
      </c>
      <c r="C820" s="50" t="s">
        <v>874</v>
      </c>
      <c r="D820" s="51" t="s">
        <v>6</v>
      </c>
      <c r="E820" s="52" t="s">
        <v>873</v>
      </c>
      <c r="F820" s="51" t="s">
        <v>892</v>
      </c>
      <c r="G820" s="51" t="s">
        <v>6</v>
      </c>
      <c r="H820" s="52" t="s">
        <v>873</v>
      </c>
      <c r="I820" s="51" t="s">
        <v>1126</v>
      </c>
      <c r="J820" s="51" t="s">
        <v>1184</v>
      </c>
      <c r="K820" s="50">
        <v>45436</v>
      </c>
      <c r="L820" s="50" t="s">
        <v>841</v>
      </c>
      <c r="M820" s="51" t="s">
        <v>10</v>
      </c>
      <c r="N820" s="52" t="s">
        <v>272</v>
      </c>
      <c r="O820" s="51" t="s">
        <v>855</v>
      </c>
      <c r="P820" s="51" t="s">
        <v>185</v>
      </c>
      <c r="Q820" s="52" t="s">
        <v>854</v>
      </c>
      <c r="R820" s="51" t="s">
        <v>1180</v>
      </c>
      <c r="S820" s="51" t="s">
        <v>1185</v>
      </c>
      <c r="T820" s="51" t="s">
        <v>1160</v>
      </c>
      <c r="U820" s="51"/>
      <c r="V820" s="51"/>
      <c r="W820" s="51">
        <v>1</v>
      </c>
      <c r="X820" s="51">
        <v>0</v>
      </c>
      <c r="Y820" s="51">
        <v>0</v>
      </c>
      <c r="Z820" s="51">
        <v>0</v>
      </c>
      <c r="AA820" s="51">
        <v>0</v>
      </c>
      <c r="AB820" s="51">
        <v>0</v>
      </c>
      <c r="AC820" s="51">
        <v>0</v>
      </c>
      <c r="AD820" s="51">
        <v>1</v>
      </c>
      <c r="AE820" s="51">
        <v>0</v>
      </c>
      <c r="AF820" s="51">
        <v>0</v>
      </c>
      <c r="AG820" s="51">
        <v>0</v>
      </c>
      <c r="AH820" s="51" t="str">
        <f>IF(OR(COUNTIF(WestCoast[],IDPs[[#This Row],[Dis_Pcode]])&gt;=1,COUNTIF(WestCoast[],#REF!)&gt;=1),"Yes","No")</f>
        <v>No</v>
      </c>
      <c r="AI820" s="51" t="str">
        <f>IF(IDPs[[#This Row],[Gov_Pcode]]=IDPs[[#This Row],[Gov_Coming_Pcode]],"Yes","No")</f>
        <v>No</v>
      </c>
      <c r="AJ820" s="51" t="str">
        <f>IF(IDPs[[#This Row],[Dis_Pcode]]=IDPs[[#This Row],[Dis_Coming_Pcode]],"Yes","No")</f>
        <v>No</v>
      </c>
    </row>
    <row r="821" spans="1:36" x14ac:dyDescent="0.35">
      <c r="A821" s="50">
        <v>45444</v>
      </c>
      <c r="B821" s="50">
        <v>45440</v>
      </c>
      <c r="C821" s="50" t="s">
        <v>874</v>
      </c>
      <c r="D821" s="51" t="s">
        <v>6</v>
      </c>
      <c r="E821" s="52" t="s">
        <v>873</v>
      </c>
      <c r="F821" s="51" t="s">
        <v>894</v>
      </c>
      <c r="G821" s="51" t="s">
        <v>87</v>
      </c>
      <c r="H821" s="52" t="s">
        <v>893</v>
      </c>
      <c r="I821" s="51" t="s">
        <v>1126</v>
      </c>
      <c r="J821" s="51" t="s">
        <v>1184</v>
      </c>
      <c r="K821" s="50">
        <v>45436</v>
      </c>
      <c r="L821" s="50" t="s">
        <v>874</v>
      </c>
      <c r="M821" s="51" t="s">
        <v>6</v>
      </c>
      <c r="N821" s="52" t="s">
        <v>873</v>
      </c>
      <c r="O821" s="51" t="s">
        <v>891</v>
      </c>
      <c r="P821" s="51" t="s">
        <v>95</v>
      </c>
      <c r="Q821" s="52" t="s">
        <v>890</v>
      </c>
      <c r="R821" s="51" t="s">
        <v>1180</v>
      </c>
      <c r="S821" s="51" t="s">
        <v>1185</v>
      </c>
      <c r="T821" s="51" t="s">
        <v>1439</v>
      </c>
      <c r="U821" s="51"/>
      <c r="V821" s="51"/>
      <c r="W821" s="51">
        <v>1</v>
      </c>
      <c r="X821" s="51">
        <v>0</v>
      </c>
      <c r="Y821" s="51">
        <v>0</v>
      </c>
      <c r="Z821" s="51">
        <v>0</v>
      </c>
      <c r="AA821" s="51">
        <v>0</v>
      </c>
      <c r="AB821" s="51">
        <v>0</v>
      </c>
      <c r="AC821" s="51">
        <v>0</v>
      </c>
      <c r="AD821" s="51">
        <v>1</v>
      </c>
      <c r="AE821" s="51">
        <v>0</v>
      </c>
      <c r="AF821" s="51">
        <v>0</v>
      </c>
      <c r="AG821" s="51">
        <v>0</v>
      </c>
      <c r="AH821" s="51" t="str">
        <f>IF(OR(COUNTIF(WestCoast[],IDPs[[#This Row],[Dis_Pcode]])&gt;=1,COUNTIF(WestCoast[],#REF!)&gt;=1),"Yes","No")</f>
        <v>No</v>
      </c>
      <c r="AI821" s="51" t="str">
        <f>IF(IDPs[[#This Row],[Gov_Pcode]]=IDPs[[#This Row],[Gov_Coming_Pcode]],"Yes","No")</f>
        <v>Yes</v>
      </c>
      <c r="AJ821" s="51" t="str">
        <f>IF(IDPs[[#This Row],[Dis_Pcode]]=IDPs[[#This Row],[Dis_Coming_Pcode]],"Yes","No")</f>
        <v>No</v>
      </c>
    </row>
    <row r="822" spans="1:36" x14ac:dyDescent="0.35">
      <c r="A822" s="50">
        <v>45444</v>
      </c>
      <c r="B822" s="50">
        <v>45443</v>
      </c>
      <c r="C822" s="50" t="s">
        <v>874</v>
      </c>
      <c r="D822" s="51" t="s">
        <v>6</v>
      </c>
      <c r="E822" s="52" t="s">
        <v>873</v>
      </c>
      <c r="F822" s="51" t="s">
        <v>892</v>
      </c>
      <c r="G822" s="51" t="s">
        <v>6</v>
      </c>
      <c r="H822" s="52" t="s">
        <v>873</v>
      </c>
      <c r="I822" s="51" t="s">
        <v>1126</v>
      </c>
      <c r="J822" s="51" t="s">
        <v>1184</v>
      </c>
      <c r="K822" s="50">
        <v>45436</v>
      </c>
      <c r="L822" s="50" t="s">
        <v>1046</v>
      </c>
      <c r="M822" s="51" t="s">
        <v>1207</v>
      </c>
      <c r="N822" s="52" t="s">
        <v>267</v>
      </c>
      <c r="O822" s="51" t="s">
        <v>1077</v>
      </c>
      <c r="P822" s="51" t="s">
        <v>39</v>
      </c>
      <c r="Q822" s="52" t="s">
        <v>1090</v>
      </c>
      <c r="R822" s="51" t="s">
        <v>1181</v>
      </c>
      <c r="S822" s="51" t="s">
        <v>1413</v>
      </c>
      <c r="T822" s="51" t="s">
        <v>1439</v>
      </c>
      <c r="U822" s="51"/>
      <c r="V822" s="51"/>
      <c r="W822" s="51">
        <v>1</v>
      </c>
      <c r="X822" s="51">
        <v>0</v>
      </c>
      <c r="Y822" s="51">
        <v>0</v>
      </c>
      <c r="Z822" s="51">
        <v>0</v>
      </c>
      <c r="AA822" s="51">
        <v>0</v>
      </c>
      <c r="AB822" s="51">
        <v>0</v>
      </c>
      <c r="AC822" s="51">
        <v>0</v>
      </c>
      <c r="AD822" s="51">
        <v>1</v>
      </c>
      <c r="AE822" s="51">
        <v>0</v>
      </c>
      <c r="AF822" s="51">
        <v>0</v>
      </c>
      <c r="AG822" s="51">
        <v>0</v>
      </c>
      <c r="AH822" s="51" t="str">
        <f>IF(OR(COUNTIF(WestCoast[],IDPs[[#This Row],[Dis_Pcode]])&gt;=1,COUNTIF(WestCoast[],#REF!)&gt;=1),"Yes","No")</f>
        <v>No</v>
      </c>
      <c r="AI822" s="51" t="str">
        <f>IF(IDPs[[#This Row],[Gov_Pcode]]=IDPs[[#This Row],[Gov_Coming_Pcode]],"Yes","No")</f>
        <v>No</v>
      </c>
      <c r="AJ822" s="51" t="str">
        <f>IF(IDPs[[#This Row],[Dis_Pcode]]=IDPs[[#This Row],[Dis_Coming_Pcode]],"Yes","No")</f>
        <v>No</v>
      </c>
    </row>
    <row r="823" spans="1:36" x14ac:dyDescent="0.35">
      <c r="A823" s="50">
        <v>45439</v>
      </c>
      <c r="B823" s="50">
        <v>45439</v>
      </c>
      <c r="C823" s="50" t="s">
        <v>1046</v>
      </c>
      <c r="D823" s="51" t="s">
        <v>1207</v>
      </c>
      <c r="E823" s="52" t="s">
        <v>267</v>
      </c>
      <c r="F823" s="51" t="s">
        <v>1081</v>
      </c>
      <c r="G823" s="51" t="s">
        <v>1208</v>
      </c>
      <c r="H823" s="52" t="s">
        <v>1080</v>
      </c>
      <c r="I823" s="51" t="s">
        <v>1126</v>
      </c>
      <c r="J823" s="51" t="s">
        <v>1184</v>
      </c>
      <c r="K823" s="50">
        <v>45437</v>
      </c>
      <c r="L823" s="50" t="s">
        <v>1046</v>
      </c>
      <c r="M823" s="51" t="s">
        <v>1207</v>
      </c>
      <c r="N823" s="52" t="s">
        <v>267</v>
      </c>
      <c r="O823" s="51" t="s">
        <v>1081</v>
      </c>
      <c r="P823" s="51" t="s">
        <v>1208</v>
      </c>
      <c r="Q823" s="52" t="s">
        <v>1080</v>
      </c>
      <c r="R823" s="51" t="s">
        <v>1181</v>
      </c>
      <c r="S823" s="51" t="s">
        <v>1182</v>
      </c>
      <c r="T823" s="51" t="s">
        <v>1160</v>
      </c>
      <c r="U823" s="51"/>
      <c r="V823" s="51"/>
      <c r="W823" s="51">
        <v>1</v>
      </c>
      <c r="X823" s="51">
        <v>0</v>
      </c>
      <c r="Y823" s="51">
        <v>0</v>
      </c>
      <c r="Z823" s="51">
        <v>0</v>
      </c>
      <c r="AA823" s="51">
        <v>1</v>
      </c>
      <c r="AB823" s="51">
        <v>0</v>
      </c>
      <c r="AC823" s="51">
        <v>0</v>
      </c>
      <c r="AD823" s="51">
        <v>0</v>
      </c>
      <c r="AE823" s="51">
        <v>0</v>
      </c>
      <c r="AF823" s="51">
        <v>0</v>
      </c>
      <c r="AG823" s="51">
        <v>0</v>
      </c>
      <c r="AH823" s="51" t="str">
        <f>IF(OR(COUNTIF(WestCoast[],IDPs[[#This Row],[Dis_Pcode]])&gt;=1,COUNTIF(WestCoast[],#REF!)&gt;=1),"Yes","No")</f>
        <v>No</v>
      </c>
      <c r="AI823" s="51" t="str">
        <f>IF(IDPs[[#This Row],[Gov_Pcode]]=IDPs[[#This Row],[Gov_Coming_Pcode]],"Yes","No")</f>
        <v>Yes</v>
      </c>
      <c r="AJ823" s="51" t="str">
        <f>IF(IDPs[[#This Row],[Dis_Pcode]]=IDPs[[#This Row],[Dis_Coming_Pcode]],"Yes","No")</f>
        <v>Yes</v>
      </c>
    </row>
    <row r="824" spans="1:36" x14ac:dyDescent="0.35">
      <c r="A824" s="50">
        <v>45440</v>
      </c>
      <c r="B824" s="50">
        <v>45440</v>
      </c>
      <c r="C824" s="50" t="s">
        <v>1046</v>
      </c>
      <c r="D824" s="51" t="s">
        <v>1207</v>
      </c>
      <c r="E824" s="52" t="s">
        <v>267</v>
      </c>
      <c r="F824" s="51" t="s">
        <v>1049</v>
      </c>
      <c r="G824" s="51" t="s">
        <v>1263</v>
      </c>
      <c r="H824" s="52" t="s">
        <v>1264</v>
      </c>
      <c r="I824" s="51" t="s">
        <v>1126</v>
      </c>
      <c r="J824" s="51" t="s">
        <v>1184</v>
      </c>
      <c r="K824" s="50">
        <v>45437</v>
      </c>
      <c r="L824" s="50" t="s">
        <v>401</v>
      </c>
      <c r="M824" s="51" t="s">
        <v>1203</v>
      </c>
      <c r="N824" s="52" t="s">
        <v>266</v>
      </c>
      <c r="O824" s="51" t="s">
        <v>408</v>
      </c>
      <c r="P824" s="51" t="s">
        <v>1204</v>
      </c>
      <c r="Q824" s="52" t="s">
        <v>407</v>
      </c>
      <c r="R824" s="51" t="s">
        <v>1180</v>
      </c>
      <c r="S824" s="51" t="s">
        <v>1185</v>
      </c>
      <c r="T824" s="51" t="s">
        <v>1160</v>
      </c>
      <c r="U824" s="51"/>
      <c r="V824" s="51"/>
      <c r="W824" s="51">
        <v>2</v>
      </c>
      <c r="X824" s="51">
        <v>0</v>
      </c>
      <c r="Y824" s="51">
        <v>0</v>
      </c>
      <c r="Z824" s="51">
        <v>0</v>
      </c>
      <c r="AA824" s="51">
        <v>2</v>
      </c>
      <c r="AB824" s="51">
        <v>0</v>
      </c>
      <c r="AC824" s="51">
        <v>0</v>
      </c>
      <c r="AD824" s="51">
        <v>0</v>
      </c>
      <c r="AE824" s="51">
        <v>0</v>
      </c>
      <c r="AF824" s="51">
        <v>0</v>
      </c>
      <c r="AG824" s="51">
        <v>0</v>
      </c>
      <c r="AH824" s="51" t="str">
        <f>IF(OR(COUNTIF(WestCoast[],IDPs[[#This Row],[Dis_Pcode]])&gt;=1,COUNTIF(WestCoast[],#REF!)&gt;=1),"Yes","No")</f>
        <v>Yes</v>
      </c>
      <c r="AI824" s="51" t="str">
        <f>IF(IDPs[[#This Row],[Gov_Pcode]]=IDPs[[#This Row],[Gov_Coming_Pcode]],"Yes","No")</f>
        <v>No</v>
      </c>
      <c r="AJ824" s="51" t="str">
        <f>IF(IDPs[[#This Row],[Dis_Pcode]]=IDPs[[#This Row],[Dis_Coming_Pcode]],"Yes","No")</f>
        <v>No</v>
      </c>
    </row>
    <row r="825" spans="1:36" x14ac:dyDescent="0.35">
      <c r="A825" s="50">
        <v>45444</v>
      </c>
      <c r="B825" s="50">
        <v>45438</v>
      </c>
      <c r="C825" s="50" t="s">
        <v>874</v>
      </c>
      <c r="D825" s="51" t="s">
        <v>6</v>
      </c>
      <c r="E825" s="52" t="s">
        <v>873</v>
      </c>
      <c r="F825" s="51" t="s">
        <v>894</v>
      </c>
      <c r="G825" s="51" t="s">
        <v>87</v>
      </c>
      <c r="H825" s="52" t="s">
        <v>893</v>
      </c>
      <c r="I825" s="51" t="s">
        <v>1126</v>
      </c>
      <c r="J825" s="51" t="s">
        <v>1184</v>
      </c>
      <c r="K825" s="50">
        <v>45437</v>
      </c>
      <c r="L825" s="50" t="s">
        <v>797</v>
      </c>
      <c r="M825" s="51" t="s">
        <v>7</v>
      </c>
      <c r="N825" s="52" t="s">
        <v>796</v>
      </c>
      <c r="O825" s="51" t="s">
        <v>840</v>
      </c>
      <c r="P825" s="51" t="s">
        <v>55</v>
      </c>
      <c r="Q825" s="52" t="s">
        <v>839</v>
      </c>
      <c r="R825" s="51" t="s">
        <v>1181</v>
      </c>
      <c r="S825" s="51" t="s">
        <v>1183</v>
      </c>
      <c r="T825" s="51" t="s">
        <v>1160</v>
      </c>
      <c r="U825" s="51"/>
      <c r="V825" s="51"/>
      <c r="W825" s="51">
        <v>2</v>
      </c>
      <c r="X825" s="51">
        <v>0</v>
      </c>
      <c r="Y825" s="51">
        <v>1</v>
      </c>
      <c r="Z825" s="51">
        <v>0</v>
      </c>
      <c r="AA825" s="51">
        <v>0</v>
      </c>
      <c r="AB825" s="51">
        <v>0</v>
      </c>
      <c r="AC825" s="51">
        <v>0</v>
      </c>
      <c r="AD825" s="51">
        <v>0</v>
      </c>
      <c r="AE825" s="51">
        <v>0</v>
      </c>
      <c r="AF825" s="51">
        <v>1</v>
      </c>
      <c r="AG825" s="51">
        <v>0</v>
      </c>
      <c r="AH825" s="51" t="str">
        <f>IF(OR(COUNTIF(WestCoast[],IDPs[[#This Row],[Dis_Pcode]])&gt;=1,COUNTIF(WestCoast[],#REF!)&gt;=1),"Yes","No")</f>
        <v>No</v>
      </c>
      <c r="AI825" s="51" t="str">
        <f>IF(IDPs[[#This Row],[Gov_Pcode]]=IDPs[[#This Row],[Gov_Coming_Pcode]],"Yes","No")</f>
        <v>No</v>
      </c>
      <c r="AJ825" s="51" t="str">
        <f>IF(IDPs[[#This Row],[Dis_Pcode]]=IDPs[[#This Row],[Dis_Coming_Pcode]],"Yes","No")</f>
        <v>No</v>
      </c>
    </row>
    <row r="826" spans="1:36" x14ac:dyDescent="0.35">
      <c r="A826" s="50">
        <v>45444</v>
      </c>
      <c r="B826" s="50">
        <v>45440</v>
      </c>
      <c r="C826" s="50" t="s">
        <v>874</v>
      </c>
      <c r="D826" s="51" t="s">
        <v>6</v>
      </c>
      <c r="E826" s="52" t="s">
        <v>873</v>
      </c>
      <c r="F826" s="51" t="s">
        <v>882</v>
      </c>
      <c r="G826" s="51" t="s">
        <v>121</v>
      </c>
      <c r="H826" s="52" t="s">
        <v>881</v>
      </c>
      <c r="I826" s="51" t="s">
        <v>1126</v>
      </c>
      <c r="J826" s="51" t="s">
        <v>1184</v>
      </c>
      <c r="K826" s="50">
        <v>45437</v>
      </c>
      <c r="L826" s="50" t="s">
        <v>717</v>
      </c>
      <c r="M826" s="51" t="s">
        <v>1</v>
      </c>
      <c r="N826" s="52" t="s">
        <v>264</v>
      </c>
      <c r="O826" s="51" t="s">
        <v>736</v>
      </c>
      <c r="P826" s="51" t="s">
        <v>1295</v>
      </c>
      <c r="Q826" s="52" t="s">
        <v>735</v>
      </c>
      <c r="R826" s="51" t="s">
        <v>1181</v>
      </c>
      <c r="S826" s="51" t="s">
        <v>1183</v>
      </c>
      <c r="T826" s="51" t="s">
        <v>1160</v>
      </c>
      <c r="U826" s="51"/>
      <c r="V826" s="51"/>
      <c r="W826" s="51">
        <v>3</v>
      </c>
      <c r="X826" s="51">
        <v>0</v>
      </c>
      <c r="Y826" s="51">
        <v>0</v>
      </c>
      <c r="Z826" s="51">
        <v>0</v>
      </c>
      <c r="AA826" s="51">
        <v>1</v>
      </c>
      <c r="AB826" s="51">
        <v>1</v>
      </c>
      <c r="AC826" s="51">
        <v>0</v>
      </c>
      <c r="AD826" s="51">
        <v>1</v>
      </c>
      <c r="AE826" s="51">
        <v>0</v>
      </c>
      <c r="AF826" s="51">
        <v>0</v>
      </c>
      <c r="AG826" s="51">
        <v>0</v>
      </c>
      <c r="AH826" s="51" t="str">
        <f>IF(OR(COUNTIF(WestCoast[],IDPs[[#This Row],[Dis_Pcode]])&gt;=1,COUNTIF(WestCoast[],#REF!)&gt;=1),"Yes","No")</f>
        <v>No</v>
      </c>
      <c r="AI826" s="51" t="str">
        <f>IF(IDPs[[#This Row],[Gov_Pcode]]=IDPs[[#This Row],[Gov_Coming_Pcode]],"Yes","No")</f>
        <v>No</v>
      </c>
      <c r="AJ826" s="51" t="str">
        <f>IF(IDPs[[#This Row],[Dis_Pcode]]=IDPs[[#This Row],[Dis_Coming_Pcode]],"Yes","No")</f>
        <v>No</v>
      </c>
    </row>
    <row r="827" spans="1:36" x14ac:dyDescent="0.35">
      <c r="A827" s="50">
        <v>45444</v>
      </c>
      <c r="B827" s="50">
        <v>45440</v>
      </c>
      <c r="C827" s="50" t="s">
        <v>874</v>
      </c>
      <c r="D827" s="51" t="s">
        <v>6</v>
      </c>
      <c r="E827" s="52" t="s">
        <v>873</v>
      </c>
      <c r="F827" s="51" t="s">
        <v>894</v>
      </c>
      <c r="G827" s="51" t="s">
        <v>87</v>
      </c>
      <c r="H827" s="52" t="s">
        <v>893</v>
      </c>
      <c r="I827" s="51" t="s">
        <v>1126</v>
      </c>
      <c r="J827" s="51" t="s">
        <v>1184</v>
      </c>
      <c r="K827" s="50">
        <v>45437</v>
      </c>
      <c r="L827" s="50" t="s">
        <v>617</v>
      </c>
      <c r="M827" s="51" t="s">
        <v>13</v>
      </c>
      <c r="N827" s="52" t="s">
        <v>275</v>
      </c>
      <c r="O827" s="51" t="s">
        <v>626</v>
      </c>
      <c r="P827" s="51" t="s">
        <v>1221</v>
      </c>
      <c r="Q827" s="52" t="s">
        <v>1331</v>
      </c>
      <c r="R827" s="51" t="s">
        <v>1181</v>
      </c>
      <c r="S827" s="51" t="s">
        <v>1183</v>
      </c>
      <c r="T827" s="51" t="s">
        <v>1160</v>
      </c>
      <c r="U827" s="51"/>
      <c r="V827" s="51"/>
      <c r="W827" s="51">
        <v>1</v>
      </c>
      <c r="X827" s="51">
        <v>0</v>
      </c>
      <c r="Y827" s="51">
        <v>0</v>
      </c>
      <c r="Z827" s="51">
        <v>0</v>
      </c>
      <c r="AA827" s="51">
        <v>0</v>
      </c>
      <c r="AB827" s="51">
        <v>0</v>
      </c>
      <c r="AC827" s="51">
        <v>0</v>
      </c>
      <c r="AD827" s="51">
        <v>0</v>
      </c>
      <c r="AE827" s="51">
        <v>0</v>
      </c>
      <c r="AF827" s="51">
        <v>1</v>
      </c>
      <c r="AG827" s="51">
        <v>0</v>
      </c>
      <c r="AH827" s="51" t="str">
        <f>IF(OR(COUNTIF(WestCoast[],IDPs[[#This Row],[Dis_Pcode]])&gt;=1,COUNTIF(WestCoast[],#REF!)&gt;=1),"Yes","No")</f>
        <v>No</v>
      </c>
      <c r="AI827" s="51" t="str">
        <f>IF(IDPs[[#This Row],[Gov_Pcode]]=IDPs[[#This Row],[Gov_Coming_Pcode]],"Yes","No")</f>
        <v>No</v>
      </c>
      <c r="AJ827" s="51" t="str">
        <f>IF(IDPs[[#This Row],[Dis_Pcode]]=IDPs[[#This Row],[Dis_Coming_Pcode]],"Yes","No")</f>
        <v>No</v>
      </c>
    </row>
    <row r="828" spans="1:36" x14ac:dyDescent="0.35">
      <c r="A828" s="50">
        <v>45444</v>
      </c>
      <c r="B828" s="50">
        <v>45442</v>
      </c>
      <c r="C828" s="50" t="s">
        <v>874</v>
      </c>
      <c r="D828" s="51" t="s">
        <v>6</v>
      </c>
      <c r="E828" s="52" t="s">
        <v>873</v>
      </c>
      <c r="F828" s="51" t="s">
        <v>894</v>
      </c>
      <c r="G828" s="51" t="s">
        <v>87</v>
      </c>
      <c r="H828" s="52" t="s">
        <v>893</v>
      </c>
      <c r="I828" s="51" t="s">
        <v>1126</v>
      </c>
      <c r="J828" s="51" t="s">
        <v>1184</v>
      </c>
      <c r="K828" s="50">
        <v>45437</v>
      </c>
      <c r="L828" s="50" t="s">
        <v>401</v>
      </c>
      <c r="M828" s="51" t="s">
        <v>1203</v>
      </c>
      <c r="N828" s="52" t="s">
        <v>266</v>
      </c>
      <c r="O828" s="51" t="s">
        <v>406</v>
      </c>
      <c r="P828" s="51" t="s">
        <v>38</v>
      </c>
      <c r="Q828" s="52" t="s">
        <v>405</v>
      </c>
      <c r="R828" s="51" t="s">
        <v>1181</v>
      </c>
      <c r="S828" s="51" t="s">
        <v>1183</v>
      </c>
      <c r="T828" s="51" t="s">
        <v>1160</v>
      </c>
      <c r="U828" s="51"/>
      <c r="V828" s="51"/>
      <c r="W828" s="51">
        <v>1</v>
      </c>
      <c r="X828" s="51">
        <v>0</v>
      </c>
      <c r="Y828" s="51">
        <v>0</v>
      </c>
      <c r="Z828" s="51">
        <v>0</v>
      </c>
      <c r="AA828" s="51">
        <v>0</v>
      </c>
      <c r="AB828" s="51">
        <v>0</v>
      </c>
      <c r="AC828" s="51">
        <v>0</v>
      </c>
      <c r="AD828" s="51">
        <v>0</v>
      </c>
      <c r="AE828" s="51">
        <v>0</v>
      </c>
      <c r="AF828" s="51">
        <v>1</v>
      </c>
      <c r="AG828" s="51">
        <v>0</v>
      </c>
      <c r="AH828" s="51" t="str">
        <f>IF(OR(COUNTIF(WestCoast[],IDPs[[#This Row],[Dis_Pcode]])&gt;=1,COUNTIF(WestCoast[],#REF!)&gt;=1),"Yes","No")</f>
        <v>No</v>
      </c>
      <c r="AI828" s="51" t="str">
        <f>IF(IDPs[[#This Row],[Gov_Pcode]]=IDPs[[#This Row],[Gov_Coming_Pcode]],"Yes","No")</f>
        <v>No</v>
      </c>
      <c r="AJ828" s="51" t="str">
        <f>IF(IDPs[[#This Row],[Dis_Pcode]]=IDPs[[#This Row],[Dis_Coming_Pcode]],"Yes","No")</f>
        <v>No</v>
      </c>
    </row>
    <row r="829" spans="1:36" x14ac:dyDescent="0.35">
      <c r="A829" s="50">
        <v>45444</v>
      </c>
      <c r="B829" s="50">
        <v>45442</v>
      </c>
      <c r="C829" s="50" t="s">
        <v>874</v>
      </c>
      <c r="D829" s="51" t="s">
        <v>6</v>
      </c>
      <c r="E829" s="52" t="s">
        <v>873</v>
      </c>
      <c r="F829" s="51" t="s">
        <v>894</v>
      </c>
      <c r="G829" s="51" t="s">
        <v>87</v>
      </c>
      <c r="H829" s="52" t="s">
        <v>893</v>
      </c>
      <c r="I829" s="51" t="s">
        <v>1126</v>
      </c>
      <c r="J829" s="51" t="s">
        <v>1184</v>
      </c>
      <c r="K829" s="50">
        <v>45437</v>
      </c>
      <c r="L829" s="50" t="s">
        <v>717</v>
      </c>
      <c r="M829" s="51" t="s">
        <v>1</v>
      </c>
      <c r="N829" s="52" t="s">
        <v>264</v>
      </c>
      <c r="O829" s="51" t="s">
        <v>719</v>
      </c>
      <c r="P829" s="51" t="s">
        <v>78</v>
      </c>
      <c r="Q829" s="52" t="s">
        <v>718</v>
      </c>
      <c r="R829" s="51" t="s">
        <v>1181</v>
      </c>
      <c r="S829" s="51" t="s">
        <v>1183</v>
      </c>
      <c r="T829" s="51" t="s">
        <v>1160</v>
      </c>
      <c r="U829" s="51"/>
      <c r="V829" s="51"/>
      <c r="W829" s="51">
        <v>1</v>
      </c>
      <c r="X829" s="51">
        <v>0</v>
      </c>
      <c r="Y829" s="51">
        <v>0</v>
      </c>
      <c r="Z829" s="51">
        <v>0</v>
      </c>
      <c r="AA829" s="51">
        <v>0</v>
      </c>
      <c r="AB829" s="51">
        <v>0</v>
      </c>
      <c r="AC829" s="51">
        <v>0</v>
      </c>
      <c r="AD829" s="51">
        <v>0</v>
      </c>
      <c r="AE829" s="51">
        <v>0</v>
      </c>
      <c r="AF829" s="51">
        <v>1</v>
      </c>
      <c r="AG829" s="51">
        <v>0</v>
      </c>
      <c r="AH829" s="51" t="str">
        <f>IF(OR(COUNTIF(WestCoast[],IDPs[[#This Row],[Dis_Pcode]])&gt;=1,COUNTIF(WestCoast[],#REF!)&gt;=1),"Yes","No")</f>
        <v>No</v>
      </c>
      <c r="AI829" s="51" t="str">
        <f>IF(IDPs[[#This Row],[Gov_Pcode]]=IDPs[[#This Row],[Gov_Coming_Pcode]],"Yes","No")</f>
        <v>No</v>
      </c>
      <c r="AJ829" s="51" t="str">
        <f>IF(IDPs[[#This Row],[Dis_Pcode]]=IDPs[[#This Row],[Dis_Coming_Pcode]],"Yes","No")</f>
        <v>No</v>
      </c>
    </row>
    <row r="830" spans="1:36" x14ac:dyDescent="0.35">
      <c r="A830" s="50">
        <v>45444</v>
      </c>
      <c r="B830" s="50">
        <v>45444</v>
      </c>
      <c r="C830" s="50" t="s">
        <v>1046</v>
      </c>
      <c r="D830" s="51" t="s">
        <v>1207</v>
      </c>
      <c r="E830" s="52" t="s">
        <v>267</v>
      </c>
      <c r="F830" s="51" t="s">
        <v>1061</v>
      </c>
      <c r="G830" s="51" t="s">
        <v>88</v>
      </c>
      <c r="H830" s="52" t="s">
        <v>1062</v>
      </c>
      <c r="I830" s="51" t="s">
        <v>1126</v>
      </c>
      <c r="J830" s="51" t="s">
        <v>1184</v>
      </c>
      <c r="K830" s="50">
        <v>45437</v>
      </c>
      <c r="L830" s="50" t="s">
        <v>1046</v>
      </c>
      <c r="M830" s="51" t="s">
        <v>1207</v>
      </c>
      <c r="N830" s="52" t="s">
        <v>267</v>
      </c>
      <c r="O830" s="51" t="s">
        <v>1084</v>
      </c>
      <c r="P830" s="51" t="s">
        <v>35</v>
      </c>
      <c r="Q830" s="52" t="s">
        <v>1083</v>
      </c>
      <c r="R830" s="51" t="s">
        <v>1180</v>
      </c>
      <c r="S830" s="51" t="s">
        <v>1185</v>
      </c>
      <c r="T830" s="51" t="s">
        <v>1160</v>
      </c>
      <c r="U830" s="51"/>
      <c r="V830" s="51"/>
      <c r="W830" s="51">
        <v>1</v>
      </c>
      <c r="X830" s="51">
        <v>0</v>
      </c>
      <c r="Y830" s="51">
        <v>0</v>
      </c>
      <c r="Z830" s="51">
        <v>0</v>
      </c>
      <c r="AA830" s="51">
        <v>1</v>
      </c>
      <c r="AB830" s="51">
        <v>0</v>
      </c>
      <c r="AC830" s="51">
        <v>0</v>
      </c>
      <c r="AD830" s="51">
        <v>0</v>
      </c>
      <c r="AE830" s="51">
        <v>0</v>
      </c>
      <c r="AF830" s="51">
        <v>0</v>
      </c>
      <c r="AG830" s="51">
        <v>0</v>
      </c>
      <c r="AH830" s="51" t="str">
        <f>IF(OR(COUNTIF(WestCoast[],IDPs[[#This Row],[Dis_Pcode]])&gt;=1,COUNTIF(WestCoast[],#REF!)&gt;=1),"Yes","No")</f>
        <v>No</v>
      </c>
      <c r="AI830" s="51" t="str">
        <f>IF(IDPs[[#This Row],[Gov_Pcode]]=IDPs[[#This Row],[Gov_Coming_Pcode]],"Yes","No")</f>
        <v>Yes</v>
      </c>
      <c r="AJ830" s="51" t="str">
        <f>IF(IDPs[[#This Row],[Dis_Pcode]]=IDPs[[#This Row],[Dis_Coming_Pcode]],"Yes","No")</f>
        <v>No</v>
      </c>
    </row>
    <row r="831" spans="1:36" x14ac:dyDescent="0.35">
      <c r="A831" s="50">
        <v>45444</v>
      </c>
      <c r="B831" s="50">
        <v>45444</v>
      </c>
      <c r="C831" s="50" t="s">
        <v>1046</v>
      </c>
      <c r="D831" s="51" t="s">
        <v>1207</v>
      </c>
      <c r="E831" s="52" t="s">
        <v>267</v>
      </c>
      <c r="F831" s="51" t="s">
        <v>1061</v>
      </c>
      <c r="G831" s="51" t="s">
        <v>88</v>
      </c>
      <c r="H831" s="52" t="s">
        <v>1062</v>
      </c>
      <c r="I831" s="51" t="s">
        <v>1126</v>
      </c>
      <c r="J831" s="51" t="s">
        <v>1184</v>
      </c>
      <c r="K831" s="50">
        <v>45437</v>
      </c>
      <c r="L831" s="50" t="s">
        <v>1046</v>
      </c>
      <c r="M831" s="51" t="s">
        <v>1207</v>
      </c>
      <c r="N831" s="52" t="s">
        <v>267</v>
      </c>
      <c r="O831" s="51" t="s">
        <v>1055</v>
      </c>
      <c r="P831" s="51" t="s">
        <v>57</v>
      </c>
      <c r="Q831" s="52" t="s">
        <v>1054</v>
      </c>
      <c r="R831" s="51" t="s">
        <v>1180</v>
      </c>
      <c r="S831" s="51" t="s">
        <v>1185</v>
      </c>
      <c r="T831" s="51" t="s">
        <v>1160</v>
      </c>
      <c r="U831" s="51"/>
      <c r="V831" s="51"/>
      <c r="W831" s="51">
        <v>1</v>
      </c>
      <c r="X831" s="51">
        <v>0</v>
      </c>
      <c r="Y831" s="51">
        <v>0</v>
      </c>
      <c r="Z831" s="51">
        <v>0</v>
      </c>
      <c r="AA831" s="51">
        <v>1</v>
      </c>
      <c r="AB831" s="51">
        <v>0</v>
      </c>
      <c r="AC831" s="51">
        <v>0</v>
      </c>
      <c r="AD831" s="51">
        <v>0</v>
      </c>
      <c r="AE831" s="51">
        <v>0</v>
      </c>
      <c r="AF831" s="51">
        <v>0</v>
      </c>
      <c r="AG831" s="51">
        <v>0</v>
      </c>
      <c r="AH831" s="51" t="str">
        <f>IF(OR(COUNTIF(WestCoast[],IDPs[[#This Row],[Dis_Pcode]])&gt;=1,COUNTIF(WestCoast[],#REF!)&gt;=1),"Yes","No")</f>
        <v>No</v>
      </c>
      <c r="AI831" s="51" t="str">
        <f>IF(IDPs[[#This Row],[Gov_Pcode]]=IDPs[[#This Row],[Gov_Coming_Pcode]],"Yes","No")</f>
        <v>Yes</v>
      </c>
      <c r="AJ831" s="51" t="str">
        <f>IF(IDPs[[#This Row],[Dis_Pcode]]=IDPs[[#This Row],[Dis_Coming_Pcode]],"Yes","No")</f>
        <v>No</v>
      </c>
    </row>
    <row r="832" spans="1:36" x14ac:dyDescent="0.35">
      <c r="A832" s="50">
        <v>45439</v>
      </c>
      <c r="B832" s="50">
        <v>45439</v>
      </c>
      <c r="C832" s="50" t="s">
        <v>999</v>
      </c>
      <c r="D832" s="51" t="s">
        <v>15</v>
      </c>
      <c r="E832" s="52" t="s">
        <v>271</v>
      </c>
      <c r="F832" s="51" t="s">
        <v>1015</v>
      </c>
      <c r="G832" s="51" t="s">
        <v>259</v>
      </c>
      <c r="H832" s="52" t="s">
        <v>1014</v>
      </c>
      <c r="I832" s="51" t="s">
        <v>1126</v>
      </c>
      <c r="J832" s="51" t="s">
        <v>1184</v>
      </c>
      <c r="K832" s="50">
        <v>45438</v>
      </c>
      <c r="L832" s="50" t="s">
        <v>325</v>
      </c>
      <c r="M832" s="51" t="s">
        <v>17</v>
      </c>
      <c r="N832" s="52" t="s">
        <v>277</v>
      </c>
      <c r="O832" s="51" t="s">
        <v>368</v>
      </c>
      <c r="P832" s="51" t="s">
        <v>367</v>
      </c>
      <c r="Q832" s="52" t="s">
        <v>366</v>
      </c>
      <c r="R832" s="51" t="s">
        <v>1180</v>
      </c>
      <c r="S832" s="51" t="s">
        <v>1186</v>
      </c>
      <c r="T832" s="51" t="s">
        <v>1160</v>
      </c>
      <c r="U832" s="51"/>
      <c r="V832" s="51"/>
      <c r="W832" s="51">
        <v>4</v>
      </c>
      <c r="X832" s="51">
        <v>0</v>
      </c>
      <c r="Y832" s="51">
        <v>0</v>
      </c>
      <c r="Z832" s="51">
        <v>0</v>
      </c>
      <c r="AA832" s="51">
        <v>0</v>
      </c>
      <c r="AB832" s="51">
        <v>0</v>
      </c>
      <c r="AC832" s="51">
        <v>0</v>
      </c>
      <c r="AD832" s="51">
        <v>4</v>
      </c>
      <c r="AE832" s="51">
        <v>0</v>
      </c>
      <c r="AF832" s="51">
        <v>0</v>
      </c>
      <c r="AG832" s="51">
        <v>0</v>
      </c>
      <c r="AH832" s="51" t="str">
        <f>IF(OR(COUNTIF(WestCoast[],IDPs[[#This Row],[Dis_Pcode]])&gt;=1,COUNTIF(WestCoast[],#REF!)&gt;=1),"Yes","No")</f>
        <v>No</v>
      </c>
      <c r="AI832" s="51" t="str">
        <f>IF(IDPs[[#This Row],[Gov_Pcode]]=IDPs[[#This Row],[Gov_Coming_Pcode]],"Yes","No")</f>
        <v>No</v>
      </c>
      <c r="AJ832" s="51" t="str">
        <f>IF(IDPs[[#This Row],[Dis_Pcode]]=IDPs[[#This Row],[Dis_Coming_Pcode]],"Yes","No")</f>
        <v>No</v>
      </c>
    </row>
    <row r="833" spans="1:36" x14ac:dyDescent="0.35">
      <c r="A833" s="50">
        <v>45439</v>
      </c>
      <c r="B833" s="50">
        <v>45438</v>
      </c>
      <c r="C833" s="50" t="s">
        <v>999</v>
      </c>
      <c r="D833" s="51" t="s">
        <v>15</v>
      </c>
      <c r="E833" s="52" t="s">
        <v>271</v>
      </c>
      <c r="F833" s="51" t="s">
        <v>1015</v>
      </c>
      <c r="G833" s="51" t="s">
        <v>259</v>
      </c>
      <c r="H833" s="52" t="s">
        <v>1014</v>
      </c>
      <c r="I833" s="51" t="s">
        <v>1126</v>
      </c>
      <c r="J833" s="51" t="s">
        <v>1184</v>
      </c>
      <c r="K833" s="50">
        <v>45438</v>
      </c>
      <c r="L833" s="50" t="s">
        <v>325</v>
      </c>
      <c r="M833" s="51" t="s">
        <v>17</v>
      </c>
      <c r="N833" s="52" t="s">
        <v>277</v>
      </c>
      <c r="O833" s="51" t="s">
        <v>365</v>
      </c>
      <c r="P833" s="51" t="s">
        <v>1256</v>
      </c>
      <c r="Q833" s="52" t="s">
        <v>363</v>
      </c>
      <c r="R833" s="51" t="s">
        <v>1180</v>
      </c>
      <c r="S833" s="51" t="s">
        <v>1186</v>
      </c>
      <c r="T833" s="51" t="s">
        <v>1435</v>
      </c>
      <c r="U833" s="51" t="s">
        <v>1160</v>
      </c>
      <c r="V833" s="51"/>
      <c r="W833" s="51">
        <v>4</v>
      </c>
      <c r="X833" s="51">
        <v>0</v>
      </c>
      <c r="Y833" s="51">
        <v>0</v>
      </c>
      <c r="Z833" s="51">
        <v>0</v>
      </c>
      <c r="AA833" s="51">
        <v>0</v>
      </c>
      <c r="AB833" s="51">
        <v>0</v>
      </c>
      <c r="AC833" s="51">
        <v>0</v>
      </c>
      <c r="AD833" s="51">
        <v>4</v>
      </c>
      <c r="AE833" s="51">
        <v>0</v>
      </c>
      <c r="AF833" s="51">
        <v>0</v>
      </c>
      <c r="AG833" s="51">
        <v>0</v>
      </c>
      <c r="AH833" s="51" t="str">
        <f>IF(OR(COUNTIF(WestCoast[],IDPs[[#This Row],[Dis_Pcode]])&gt;=1,COUNTIF(WestCoast[],#REF!)&gt;=1),"Yes","No")</f>
        <v>No</v>
      </c>
      <c r="AI833" s="51" t="str">
        <f>IF(IDPs[[#This Row],[Gov_Pcode]]=IDPs[[#This Row],[Gov_Coming_Pcode]],"Yes","No")</f>
        <v>No</v>
      </c>
      <c r="AJ833" s="51" t="str">
        <f>IF(IDPs[[#This Row],[Dis_Pcode]]=IDPs[[#This Row],[Dis_Coming_Pcode]],"Yes","No")</f>
        <v>No</v>
      </c>
    </row>
    <row r="834" spans="1:36" x14ac:dyDescent="0.35">
      <c r="A834" s="50">
        <v>45440</v>
      </c>
      <c r="B834" s="50">
        <v>45440</v>
      </c>
      <c r="C834" s="50" t="s">
        <v>1046</v>
      </c>
      <c r="D834" s="51" t="s">
        <v>1207</v>
      </c>
      <c r="E834" s="52" t="s">
        <v>267</v>
      </c>
      <c r="F834" s="51" t="s">
        <v>1049</v>
      </c>
      <c r="G834" s="51" t="s">
        <v>1263</v>
      </c>
      <c r="H834" s="52" t="s">
        <v>1264</v>
      </c>
      <c r="I834" s="51" t="s">
        <v>1126</v>
      </c>
      <c r="J834" s="51" t="s">
        <v>1184</v>
      </c>
      <c r="K834" s="50">
        <v>45438</v>
      </c>
      <c r="L834" s="50" t="s">
        <v>1046</v>
      </c>
      <c r="M834" s="51" t="s">
        <v>1207</v>
      </c>
      <c r="N834" s="52" t="s">
        <v>267</v>
      </c>
      <c r="O834" s="51" t="s">
        <v>1077</v>
      </c>
      <c r="P834" s="51" t="s">
        <v>39</v>
      </c>
      <c r="Q834" s="52" t="s">
        <v>1090</v>
      </c>
      <c r="R834" s="51" t="s">
        <v>1180</v>
      </c>
      <c r="S834" s="51" t="s">
        <v>1185</v>
      </c>
      <c r="T834" s="51" t="s">
        <v>1160</v>
      </c>
      <c r="U834" s="51"/>
      <c r="V834" s="51"/>
      <c r="W834" s="51">
        <v>3</v>
      </c>
      <c r="X834" s="51">
        <v>0</v>
      </c>
      <c r="Y834" s="51">
        <v>0</v>
      </c>
      <c r="Z834" s="51">
        <v>0</v>
      </c>
      <c r="AA834" s="51">
        <v>3</v>
      </c>
      <c r="AB834" s="51">
        <v>0</v>
      </c>
      <c r="AC834" s="51">
        <v>0</v>
      </c>
      <c r="AD834" s="51">
        <v>0</v>
      </c>
      <c r="AE834" s="51">
        <v>0</v>
      </c>
      <c r="AF834" s="51">
        <v>0</v>
      </c>
      <c r="AG834" s="51">
        <v>0</v>
      </c>
      <c r="AH834" s="51" t="str">
        <f>IF(OR(COUNTIF(WestCoast[],IDPs[[#This Row],[Dis_Pcode]])&gt;=1,COUNTIF(WestCoast[],#REF!)&gt;=1),"Yes","No")</f>
        <v>Yes</v>
      </c>
      <c r="AI834" s="51" t="str">
        <f>IF(IDPs[[#This Row],[Gov_Pcode]]=IDPs[[#This Row],[Gov_Coming_Pcode]],"Yes","No")</f>
        <v>Yes</v>
      </c>
      <c r="AJ834" s="51" t="str">
        <f>IF(IDPs[[#This Row],[Dis_Pcode]]=IDPs[[#This Row],[Dis_Coming_Pcode]],"Yes","No")</f>
        <v>No</v>
      </c>
    </row>
    <row r="835" spans="1:36" x14ac:dyDescent="0.35">
      <c r="A835" s="50">
        <v>45444</v>
      </c>
      <c r="B835" s="50">
        <v>45444</v>
      </c>
      <c r="C835" s="50" t="s">
        <v>401</v>
      </c>
      <c r="D835" s="51" t="s">
        <v>1203</v>
      </c>
      <c r="E835" s="52" t="s">
        <v>266</v>
      </c>
      <c r="F835" s="51" t="s">
        <v>453</v>
      </c>
      <c r="G835" s="51" t="s">
        <v>25</v>
      </c>
      <c r="H835" s="52" t="s">
        <v>452</v>
      </c>
      <c r="I835" s="51" t="s">
        <v>1126</v>
      </c>
      <c r="J835" s="51" t="s">
        <v>1184</v>
      </c>
      <c r="K835" s="50">
        <v>45438</v>
      </c>
      <c r="L835" s="50" t="s">
        <v>401</v>
      </c>
      <c r="M835" s="51" t="s">
        <v>1203</v>
      </c>
      <c r="N835" s="52" t="s">
        <v>266</v>
      </c>
      <c r="O835" s="51" t="s">
        <v>456</v>
      </c>
      <c r="P835" s="51" t="s">
        <v>455</v>
      </c>
      <c r="Q835" s="52" t="s">
        <v>454</v>
      </c>
      <c r="R835" s="51" t="s">
        <v>1180</v>
      </c>
      <c r="S835" s="51" t="s">
        <v>1186</v>
      </c>
      <c r="T835" s="51" t="s">
        <v>1160</v>
      </c>
      <c r="U835" s="51"/>
      <c r="V835" s="51"/>
      <c r="W835" s="51">
        <v>1</v>
      </c>
      <c r="X835" s="51">
        <v>0</v>
      </c>
      <c r="Y835" s="51">
        <v>0</v>
      </c>
      <c r="Z835" s="51">
        <v>0</v>
      </c>
      <c r="AA835" s="51">
        <v>0</v>
      </c>
      <c r="AB835" s="51">
        <v>0</v>
      </c>
      <c r="AC835" s="51">
        <v>0</v>
      </c>
      <c r="AD835" s="51">
        <v>1</v>
      </c>
      <c r="AE835" s="51">
        <v>0</v>
      </c>
      <c r="AF835" s="51">
        <v>0</v>
      </c>
      <c r="AG835" s="51">
        <v>0</v>
      </c>
      <c r="AH835" s="51" t="str">
        <f>IF(OR(COUNTIF(WestCoast[],IDPs[[#This Row],[Dis_Pcode]])&gt;=1,COUNTIF(WestCoast[],#REF!)&gt;=1),"Yes","No")</f>
        <v>Yes</v>
      </c>
      <c r="AI835" s="51" t="str">
        <f>IF(IDPs[[#This Row],[Gov_Pcode]]=IDPs[[#This Row],[Gov_Coming_Pcode]],"Yes","No")</f>
        <v>Yes</v>
      </c>
      <c r="AJ835" s="51" t="str">
        <f>IF(IDPs[[#This Row],[Dis_Pcode]]=IDPs[[#This Row],[Dis_Coming_Pcode]],"Yes","No")</f>
        <v>No</v>
      </c>
    </row>
    <row r="836" spans="1:36" x14ac:dyDescent="0.35">
      <c r="A836" s="50">
        <v>45444</v>
      </c>
      <c r="B836" s="50">
        <v>45440</v>
      </c>
      <c r="C836" s="50" t="s">
        <v>874</v>
      </c>
      <c r="D836" s="51" t="s">
        <v>6</v>
      </c>
      <c r="E836" s="52" t="s">
        <v>873</v>
      </c>
      <c r="F836" s="51" t="s">
        <v>894</v>
      </c>
      <c r="G836" s="51" t="s">
        <v>87</v>
      </c>
      <c r="H836" s="52" t="s">
        <v>893</v>
      </c>
      <c r="I836" s="51" t="s">
        <v>1126</v>
      </c>
      <c r="J836" s="51" t="s">
        <v>1184</v>
      </c>
      <c r="K836" s="50">
        <v>45438</v>
      </c>
      <c r="L836" s="50" t="s">
        <v>401</v>
      </c>
      <c r="M836" s="51" t="s">
        <v>1203</v>
      </c>
      <c r="N836" s="52" t="s">
        <v>266</v>
      </c>
      <c r="O836" s="51" t="s">
        <v>420</v>
      </c>
      <c r="P836" s="51" t="s">
        <v>418</v>
      </c>
      <c r="Q836" s="52" t="s">
        <v>419</v>
      </c>
      <c r="R836" s="51" t="s">
        <v>1181</v>
      </c>
      <c r="S836" s="51" t="s">
        <v>1183</v>
      </c>
      <c r="T836" s="51" t="s">
        <v>1160</v>
      </c>
      <c r="U836" s="51"/>
      <c r="V836" s="51"/>
      <c r="W836" s="51">
        <v>1</v>
      </c>
      <c r="X836" s="51">
        <v>0</v>
      </c>
      <c r="Y836" s="51">
        <v>1</v>
      </c>
      <c r="Z836" s="51">
        <v>0</v>
      </c>
      <c r="AA836" s="51">
        <v>0</v>
      </c>
      <c r="AB836" s="51">
        <v>0</v>
      </c>
      <c r="AC836" s="51">
        <v>0</v>
      </c>
      <c r="AD836" s="51">
        <v>0</v>
      </c>
      <c r="AE836" s="51">
        <v>0</v>
      </c>
      <c r="AF836" s="51">
        <v>0</v>
      </c>
      <c r="AG836" s="51">
        <v>0</v>
      </c>
      <c r="AH836" s="51" t="str">
        <f>IF(OR(COUNTIF(WestCoast[],IDPs[[#This Row],[Dis_Pcode]])&gt;=1,COUNTIF(WestCoast[],#REF!)&gt;=1),"Yes","No")</f>
        <v>No</v>
      </c>
      <c r="AI836" s="51" t="str">
        <f>IF(IDPs[[#This Row],[Gov_Pcode]]=IDPs[[#This Row],[Gov_Coming_Pcode]],"Yes","No")</f>
        <v>No</v>
      </c>
      <c r="AJ836" s="51" t="str">
        <f>IF(IDPs[[#This Row],[Dis_Pcode]]=IDPs[[#This Row],[Dis_Coming_Pcode]],"Yes","No")</f>
        <v>No</v>
      </c>
    </row>
    <row r="837" spans="1:36" x14ac:dyDescent="0.35">
      <c r="A837" s="50">
        <v>45444</v>
      </c>
      <c r="B837" s="50">
        <v>45441</v>
      </c>
      <c r="C837" s="50" t="s">
        <v>874</v>
      </c>
      <c r="D837" s="51" t="s">
        <v>6</v>
      </c>
      <c r="E837" s="52" t="s">
        <v>873</v>
      </c>
      <c r="F837" s="51" t="s">
        <v>882</v>
      </c>
      <c r="G837" s="51" t="s">
        <v>121</v>
      </c>
      <c r="H837" s="52" t="s">
        <v>881</v>
      </c>
      <c r="I837" s="51" t="s">
        <v>1126</v>
      </c>
      <c r="J837" s="51" t="s">
        <v>1184</v>
      </c>
      <c r="K837" s="50">
        <v>45438</v>
      </c>
      <c r="L837" s="50" t="s">
        <v>1046</v>
      </c>
      <c r="M837" s="51" t="s">
        <v>1207</v>
      </c>
      <c r="N837" s="52" t="s">
        <v>267</v>
      </c>
      <c r="O837" s="51" t="s">
        <v>1069</v>
      </c>
      <c r="P837" s="51" t="s">
        <v>85</v>
      </c>
      <c r="Q837" s="52" t="s">
        <v>1068</v>
      </c>
      <c r="R837" s="51" t="s">
        <v>1181</v>
      </c>
      <c r="S837" s="51" t="s">
        <v>1183</v>
      </c>
      <c r="T837" s="51" t="s">
        <v>1160</v>
      </c>
      <c r="U837" s="51"/>
      <c r="V837" s="51"/>
      <c r="W837" s="51">
        <v>3</v>
      </c>
      <c r="X837" s="51">
        <v>0</v>
      </c>
      <c r="Y837" s="51">
        <v>0</v>
      </c>
      <c r="Z837" s="51">
        <v>0</v>
      </c>
      <c r="AA837" s="51">
        <v>1</v>
      </c>
      <c r="AB837" s="51">
        <v>0</v>
      </c>
      <c r="AC837" s="51">
        <v>0</v>
      </c>
      <c r="AD837" s="51">
        <v>2</v>
      </c>
      <c r="AE837" s="51">
        <v>0</v>
      </c>
      <c r="AF837" s="51">
        <v>0</v>
      </c>
      <c r="AG837" s="51">
        <v>0</v>
      </c>
      <c r="AH837" s="51" t="str">
        <f>IF(OR(COUNTIF(WestCoast[],IDPs[[#This Row],[Dis_Pcode]])&gt;=1,COUNTIF(WestCoast[],#REF!)&gt;=1),"Yes","No")</f>
        <v>No</v>
      </c>
      <c r="AI837" s="51" t="str">
        <f>IF(IDPs[[#This Row],[Gov_Pcode]]=IDPs[[#This Row],[Gov_Coming_Pcode]],"Yes","No")</f>
        <v>No</v>
      </c>
      <c r="AJ837" s="51" t="str">
        <f>IF(IDPs[[#This Row],[Dis_Pcode]]=IDPs[[#This Row],[Dis_Coming_Pcode]],"Yes","No")</f>
        <v>No</v>
      </c>
    </row>
    <row r="838" spans="1:36" x14ac:dyDescent="0.35">
      <c r="A838" s="50">
        <v>45444</v>
      </c>
      <c r="B838" s="50">
        <v>45441</v>
      </c>
      <c r="C838" s="50" t="s">
        <v>874</v>
      </c>
      <c r="D838" s="51" t="s">
        <v>6</v>
      </c>
      <c r="E838" s="52" t="s">
        <v>873</v>
      </c>
      <c r="F838" s="51" t="s">
        <v>894</v>
      </c>
      <c r="G838" s="51" t="s">
        <v>87</v>
      </c>
      <c r="H838" s="52" t="s">
        <v>893</v>
      </c>
      <c r="I838" s="51" t="s">
        <v>1126</v>
      </c>
      <c r="J838" s="51" t="s">
        <v>1184</v>
      </c>
      <c r="K838" s="50">
        <v>45438</v>
      </c>
      <c r="L838" s="50" t="s">
        <v>717</v>
      </c>
      <c r="M838" s="51" t="s">
        <v>1</v>
      </c>
      <c r="N838" s="52" t="s">
        <v>264</v>
      </c>
      <c r="O838" s="51" t="s">
        <v>721</v>
      </c>
      <c r="P838" s="51" t="s">
        <v>219</v>
      </c>
      <c r="Q838" s="52" t="s">
        <v>1290</v>
      </c>
      <c r="R838" s="51" t="s">
        <v>1180</v>
      </c>
      <c r="S838" s="51" t="s">
        <v>1185</v>
      </c>
      <c r="T838" s="51" t="s">
        <v>1160</v>
      </c>
      <c r="U838" s="51"/>
      <c r="V838" s="51"/>
      <c r="W838" s="51">
        <v>2</v>
      </c>
      <c r="X838" s="51">
        <v>0</v>
      </c>
      <c r="Y838" s="51">
        <v>1</v>
      </c>
      <c r="Z838" s="51">
        <v>0</v>
      </c>
      <c r="AA838" s="51">
        <v>0</v>
      </c>
      <c r="AB838" s="51">
        <v>0</v>
      </c>
      <c r="AC838" s="51">
        <v>0</v>
      </c>
      <c r="AD838" s="51">
        <v>1</v>
      </c>
      <c r="AE838" s="51">
        <v>0</v>
      </c>
      <c r="AF838" s="51">
        <v>0</v>
      </c>
      <c r="AG838" s="51">
        <v>0</v>
      </c>
      <c r="AH838" s="51" t="str">
        <f>IF(OR(COUNTIF(WestCoast[],IDPs[[#This Row],[Dis_Pcode]])&gt;=1,COUNTIF(WestCoast[],#REF!)&gt;=1),"Yes","No")</f>
        <v>No</v>
      </c>
      <c r="AI838" s="51" t="str">
        <f>IF(IDPs[[#This Row],[Gov_Pcode]]=IDPs[[#This Row],[Gov_Coming_Pcode]],"Yes","No")</f>
        <v>No</v>
      </c>
      <c r="AJ838" s="51" t="str">
        <f>IF(IDPs[[#This Row],[Dis_Pcode]]=IDPs[[#This Row],[Dis_Coming_Pcode]],"Yes","No")</f>
        <v>No</v>
      </c>
    </row>
    <row r="839" spans="1:36" x14ac:dyDescent="0.35">
      <c r="A839" s="50">
        <v>45444</v>
      </c>
      <c r="B839" s="50">
        <v>45442</v>
      </c>
      <c r="C839" s="50" t="s">
        <v>874</v>
      </c>
      <c r="D839" s="51" t="s">
        <v>6</v>
      </c>
      <c r="E839" s="52" t="s">
        <v>873</v>
      </c>
      <c r="F839" s="51" t="s">
        <v>892</v>
      </c>
      <c r="G839" s="51" t="s">
        <v>6</v>
      </c>
      <c r="H839" s="52" t="s">
        <v>873</v>
      </c>
      <c r="I839" s="51" t="s">
        <v>1126</v>
      </c>
      <c r="J839" s="51" t="s">
        <v>1184</v>
      </c>
      <c r="K839" s="50">
        <v>45438</v>
      </c>
      <c r="L839" s="50" t="s">
        <v>874</v>
      </c>
      <c r="M839" s="51" t="s">
        <v>6</v>
      </c>
      <c r="N839" s="52" t="s">
        <v>873</v>
      </c>
      <c r="O839" s="51" t="s">
        <v>896</v>
      </c>
      <c r="P839" s="51" t="s">
        <v>1378</v>
      </c>
      <c r="Q839" s="52" t="s">
        <v>1377</v>
      </c>
      <c r="R839" s="51" t="s">
        <v>1180</v>
      </c>
      <c r="S839" s="51" t="s">
        <v>1185</v>
      </c>
      <c r="T839" s="51" t="s">
        <v>1160</v>
      </c>
      <c r="U839" s="51"/>
      <c r="V839" s="51"/>
      <c r="W839" s="51">
        <v>1</v>
      </c>
      <c r="X839" s="51">
        <v>0</v>
      </c>
      <c r="Y839" s="51">
        <v>0</v>
      </c>
      <c r="Z839" s="51">
        <v>0</v>
      </c>
      <c r="AA839" s="51">
        <v>0</v>
      </c>
      <c r="AB839" s="51">
        <v>0</v>
      </c>
      <c r="AC839" s="51">
        <v>0</v>
      </c>
      <c r="AD839" s="51">
        <v>1</v>
      </c>
      <c r="AE839" s="51">
        <v>0</v>
      </c>
      <c r="AF839" s="51">
        <v>0</v>
      </c>
      <c r="AG839" s="51">
        <v>0</v>
      </c>
      <c r="AH839" s="51" t="str">
        <f>IF(OR(COUNTIF(WestCoast[],IDPs[[#This Row],[Dis_Pcode]])&gt;=1,COUNTIF(WestCoast[],#REF!)&gt;=1),"Yes","No")</f>
        <v>No</v>
      </c>
      <c r="AI839" s="51" t="str">
        <f>IF(IDPs[[#This Row],[Gov_Pcode]]=IDPs[[#This Row],[Gov_Coming_Pcode]],"Yes","No")</f>
        <v>Yes</v>
      </c>
      <c r="AJ839" s="51" t="str">
        <f>IF(IDPs[[#This Row],[Dis_Pcode]]=IDPs[[#This Row],[Dis_Coming_Pcode]],"Yes","No")</f>
        <v>No</v>
      </c>
    </row>
    <row r="840" spans="1:36" x14ac:dyDescent="0.35">
      <c r="A840" s="50">
        <v>45444</v>
      </c>
      <c r="B840" s="50">
        <v>45442</v>
      </c>
      <c r="C840" s="50" t="s">
        <v>874</v>
      </c>
      <c r="D840" s="51" t="s">
        <v>6</v>
      </c>
      <c r="E840" s="52" t="s">
        <v>873</v>
      </c>
      <c r="F840" s="51" t="s">
        <v>892</v>
      </c>
      <c r="G840" s="51" t="s">
        <v>6</v>
      </c>
      <c r="H840" s="52" t="s">
        <v>873</v>
      </c>
      <c r="I840" s="51" t="s">
        <v>1126</v>
      </c>
      <c r="J840" s="51" t="s">
        <v>1184</v>
      </c>
      <c r="K840" s="50">
        <v>45438</v>
      </c>
      <c r="L840" s="50" t="s">
        <v>1046</v>
      </c>
      <c r="M840" s="51" t="s">
        <v>1207</v>
      </c>
      <c r="N840" s="52" t="s">
        <v>267</v>
      </c>
      <c r="O840" s="51" t="s">
        <v>1087</v>
      </c>
      <c r="P840" s="51" t="s">
        <v>65</v>
      </c>
      <c r="Q840" s="52" t="s">
        <v>1091</v>
      </c>
      <c r="R840" s="51" t="s">
        <v>1181</v>
      </c>
      <c r="S840" s="51" t="s">
        <v>1413</v>
      </c>
      <c r="T840" s="51" t="s">
        <v>1160</v>
      </c>
      <c r="U840" s="51"/>
      <c r="V840" s="51"/>
      <c r="W840" s="51">
        <v>1</v>
      </c>
      <c r="X840" s="51">
        <v>0</v>
      </c>
      <c r="Y840" s="51">
        <v>0</v>
      </c>
      <c r="Z840" s="51">
        <v>0</v>
      </c>
      <c r="AA840" s="51">
        <v>0</v>
      </c>
      <c r="AB840" s="51">
        <v>0</v>
      </c>
      <c r="AC840" s="51">
        <v>0</v>
      </c>
      <c r="AD840" s="51">
        <v>1</v>
      </c>
      <c r="AE840" s="51">
        <v>0</v>
      </c>
      <c r="AF840" s="51">
        <v>0</v>
      </c>
      <c r="AG840" s="51">
        <v>0</v>
      </c>
      <c r="AH840" s="51" t="str">
        <f>IF(OR(COUNTIF(WestCoast[],IDPs[[#This Row],[Dis_Pcode]])&gt;=1,COUNTIF(WestCoast[],#REF!)&gt;=1),"Yes","No")</f>
        <v>No</v>
      </c>
      <c r="AI840" s="51" t="str">
        <f>IF(IDPs[[#This Row],[Gov_Pcode]]=IDPs[[#This Row],[Gov_Coming_Pcode]],"Yes","No")</f>
        <v>No</v>
      </c>
      <c r="AJ840" s="51" t="str">
        <f>IF(IDPs[[#This Row],[Dis_Pcode]]=IDPs[[#This Row],[Dis_Coming_Pcode]],"Yes","No")</f>
        <v>No</v>
      </c>
    </row>
    <row r="841" spans="1:36" x14ac:dyDescent="0.35">
      <c r="A841" s="50">
        <v>45444</v>
      </c>
      <c r="B841" s="50">
        <v>45443</v>
      </c>
      <c r="C841" s="50" t="s">
        <v>874</v>
      </c>
      <c r="D841" s="51" t="s">
        <v>6</v>
      </c>
      <c r="E841" s="52" t="s">
        <v>873</v>
      </c>
      <c r="F841" s="51" t="s">
        <v>892</v>
      </c>
      <c r="G841" s="51" t="s">
        <v>6</v>
      </c>
      <c r="H841" s="52" t="s">
        <v>873</v>
      </c>
      <c r="I841" s="51" t="s">
        <v>1126</v>
      </c>
      <c r="J841" s="51" t="s">
        <v>1184</v>
      </c>
      <c r="K841" s="50">
        <v>45438</v>
      </c>
      <c r="L841" s="50" t="s">
        <v>797</v>
      </c>
      <c r="M841" s="51" t="s">
        <v>7</v>
      </c>
      <c r="N841" s="52" t="s">
        <v>796</v>
      </c>
      <c r="O841" s="51" t="s">
        <v>803</v>
      </c>
      <c r="P841" s="51" t="s">
        <v>119</v>
      </c>
      <c r="Q841" s="52" t="s">
        <v>802</v>
      </c>
      <c r="R841" s="51" t="s">
        <v>1181</v>
      </c>
      <c r="S841" s="51" t="s">
        <v>1182</v>
      </c>
      <c r="T841" s="51" t="s">
        <v>1160</v>
      </c>
      <c r="U841" s="51"/>
      <c r="V841" s="51"/>
      <c r="W841" s="51">
        <v>1</v>
      </c>
      <c r="X841" s="51">
        <v>0</v>
      </c>
      <c r="Y841" s="51">
        <v>0</v>
      </c>
      <c r="Z841" s="51">
        <v>0</v>
      </c>
      <c r="AA841" s="51">
        <v>0</v>
      </c>
      <c r="AB841" s="51">
        <v>0</v>
      </c>
      <c r="AC841" s="51">
        <v>0</v>
      </c>
      <c r="AD841" s="51">
        <v>1</v>
      </c>
      <c r="AE841" s="51">
        <v>0</v>
      </c>
      <c r="AF841" s="51">
        <v>0</v>
      </c>
      <c r="AG841" s="51">
        <v>0</v>
      </c>
      <c r="AH841" s="51" t="str">
        <f>IF(OR(COUNTIF(WestCoast[],IDPs[[#This Row],[Dis_Pcode]])&gt;=1,COUNTIF(WestCoast[],#REF!)&gt;=1),"Yes","No")</f>
        <v>No</v>
      </c>
      <c r="AI841" s="51" t="str">
        <f>IF(IDPs[[#This Row],[Gov_Pcode]]=IDPs[[#This Row],[Gov_Coming_Pcode]],"Yes","No")</f>
        <v>No</v>
      </c>
      <c r="AJ841" s="51" t="str">
        <f>IF(IDPs[[#This Row],[Dis_Pcode]]=IDPs[[#This Row],[Dis_Coming_Pcode]],"Yes","No")</f>
        <v>No</v>
      </c>
    </row>
    <row r="842" spans="1:36" x14ac:dyDescent="0.35">
      <c r="A842" s="50">
        <v>45442</v>
      </c>
      <c r="B842" s="50">
        <v>45442</v>
      </c>
      <c r="C842" s="50" t="s">
        <v>380</v>
      </c>
      <c r="D842" s="51" t="s">
        <v>1218</v>
      </c>
      <c r="E842" s="52" t="s">
        <v>265</v>
      </c>
      <c r="F842" s="51" t="s">
        <v>382</v>
      </c>
      <c r="G842" s="51" t="s">
        <v>1218</v>
      </c>
      <c r="H842" s="52" t="s">
        <v>265</v>
      </c>
      <c r="I842" s="51" t="s">
        <v>1126</v>
      </c>
      <c r="J842" s="51" t="s">
        <v>1184</v>
      </c>
      <c r="K842" s="50">
        <v>45439</v>
      </c>
      <c r="L842" s="50" t="s">
        <v>380</v>
      </c>
      <c r="M842" s="51" t="s">
        <v>1218</v>
      </c>
      <c r="N842" s="52" t="s">
        <v>265</v>
      </c>
      <c r="O842" s="51" t="s">
        <v>400</v>
      </c>
      <c r="P842" s="51" t="s">
        <v>1154</v>
      </c>
      <c r="Q842" s="52" t="s">
        <v>398</v>
      </c>
      <c r="R842" s="51" t="s">
        <v>1180</v>
      </c>
      <c r="S842" s="51" t="s">
        <v>1186</v>
      </c>
      <c r="T842" s="51" t="s">
        <v>1160</v>
      </c>
      <c r="U842" s="51"/>
      <c r="V842" s="51"/>
      <c r="W842" s="51">
        <v>1</v>
      </c>
      <c r="X842" s="51">
        <v>0</v>
      </c>
      <c r="Y842" s="51">
        <v>0</v>
      </c>
      <c r="Z842" s="51">
        <v>0</v>
      </c>
      <c r="AA842" s="51">
        <v>0</v>
      </c>
      <c r="AB842" s="51">
        <v>0</v>
      </c>
      <c r="AC842" s="51">
        <v>0</v>
      </c>
      <c r="AD842" s="51">
        <v>1</v>
      </c>
      <c r="AE842" s="51">
        <v>0</v>
      </c>
      <c r="AF842" s="51">
        <v>0</v>
      </c>
      <c r="AG842" s="51">
        <v>0</v>
      </c>
      <c r="AH842" s="51" t="str">
        <f>IF(OR(COUNTIF(WestCoast[],IDPs[[#This Row],[Dis_Pcode]])&gt;=1,COUNTIF(WestCoast[],#REF!)&gt;=1),"Yes","No")</f>
        <v>No</v>
      </c>
      <c r="AI842" s="51" t="str">
        <f>IF(IDPs[[#This Row],[Gov_Pcode]]=IDPs[[#This Row],[Gov_Coming_Pcode]],"Yes","No")</f>
        <v>Yes</v>
      </c>
      <c r="AJ842" s="51" t="str">
        <f>IF(IDPs[[#This Row],[Dis_Pcode]]=IDPs[[#This Row],[Dis_Coming_Pcode]],"Yes","No")</f>
        <v>No</v>
      </c>
    </row>
    <row r="843" spans="1:36" x14ac:dyDescent="0.35">
      <c r="A843" s="50">
        <v>45442</v>
      </c>
      <c r="B843" s="50">
        <v>45441</v>
      </c>
      <c r="C843" s="50" t="s">
        <v>1046</v>
      </c>
      <c r="D843" s="51" t="s">
        <v>1207</v>
      </c>
      <c r="E843" s="52" t="s">
        <v>267</v>
      </c>
      <c r="F843" s="51" t="s">
        <v>1057</v>
      </c>
      <c r="G843" s="51" t="s">
        <v>86</v>
      </c>
      <c r="H843" s="52" t="s">
        <v>1056</v>
      </c>
      <c r="I843" s="51" t="s">
        <v>1126</v>
      </c>
      <c r="J843" s="51" t="s">
        <v>1184</v>
      </c>
      <c r="K843" s="50">
        <v>45439</v>
      </c>
      <c r="L843" s="50" t="s">
        <v>401</v>
      </c>
      <c r="M843" s="51" t="s">
        <v>1203</v>
      </c>
      <c r="N843" s="52" t="s">
        <v>266</v>
      </c>
      <c r="O843" s="51" t="s">
        <v>406</v>
      </c>
      <c r="P843" s="51" t="s">
        <v>38</v>
      </c>
      <c r="Q843" s="52" t="s">
        <v>405</v>
      </c>
      <c r="R843" s="51" t="s">
        <v>1181</v>
      </c>
      <c r="S843" s="51" t="s">
        <v>1183</v>
      </c>
      <c r="T843" s="51" t="s">
        <v>1160</v>
      </c>
      <c r="U843" s="51"/>
      <c r="V843" s="51"/>
      <c r="W843" s="51">
        <v>2</v>
      </c>
      <c r="X843" s="51">
        <v>0</v>
      </c>
      <c r="Y843" s="51">
        <v>0</v>
      </c>
      <c r="Z843" s="51">
        <v>0</v>
      </c>
      <c r="AA843" s="51">
        <v>2</v>
      </c>
      <c r="AB843" s="51">
        <v>0</v>
      </c>
      <c r="AC843" s="51">
        <v>0</v>
      </c>
      <c r="AD843" s="51">
        <v>0</v>
      </c>
      <c r="AE843" s="51">
        <v>0</v>
      </c>
      <c r="AF843" s="51">
        <v>0</v>
      </c>
      <c r="AG843" s="51">
        <v>0</v>
      </c>
      <c r="AH843" s="51" t="str">
        <f>IF(OR(COUNTIF(WestCoast[],IDPs[[#This Row],[Dis_Pcode]])&gt;=1,COUNTIF(WestCoast[],#REF!)&gt;=1),"Yes","No")</f>
        <v>No</v>
      </c>
      <c r="AI843" s="51" t="str">
        <f>IF(IDPs[[#This Row],[Gov_Pcode]]=IDPs[[#This Row],[Gov_Coming_Pcode]],"Yes","No")</f>
        <v>No</v>
      </c>
      <c r="AJ843" s="51" t="str">
        <f>IF(IDPs[[#This Row],[Dis_Pcode]]=IDPs[[#This Row],[Dis_Coming_Pcode]],"Yes","No")</f>
        <v>No</v>
      </c>
    </row>
    <row r="844" spans="1:36" x14ac:dyDescent="0.35">
      <c r="A844" s="50">
        <v>45444</v>
      </c>
      <c r="B844" s="50">
        <v>45441</v>
      </c>
      <c r="C844" s="50" t="s">
        <v>874</v>
      </c>
      <c r="D844" s="51" t="s">
        <v>6</v>
      </c>
      <c r="E844" s="52" t="s">
        <v>873</v>
      </c>
      <c r="F844" s="51" t="s">
        <v>894</v>
      </c>
      <c r="G844" s="51" t="s">
        <v>87</v>
      </c>
      <c r="H844" s="52" t="s">
        <v>893</v>
      </c>
      <c r="I844" s="51" t="s">
        <v>1126</v>
      </c>
      <c r="J844" s="51" t="s">
        <v>1184</v>
      </c>
      <c r="K844" s="50">
        <v>45439</v>
      </c>
      <c r="L844" s="50" t="s">
        <v>903</v>
      </c>
      <c r="M844" s="51" t="s">
        <v>18</v>
      </c>
      <c r="N844" s="52" t="s">
        <v>279</v>
      </c>
      <c r="O844" s="51" t="s">
        <v>906</v>
      </c>
      <c r="P844" s="51" t="s">
        <v>1214</v>
      </c>
      <c r="Q844" s="52" t="s">
        <v>910</v>
      </c>
      <c r="R844" s="51" t="s">
        <v>1180</v>
      </c>
      <c r="S844" s="51" t="s">
        <v>1185</v>
      </c>
      <c r="T844" s="51" t="s">
        <v>1160</v>
      </c>
      <c r="U844" s="51"/>
      <c r="V844" s="51"/>
      <c r="W844" s="51">
        <v>1</v>
      </c>
      <c r="X844" s="51">
        <v>0</v>
      </c>
      <c r="Y844" s="51">
        <v>0</v>
      </c>
      <c r="Z844" s="51">
        <v>0</v>
      </c>
      <c r="AA844" s="51">
        <v>0</v>
      </c>
      <c r="AB844" s="51">
        <v>0</v>
      </c>
      <c r="AC844" s="51">
        <v>0</v>
      </c>
      <c r="AD844" s="51">
        <v>1</v>
      </c>
      <c r="AE844" s="51">
        <v>0</v>
      </c>
      <c r="AF844" s="51">
        <v>0</v>
      </c>
      <c r="AG844" s="51">
        <v>0</v>
      </c>
      <c r="AH844" s="51" t="str">
        <f>IF(OR(COUNTIF(WestCoast[],IDPs[[#This Row],[Dis_Pcode]])&gt;=1,COUNTIF(WestCoast[],#REF!)&gt;=1),"Yes","No")</f>
        <v>No</v>
      </c>
      <c r="AI844" s="51" t="str">
        <f>IF(IDPs[[#This Row],[Gov_Pcode]]=IDPs[[#This Row],[Gov_Coming_Pcode]],"Yes","No")</f>
        <v>No</v>
      </c>
      <c r="AJ844" s="51" t="str">
        <f>IF(IDPs[[#This Row],[Dis_Pcode]]=IDPs[[#This Row],[Dis_Coming_Pcode]],"Yes","No")</f>
        <v>No</v>
      </c>
    </row>
    <row r="845" spans="1:36" x14ac:dyDescent="0.35">
      <c r="A845" s="50">
        <v>45444</v>
      </c>
      <c r="B845" s="50">
        <v>45441</v>
      </c>
      <c r="C845" s="50" t="s">
        <v>874</v>
      </c>
      <c r="D845" s="51" t="s">
        <v>6</v>
      </c>
      <c r="E845" s="52" t="s">
        <v>873</v>
      </c>
      <c r="F845" s="51" t="s">
        <v>892</v>
      </c>
      <c r="G845" s="51" t="s">
        <v>6</v>
      </c>
      <c r="H845" s="52" t="s">
        <v>873</v>
      </c>
      <c r="I845" s="51" t="s">
        <v>1126</v>
      </c>
      <c r="J845" s="51" t="s">
        <v>1184</v>
      </c>
      <c r="K845" s="50">
        <v>45439</v>
      </c>
      <c r="L845" s="50" t="s">
        <v>1046</v>
      </c>
      <c r="M845" s="51" t="s">
        <v>1207</v>
      </c>
      <c r="N845" s="52" t="s">
        <v>267</v>
      </c>
      <c r="O845" s="51" t="s">
        <v>1075</v>
      </c>
      <c r="P845" s="51" t="s">
        <v>1099</v>
      </c>
      <c r="Q845" s="52" t="s">
        <v>1098</v>
      </c>
      <c r="R845" s="51" t="s">
        <v>1181</v>
      </c>
      <c r="S845" s="51" t="s">
        <v>1182</v>
      </c>
      <c r="T845" s="51" t="s">
        <v>1160</v>
      </c>
      <c r="U845" s="51"/>
      <c r="V845" s="51"/>
      <c r="W845" s="51">
        <v>1</v>
      </c>
      <c r="X845" s="51">
        <v>0</v>
      </c>
      <c r="Y845" s="51">
        <v>0</v>
      </c>
      <c r="Z845" s="51">
        <v>0</v>
      </c>
      <c r="AA845" s="51">
        <v>0</v>
      </c>
      <c r="AB845" s="51">
        <v>0</v>
      </c>
      <c r="AC845" s="51">
        <v>0</v>
      </c>
      <c r="AD845" s="51">
        <v>1</v>
      </c>
      <c r="AE845" s="51">
        <v>0</v>
      </c>
      <c r="AF845" s="51">
        <v>0</v>
      </c>
      <c r="AG845" s="51">
        <v>0</v>
      </c>
      <c r="AH845" s="51" t="str">
        <f>IF(OR(COUNTIF(WestCoast[],IDPs[[#This Row],[Dis_Pcode]])&gt;=1,COUNTIF(WestCoast[],#REF!)&gt;=1),"Yes","No")</f>
        <v>No</v>
      </c>
      <c r="AI845" s="51" t="str">
        <f>IF(IDPs[[#This Row],[Gov_Pcode]]=IDPs[[#This Row],[Gov_Coming_Pcode]],"Yes","No")</f>
        <v>No</v>
      </c>
      <c r="AJ845" s="51" t="str">
        <f>IF(IDPs[[#This Row],[Dis_Pcode]]=IDPs[[#This Row],[Dis_Coming_Pcode]],"Yes","No")</f>
        <v>No</v>
      </c>
    </row>
    <row r="846" spans="1:36" x14ac:dyDescent="0.35">
      <c r="A846" s="50">
        <v>45444</v>
      </c>
      <c r="B846" s="50">
        <v>45442</v>
      </c>
      <c r="C846" s="50" t="s">
        <v>874</v>
      </c>
      <c r="D846" s="51" t="s">
        <v>6</v>
      </c>
      <c r="E846" s="52" t="s">
        <v>873</v>
      </c>
      <c r="F846" s="51" t="s">
        <v>894</v>
      </c>
      <c r="G846" s="51" t="s">
        <v>87</v>
      </c>
      <c r="H846" s="52" t="s">
        <v>893</v>
      </c>
      <c r="I846" s="51" t="s">
        <v>1126</v>
      </c>
      <c r="J846" s="51" t="s">
        <v>1184</v>
      </c>
      <c r="K846" s="50">
        <v>45439</v>
      </c>
      <c r="L846" s="50" t="s">
        <v>1046</v>
      </c>
      <c r="M846" s="51" t="s">
        <v>1207</v>
      </c>
      <c r="N846" s="52" t="s">
        <v>267</v>
      </c>
      <c r="O846" s="51" t="s">
        <v>1049</v>
      </c>
      <c r="P846" s="51" t="s">
        <v>1263</v>
      </c>
      <c r="Q846" s="52" t="s">
        <v>1264</v>
      </c>
      <c r="R846" s="51" t="s">
        <v>1181</v>
      </c>
      <c r="S846" s="51" t="s">
        <v>1183</v>
      </c>
      <c r="T846" s="51" t="s">
        <v>1160</v>
      </c>
      <c r="U846" s="51"/>
      <c r="V846" s="51"/>
      <c r="W846" s="51">
        <v>1</v>
      </c>
      <c r="X846" s="51">
        <v>0</v>
      </c>
      <c r="Y846" s="51">
        <v>0</v>
      </c>
      <c r="Z846" s="51">
        <v>0</v>
      </c>
      <c r="AA846" s="51">
        <v>0</v>
      </c>
      <c r="AB846" s="51">
        <v>0</v>
      </c>
      <c r="AC846" s="51">
        <v>0</v>
      </c>
      <c r="AD846" s="51">
        <v>1</v>
      </c>
      <c r="AE846" s="51">
        <v>0</v>
      </c>
      <c r="AF846" s="51">
        <v>0</v>
      </c>
      <c r="AG846" s="51">
        <v>0</v>
      </c>
      <c r="AH846" s="51" t="str">
        <f>IF(OR(COUNTIF(WestCoast[],IDPs[[#This Row],[Dis_Pcode]])&gt;=1,COUNTIF(WestCoast[],#REF!)&gt;=1),"Yes","No")</f>
        <v>No</v>
      </c>
      <c r="AI846" s="51" t="str">
        <f>IF(IDPs[[#This Row],[Gov_Pcode]]=IDPs[[#This Row],[Gov_Coming_Pcode]],"Yes","No")</f>
        <v>No</v>
      </c>
      <c r="AJ846" s="51" t="str">
        <f>IF(IDPs[[#This Row],[Dis_Pcode]]=IDPs[[#This Row],[Dis_Coming_Pcode]],"Yes","No")</f>
        <v>No</v>
      </c>
    </row>
    <row r="847" spans="1:36" x14ac:dyDescent="0.35">
      <c r="A847" s="50">
        <v>45444</v>
      </c>
      <c r="B847" s="50">
        <v>45442</v>
      </c>
      <c r="C847" s="50" t="s">
        <v>874</v>
      </c>
      <c r="D847" s="51" t="s">
        <v>6</v>
      </c>
      <c r="E847" s="52" t="s">
        <v>873</v>
      </c>
      <c r="F847" s="51" t="s">
        <v>892</v>
      </c>
      <c r="G847" s="51" t="s">
        <v>6</v>
      </c>
      <c r="H847" s="52" t="s">
        <v>873</v>
      </c>
      <c r="I847" s="51" t="s">
        <v>1126</v>
      </c>
      <c r="J847" s="51" t="s">
        <v>1184</v>
      </c>
      <c r="K847" s="50">
        <v>45439</v>
      </c>
      <c r="L847" s="50" t="s">
        <v>401</v>
      </c>
      <c r="M847" s="51" t="s">
        <v>1203</v>
      </c>
      <c r="N847" s="52" t="s">
        <v>266</v>
      </c>
      <c r="O847" s="51" t="s">
        <v>449</v>
      </c>
      <c r="P847" s="51" t="s">
        <v>1302</v>
      </c>
      <c r="Q847" s="52" t="s">
        <v>448</v>
      </c>
      <c r="R847" s="51" t="s">
        <v>1180</v>
      </c>
      <c r="S847" s="51" t="s">
        <v>1185</v>
      </c>
      <c r="T847" s="51" t="s">
        <v>1160</v>
      </c>
      <c r="U847" s="51"/>
      <c r="V847" s="51"/>
      <c r="W847" s="51">
        <v>1</v>
      </c>
      <c r="X847" s="51">
        <v>0</v>
      </c>
      <c r="Y847" s="51">
        <v>0</v>
      </c>
      <c r="Z847" s="51">
        <v>0</v>
      </c>
      <c r="AA847" s="51">
        <v>0</v>
      </c>
      <c r="AB847" s="51">
        <v>0</v>
      </c>
      <c r="AC847" s="51">
        <v>0</v>
      </c>
      <c r="AD847" s="51">
        <v>1</v>
      </c>
      <c r="AE847" s="51">
        <v>0</v>
      </c>
      <c r="AF847" s="51">
        <v>0</v>
      </c>
      <c r="AG847" s="51">
        <v>0</v>
      </c>
      <c r="AH847" s="51" t="str">
        <f>IF(OR(COUNTIF(WestCoast[],IDPs[[#This Row],[Dis_Pcode]])&gt;=1,COUNTIF(WestCoast[],#REF!)&gt;=1),"Yes","No")</f>
        <v>No</v>
      </c>
      <c r="AI847" s="51" t="str">
        <f>IF(IDPs[[#This Row],[Gov_Pcode]]=IDPs[[#This Row],[Gov_Coming_Pcode]],"Yes","No")</f>
        <v>No</v>
      </c>
      <c r="AJ847" s="51" t="str">
        <f>IF(IDPs[[#This Row],[Dis_Pcode]]=IDPs[[#This Row],[Dis_Coming_Pcode]],"Yes","No")</f>
        <v>No</v>
      </c>
    </row>
    <row r="848" spans="1:36" x14ac:dyDescent="0.35">
      <c r="A848" s="50">
        <v>45444</v>
      </c>
      <c r="B848" s="50">
        <v>45442</v>
      </c>
      <c r="C848" s="50" t="s">
        <v>874</v>
      </c>
      <c r="D848" s="51" t="s">
        <v>6</v>
      </c>
      <c r="E848" s="52" t="s">
        <v>873</v>
      </c>
      <c r="F848" s="51" t="s">
        <v>892</v>
      </c>
      <c r="G848" s="51" t="s">
        <v>6</v>
      </c>
      <c r="H848" s="52" t="s">
        <v>873</v>
      </c>
      <c r="I848" s="51" t="s">
        <v>1126</v>
      </c>
      <c r="J848" s="51" t="s">
        <v>1184</v>
      </c>
      <c r="K848" s="50">
        <v>45439</v>
      </c>
      <c r="L848" s="50" t="s">
        <v>617</v>
      </c>
      <c r="M848" s="51" t="s">
        <v>13</v>
      </c>
      <c r="N848" s="52" t="s">
        <v>275</v>
      </c>
      <c r="O848" s="51" t="s">
        <v>640</v>
      </c>
      <c r="P848" s="51" t="s">
        <v>1327</v>
      </c>
      <c r="Q848" s="52" t="s">
        <v>639</v>
      </c>
      <c r="R848" s="51" t="s">
        <v>1181</v>
      </c>
      <c r="S848" s="51" t="s">
        <v>1183</v>
      </c>
      <c r="T848" s="51" t="s">
        <v>1160</v>
      </c>
      <c r="U848" s="51"/>
      <c r="V848" s="51"/>
      <c r="W848" s="51">
        <v>1</v>
      </c>
      <c r="X848" s="51">
        <v>0</v>
      </c>
      <c r="Y848" s="51">
        <v>0</v>
      </c>
      <c r="Z848" s="51">
        <v>0</v>
      </c>
      <c r="AA848" s="51">
        <v>0</v>
      </c>
      <c r="AB848" s="51">
        <v>0</v>
      </c>
      <c r="AC848" s="51">
        <v>0</v>
      </c>
      <c r="AD848" s="51">
        <v>0</v>
      </c>
      <c r="AE848" s="51">
        <v>0</v>
      </c>
      <c r="AF848" s="51">
        <v>1</v>
      </c>
      <c r="AG848" s="51">
        <v>0</v>
      </c>
      <c r="AH848" s="51" t="str">
        <f>IF(OR(COUNTIF(WestCoast[],IDPs[[#This Row],[Dis_Pcode]])&gt;=1,COUNTIF(WestCoast[],#REF!)&gt;=1),"Yes","No")</f>
        <v>No</v>
      </c>
      <c r="AI848" s="51" t="str">
        <f>IF(IDPs[[#This Row],[Gov_Pcode]]=IDPs[[#This Row],[Gov_Coming_Pcode]],"Yes","No")</f>
        <v>No</v>
      </c>
      <c r="AJ848" s="51" t="str">
        <f>IF(IDPs[[#This Row],[Dis_Pcode]]=IDPs[[#This Row],[Dis_Coming_Pcode]],"Yes","No")</f>
        <v>No</v>
      </c>
    </row>
    <row r="849" spans="1:36" x14ac:dyDescent="0.35">
      <c r="A849" s="50">
        <v>45444</v>
      </c>
      <c r="B849" s="50">
        <v>45443</v>
      </c>
      <c r="C849" s="50" t="s">
        <v>874</v>
      </c>
      <c r="D849" s="51" t="s">
        <v>6</v>
      </c>
      <c r="E849" s="52" t="s">
        <v>873</v>
      </c>
      <c r="F849" s="51" t="s">
        <v>894</v>
      </c>
      <c r="G849" s="51" t="s">
        <v>87</v>
      </c>
      <c r="H849" s="52" t="s">
        <v>893</v>
      </c>
      <c r="I849" s="51" t="s">
        <v>1126</v>
      </c>
      <c r="J849" s="51" t="s">
        <v>1184</v>
      </c>
      <c r="K849" s="50">
        <v>45439</v>
      </c>
      <c r="L849" s="50" t="s">
        <v>874</v>
      </c>
      <c r="M849" s="51" t="s">
        <v>6</v>
      </c>
      <c r="N849" s="52" t="s">
        <v>873</v>
      </c>
      <c r="O849" s="51" t="s">
        <v>878</v>
      </c>
      <c r="P849" s="51" t="s">
        <v>136</v>
      </c>
      <c r="Q849" s="52" t="s">
        <v>877</v>
      </c>
      <c r="R849" s="51" t="s">
        <v>1180</v>
      </c>
      <c r="S849" s="51" t="s">
        <v>1185</v>
      </c>
      <c r="T849" s="51" t="s">
        <v>1435</v>
      </c>
      <c r="U849" s="51" t="s">
        <v>1435</v>
      </c>
      <c r="V849" s="51" t="s">
        <v>1160</v>
      </c>
      <c r="W849" s="51">
        <v>1</v>
      </c>
      <c r="X849" s="51">
        <v>0</v>
      </c>
      <c r="Y849" s="51">
        <v>0</v>
      </c>
      <c r="Z849" s="51">
        <v>0</v>
      </c>
      <c r="AA849" s="51">
        <v>1</v>
      </c>
      <c r="AB849" s="51">
        <v>0</v>
      </c>
      <c r="AC849" s="51">
        <v>0</v>
      </c>
      <c r="AD849" s="51">
        <v>0</v>
      </c>
      <c r="AE849" s="51">
        <v>0</v>
      </c>
      <c r="AF849" s="51">
        <v>0</v>
      </c>
      <c r="AG849" s="51">
        <v>0</v>
      </c>
      <c r="AH849" s="51" t="str">
        <f>IF(OR(COUNTIF(WestCoast[],IDPs[[#This Row],[Dis_Pcode]])&gt;=1,COUNTIF(WestCoast[],#REF!)&gt;=1),"Yes","No")</f>
        <v>No</v>
      </c>
      <c r="AI849" s="51" t="str">
        <f>IF(IDPs[[#This Row],[Gov_Pcode]]=IDPs[[#This Row],[Gov_Coming_Pcode]],"Yes","No")</f>
        <v>Yes</v>
      </c>
      <c r="AJ849" s="51" t="str">
        <f>IF(IDPs[[#This Row],[Dis_Pcode]]=IDPs[[#This Row],[Dis_Coming_Pcode]],"Yes","No")</f>
        <v>No</v>
      </c>
    </row>
    <row r="850" spans="1:36" x14ac:dyDescent="0.35">
      <c r="A850" s="50">
        <v>45442</v>
      </c>
      <c r="B850" s="50">
        <v>45442</v>
      </c>
      <c r="C850" s="50" t="s">
        <v>380</v>
      </c>
      <c r="D850" s="51" t="s">
        <v>1218</v>
      </c>
      <c r="E850" s="52" t="s">
        <v>265</v>
      </c>
      <c r="F850" s="51" t="s">
        <v>382</v>
      </c>
      <c r="G850" s="51" t="s">
        <v>1218</v>
      </c>
      <c r="H850" s="52" t="s">
        <v>265</v>
      </c>
      <c r="I850" s="51" t="s">
        <v>1126</v>
      </c>
      <c r="J850" s="51" t="s">
        <v>1184</v>
      </c>
      <c r="K850" s="50">
        <v>45440</v>
      </c>
      <c r="L850" s="50" t="s">
        <v>380</v>
      </c>
      <c r="M850" s="51" t="s">
        <v>1218</v>
      </c>
      <c r="N850" s="52" t="s">
        <v>265</v>
      </c>
      <c r="O850" s="51" t="s">
        <v>400</v>
      </c>
      <c r="P850" s="51" t="s">
        <v>1154</v>
      </c>
      <c r="Q850" s="52" t="s">
        <v>398</v>
      </c>
      <c r="R850" s="51" t="s">
        <v>1180</v>
      </c>
      <c r="S850" s="51" t="s">
        <v>1186</v>
      </c>
      <c r="T850" s="51" t="s">
        <v>1160</v>
      </c>
      <c r="U850" s="51"/>
      <c r="V850" s="51"/>
      <c r="W850" s="51">
        <v>1</v>
      </c>
      <c r="X850" s="51">
        <v>0</v>
      </c>
      <c r="Y850" s="51">
        <v>0</v>
      </c>
      <c r="Z850" s="51">
        <v>0</v>
      </c>
      <c r="AA850" s="51">
        <v>0</v>
      </c>
      <c r="AB850" s="51">
        <v>0</v>
      </c>
      <c r="AC850" s="51">
        <v>0</v>
      </c>
      <c r="AD850" s="51">
        <v>1</v>
      </c>
      <c r="AE850" s="51">
        <v>0</v>
      </c>
      <c r="AF850" s="51">
        <v>0</v>
      </c>
      <c r="AG850" s="51">
        <v>0</v>
      </c>
      <c r="AH850" s="51" t="str">
        <f>IF(OR(COUNTIF(WestCoast[],IDPs[[#This Row],[Dis_Pcode]])&gt;=1,COUNTIF(WestCoast[],#REF!)&gt;=1),"Yes","No")</f>
        <v>No</v>
      </c>
      <c r="AI850" s="51" t="str">
        <f>IF(IDPs[[#This Row],[Gov_Pcode]]=IDPs[[#This Row],[Gov_Coming_Pcode]],"Yes","No")</f>
        <v>Yes</v>
      </c>
      <c r="AJ850" s="51" t="str">
        <f>IF(IDPs[[#This Row],[Dis_Pcode]]=IDPs[[#This Row],[Dis_Coming_Pcode]],"Yes","No")</f>
        <v>No</v>
      </c>
    </row>
    <row r="851" spans="1:36" x14ac:dyDescent="0.35">
      <c r="A851" s="50">
        <v>45442</v>
      </c>
      <c r="B851" s="50">
        <v>45442</v>
      </c>
      <c r="C851" s="50" t="s">
        <v>380</v>
      </c>
      <c r="D851" s="51" t="s">
        <v>1218</v>
      </c>
      <c r="E851" s="52" t="s">
        <v>265</v>
      </c>
      <c r="F851" s="51" t="s">
        <v>382</v>
      </c>
      <c r="G851" s="51" t="s">
        <v>1218</v>
      </c>
      <c r="H851" s="52" t="s">
        <v>265</v>
      </c>
      <c r="I851" s="51" t="s">
        <v>1126</v>
      </c>
      <c r="J851" s="51" t="s">
        <v>1184</v>
      </c>
      <c r="K851" s="50">
        <v>45440</v>
      </c>
      <c r="L851" s="50" t="s">
        <v>380</v>
      </c>
      <c r="M851" s="51" t="s">
        <v>1218</v>
      </c>
      <c r="N851" s="52" t="s">
        <v>265</v>
      </c>
      <c r="O851" s="51" t="s">
        <v>400</v>
      </c>
      <c r="P851" s="51" t="s">
        <v>1154</v>
      </c>
      <c r="Q851" s="52" t="s">
        <v>398</v>
      </c>
      <c r="R851" s="51" t="s">
        <v>1180</v>
      </c>
      <c r="S851" s="51" t="s">
        <v>1186</v>
      </c>
      <c r="T851" s="51" t="s">
        <v>1160</v>
      </c>
      <c r="U851" s="51"/>
      <c r="V851" s="51"/>
      <c r="W851" s="51">
        <v>1</v>
      </c>
      <c r="X851" s="51">
        <v>0</v>
      </c>
      <c r="Y851" s="51">
        <v>0</v>
      </c>
      <c r="Z851" s="51">
        <v>0</v>
      </c>
      <c r="AA851" s="51">
        <v>0</v>
      </c>
      <c r="AB851" s="51">
        <v>0</v>
      </c>
      <c r="AC851" s="51">
        <v>0</v>
      </c>
      <c r="AD851" s="51">
        <v>1</v>
      </c>
      <c r="AE851" s="51">
        <v>0</v>
      </c>
      <c r="AF851" s="51">
        <v>0</v>
      </c>
      <c r="AG851" s="51">
        <v>0</v>
      </c>
      <c r="AH851" s="51" t="str">
        <f>IF(OR(COUNTIF(WestCoast[],IDPs[[#This Row],[Dis_Pcode]])&gt;=1,COUNTIF(WestCoast[],#REF!)&gt;=1),"Yes","No")</f>
        <v>No</v>
      </c>
      <c r="AI851" s="51" t="str">
        <f>IF(IDPs[[#This Row],[Gov_Pcode]]=IDPs[[#This Row],[Gov_Coming_Pcode]],"Yes","No")</f>
        <v>Yes</v>
      </c>
      <c r="AJ851" s="51" t="str">
        <f>IF(IDPs[[#This Row],[Dis_Pcode]]=IDPs[[#This Row],[Dis_Coming_Pcode]],"Yes","No")</f>
        <v>No</v>
      </c>
    </row>
    <row r="852" spans="1:36" x14ac:dyDescent="0.35">
      <c r="A852" s="50">
        <v>45444</v>
      </c>
      <c r="B852" s="50">
        <v>45444</v>
      </c>
      <c r="C852" s="50" t="s">
        <v>401</v>
      </c>
      <c r="D852" s="51" t="s">
        <v>1203</v>
      </c>
      <c r="E852" s="52" t="s">
        <v>266</v>
      </c>
      <c r="F852" s="51" t="s">
        <v>453</v>
      </c>
      <c r="G852" s="51" t="s">
        <v>25</v>
      </c>
      <c r="H852" s="52" t="s">
        <v>452</v>
      </c>
      <c r="I852" s="51" t="s">
        <v>1126</v>
      </c>
      <c r="J852" s="51" t="s">
        <v>1184</v>
      </c>
      <c r="K852" s="50">
        <v>45440</v>
      </c>
      <c r="L852" s="50" t="s">
        <v>1046</v>
      </c>
      <c r="M852" s="51" t="s">
        <v>1207</v>
      </c>
      <c r="N852" s="52" t="s">
        <v>267</v>
      </c>
      <c r="O852" s="51" t="s">
        <v>1084</v>
      </c>
      <c r="P852" s="51" t="s">
        <v>35</v>
      </c>
      <c r="Q852" s="52" t="s">
        <v>1083</v>
      </c>
      <c r="R852" s="51" t="s">
        <v>1180</v>
      </c>
      <c r="S852" s="51" t="s">
        <v>1186</v>
      </c>
      <c r="T852" s="51" t="s">
        <v>1160</v>
      </c>
      <c r="U852" s="51"/>
      <c r="V852" s="51"/>
      <c r="W852" s="51">
        <v>1</v>
      </c>
      <c r="X852" s="51">
        <v>0</v>
      </c>
      <c r="Y852" s="51">
        <v>0</v>
      </c>
      <c r="Z852" s="51">
        <v>0</v>
      </c>
      <c r="AA852" s="51">
        <v>0</v>
      </c>
      <c r="AB852" s="51">
        <v>0</v>
      </c>
      <c r="AC852" s="51">
        <v>0</v>
      </c>
      <c r="AD852" s="51">
        <v>1</v>
      </c>
      <c r="AE852" s="51">
        <v>0</v>
      </c>
      <c r="AF852" s="51">
        <v>0</v>
      </c>
      <c r="AG852" s="51">
        <v>0</v>
      </c>
      <c r="AH852" s="51" t="str">
        <f>IF(OR(COUNTIF(WestCoast[],IDPs[[#This Row],[Dis_Pcode]])&gt;=1,COUNTIF(WestCoast[],#REF!)&gt;=1),"Yes","No")</f>
        <v>Yes</v>
      </c>
      <c r="AI852" s="51" t="str">
        <f>IF(IDPs[[#This Row],[Gov_Pcode]]=IDPs[[#This Row],[Gov_Coming_Pcode]],"Yes","No")</f>
        <v>No</v>
      </c>
      <c r="AJ852" s="51" t="str">
        <f>IF(IDPs[[#This Row],[Dis_Pcode]]=IDPs[[#This Row],[Dis_Coming_Pcode]],"Yes","No")</f>
        <v>No</v>
      </c>
    </row>
    <row r="853" spans="1:36" x14ac:dyDescent="0.35">
      <c r="A853" s="50">
        <v>45444</v>
      </c>
      <c r="B853" s="50">
        <v>45441</v>
      </c>
      <c r="C853" s="50" t="s">
        <v>874</v>
      </c>
      <c r="D853" s="51" t="s">
        <v>6</v>
      </c>
      <c r="E853" s="52" t="s">
        <v>873</v>
      </c>
      <c r="F853" s="51" t="s">
        <v>882</v>
      </c>
      <c r="G853" s="51" t="s">
        <v>121</v>
      </c>
      <c r="H853" s="52" t="s">
        <v>881</v>
      </c>
      <c r="I853" s="51" t="s">
        <v>1126</v>
      </c>
      <c r="J853" s="51" t="s">
        <v>1184</v>
      </c>
      <c r="K853" s="50">
        <v>45440</v>
      </c>
      <c r="L853" s="50" t="s">
        <v>797</v>
      </c>
      <c r="M853" s="51" t="s">
        <v>7</v>
      </c>
      <c r="N853" s="52" t="s">
        <v>796</v>
      </c>
      <c r="O853" s="51" t="s">
        <v>809</v>
      </c>
      <c r="P853" s="51" t="s">
        <v>168</v>
      </c>
      <c r="Q853" s="52" t="s">
        <v>808</v>
      </c>
      <c r="R853" s="51" t="s">
        <v>1181</v>
      </c>
      <c r="S853" s="51" t="s">
        <v>1183</v>
      </c>
      <c r="T853" s="51" t="s">
        <v>1160</v>
      </c>
      <c r="U853" s="51"/>
      <c r="V853" s="51"/>
      <c r="W853" s="51">
        <v>2</v>
      </c>
      <c r="X853" s="51">
        <v>0</v>
      </c>
      <c r="Y853" s="51">
        <v>0</v>
      </c>
      <c r="Z853" s="51">
        <v>0</v>
      </c>
      <c r="AA853" s="51">
        <v>1</v>
      </c>
      <c r="AB853" s="51">
        <v>0</v>
      </c>
      <c r="AC853" s="51">
        <v>0</v>
      </c>
      <c r="AD853" s="51">
        <v>1</v>
      </c>
      <c r="AE853" s="51">
        <v>0</v>
      </c>
      <c r="AF853" s="51">
        <v>0</v>
      </c>
      <c r="AG853" s="51">
        <v>0</v>
      </c>
      <c r="AH853" s="51" t="str">
        <f>IF(OR(COUNTIF(WestCoast[],IDPs[[#This Row],[Dis_Pcode]])&gt;=1,COUNTIF(WestCoast[],#REF!)&gt;=1),"Yes","No")</f>
        <v>No</v>
      </c>
      <c r="AI853" s="51" t="str">
        <f>IF(IDPs[[#This Row],[Gov_Pcode]]=IDPs[[#This Row],[Gov_Coming_Pcode]],"Yes","No")</f>
        <v>No</v>
      </c>
      <c r="AJ853" s="51" t="str">
        <f>IF(IDPs[[#This Row],[Dis_Pcode]]=IDPs[[#This Row],[Dis_Coming_Pcode]],"Yes","No")</f>
        <v>No</v>
      </c>
    </row>
    <row r="854" spans="1:36" x14ac:dyDescent="0.35">
      <c r="A854" s="50">
        <v>45444</v>
      </c>
      <c r="B854" s="50">
        <v>45441</v>
      </c>
      <c r="C854" s="50" t="s">
        <v>874</v>
      </c>
      <c r="D854" s="51" t="s">
        <v>6</v>
      </c>
      <c r="E854" s="52" t="s">
        <v>873</v>
      </c>
      <c r="F854" s="51" t="s">
        <v>894</v>
      </c>
      <c r="G854" s="51" t="s">
        <v>87</v>
      </c>
      <c r="H854" s="52" t="s">
        <v>893</v>
      </c>
      <c r="I854" s="51" t="s">
        <v>1126</v>
      </c>
      <c r="J854" s="51" t="s">
        <v>1184</v>
      </c>
      <c r="K854" s="50">
        <v>45440</v>
      </c>
      <c r="L854" s="50" t="s">
        <v>717</v>
      </c>
      <c r="M854" s="51" t="s">
        <v>1</v>
      </c>
      <c r="N854" s="52" t="s">
        <v>264</v>
      </c>
      <c r="O854" s="51" t="s">
        <v>719</v>
      </c>
      <c r="P854" s="51" t="s">
        <v>78</v>
      </c>
      <c r="Q854" s="52" t="s">
        <v>718</v>
      </c>
      <c r="R854" s="51" t="s">
        <v>1180</v>
      </c>
      <c r="S854" s="51" t="s">
        <v>1185</v>
      </c>
      <c r="T854" s="51" t="s">
        <v>1160</v>
      </c>
      <c r="U854" s="51"/>
      <c r="V854" s="51"/>
      <c r="W854" s="51">
        <v>1</v>
      </c>
      <c r="X854" s="51">
        <v>0</v>
      </c>
      <c r="Y854" s="51">
        <v>0</v>
      </c>
      <c r="Z854" s="51">
        <v>0</v>
      </c>
      <c r="AA854" s="51">
        <v>1</v>
      </c>
      <c r="AB854" s="51">
        <v>0</v>
      </c>
      <c r="AC854" s="51">
        <v>0</v>
      </c>
      <c r="AD854" s="51">
        <v>0</v>
      </c>
      <c r="AE854" s="51">
        <v>0</v>
      </c>
      <c r="AF854" s="51">
        <v>0</v>
      </c>
      <c r="AG854" s="51">
        <v>0</v>
      </c>
      <c r="AH854" s="51" t="str">
        <f>IF(OR(COUNTIF(WestCoast[],IDPs[[#This Row],[Dis_Pcode]])&gt;=1,COUNTIF(WestCoast[],#REF!)&gt;=1),"Yes","No")</f>
        <v>No</v>
      </c>
      <c r="AI854" s="51" t="str">
        <f>IF(IDPs[[#This Row],[Gov_Pcode]]=IDPs[[#This Row],[Gov_Coming_Pcode]],"Yes","No")</f>
        <v>No</v>
      </c>
      <c r="AJ854" s="51" t="str">
        <f>IF(IDPs[[#This Row],[Dis_Pcode]]=IDPs[[#This Row],[Dis_Coming_Pcode]],"Yes","No")</f>
        <v>No</v>
      </c>
    </row>
    <row r="855" spans="1:36" x14ac:dyDescent="0.35">
      <c r="A855" s="50">
        <v>45444</v>
      </c>
      <c r="B855" s="50">
        <v>45441</v>
      </c>
      <c r="C855" s="50" t="s">
        <v>874</v>
      </c>
      <c r="D855" s="51" t="s">
        <v>6</v>
      </c>
      <c r="E855" s="52" t="s">
        <v>873</v>
      </c>
      <c r="F855" s="51" t="s">
        <v>894</v>
      </c>
      <c r="G855" s="51" t="s">
        <v>87</v>
      </c>
      <c r="H855" s="52" t="s">
        <v>893</v>
      </c>
      <c r="I855" s="51" t="s">
        <v>1126</v>
      </c>
      <c r="J855" s="51" t="s">
        <v>1184</v>
      </c>
      <c r="K855" s="50">
        <v>45440</v>
      </c>
      <c r="L855" s="50" t="s">
        <v>874</v>
      </c>
      <c r="M855" s="51" t="s">
        <v>6</v>
      </c>
      <c r="N855" s="52" t="s">
        <v>873</v>
      </c>
      <c r="O855" s="51" t="s">
        <v>878</v>
      </c>
      <c r="P855" s="51" t="s">
        <v>136</v>
      </c>
      <c r="Q855" s="52" t="s">
        <v>877</v>
      </c>
      <c r="R855" s="51" t="s">
        <v>1180</v>
      </c>
      <c r="S855" s="51" t="s">
        <v>1185</v>
      </c>
      <c r="T855" s="51" t="s">
        <v>1439</v>
      </c>
      <c r="U855" s="51"/>
      <c r="V855" s="51"/>
      <c r="W855" s="51">
        <v>1</v>
      </c>
      <c r="X855" s="51">
        <v>0</v>
      </c>
      <c r="Y855" s="51">
        <v>1</v>
      </c>
      <c r="Z855" s="51">
        <v>0</v>
      </c>
      <c r="AA855" s="51">
        <v>0</v>
      </c>
      <c r="AB855" s="51">
        <v>0</v>
      </c>
      <c r="AC855" s="51">
        <v>0</v>
      </c>
      <c r="AD855" s="51">
        <v>0</v>
      </c>
      <c r="AE855" s="51">
        <v>0</v>
      </c>
      <c r="AF855" s="51">
        <v>0</v>
      </c>
      <c r="AG855" s="51">
        <v>0</v>
      </c>
      <c r="AH855" s="51" t="str">
        <f>IF(OR(COUNTIF(WestCoast[],IDPs[[#This Row],[Dis_Pcode]])&gt;=1,COUNTIF(WestCoast[],#REF!)&gt;=1),"Yes","No")</f>
        <v>No</v>
      </c>
      <c r="AI855" s="51" t="str">
        <f>IF(IDPs[[#This Row],[Gov_Pcode]]=IDPs[[#This Row],[Gov_Coming_Pcode]],"Yes","No")</f>
        <v>Yes</v>
      </c>
      <c r="AJ855" s="51" t="str">
        <f>IF(IDPs[[#This Row],[Dis_Pcode]]=IDPs[[#This Row],[Dis_Coming_Pcode]],"Yes","No")</f>
        <v>No</v>
      </c>
    </row>
    <row r="856" spans="1:36" x14ac:dyDescent="0.35">
      <c r="A856" s="50">
        <v>45444</v>
      </c>
      <c r="B856" s="50">
        <v>45441</v>
      </c>
      <c r="C856" s="50" t="s">
        <v>874</v>
      </c>
      <c r="D856" s="51" t="s">
        <v>6</v>
      </c>
      <c r="E856" s="52" t="s">
        <v>873</v>
      </c>
      <c r="F856" s="51" t="s">
        <v>894</v>
      </c>
      <c r="G856" s="51" t="s">
        <v>87</v>
      </c>
      <c r="H856" s="52" t="s">
        <v>893</v>
      </c>
      <c r="I856" s="51" t="s">
        <v>1126</v>
      </c>
      <c r="J856" s="51" t="s">
        <v>1184</v>
      </c>
      <c r="K856" s="50">
        <v>45440</v>
      </c>
      <c r="L856" s="50" t="s">
        <v>1046</v>
      </c>
      <c r="M856" s="51" t="s">
        <v>1207</v>
      </c>
      <c r="N856" s="52" t="s">
        <v>267</v>
      </c>
      <c r="O856" s="51" t="s">
        <v>1058</v>
      </c>
      <c r="P856" s="51" t="s">
        <v>48</v>
      </c>
      <c r="Q856" s="52" t="s">
        <v>1269</v>
      </c>
      <c r="R856" s="51" t="s">
        <v>1181</v>
      </c>
      <c r="S856" s="51" t="s">
        <v>1182</v>
      </c>
      <c r="T856" s="51" t="s">
        <v>1160</v>
      </c>
      <c r="U856" s="51"/>
      <c r="V856" s="51"/>
      <c r="W856" s="51">
        <v>1</v>
      </c>
      <c r="X856" s="51">
        <v>0</v>
      </c>
      <c r="Y856" s="51">
        <v>0</v>
      </c>
      <c r="Z856" s="51">
        <v>0</v>
      </c>
      <c r="AA856" s="51">
        <v>1</v>
      </c>
      <c r="AB856" s="51">
        <v>0</v>
      </c>
      <c r="AC856" s="51">
        <v>0</v>
      </c>
      <c r="AD856" s="51">
        <v>0</v>
      </c>
      <c r="AE856" s="51">
        <v>0</v>
      </c>
      <c r="AF856" s="51">
        <v>0</v>
      </c>
      <c r="AG856" s="51">
        <v>0</v>
      </c>
      <c r="AH856" s="51" t="str">
        <f>IF(OR(COUNTIF(WestCoast[],IDPs[[#This Row],[Dis_Pcode]])&gt;=1,COUNTIF(WestCoast[],#REF!)&gt;=1),"Yes","No")</f>
        <v>No</v>
      </c>
      <c r="AI856" s="51" t="str">
        <f>IF(IDPs[[#This Row],[Gov_Pcode]]=IDPs[[#This Row],[Gov_Coming_Pcode]],"Yes","No")</f>
        <v>No</v>
      </c>
      <c r="AJ856" s="51" t="str">
        <f>IF(IDPs[[#This Row],[Dis_Pcode]]=IDPs[[#This Row],[Dis_Coming_Pcode]],"Yes","No")</f>
        <v>No</v>
      </c>
    </row>
    <row r="857" spans="1:36" x14ac:dyDescent="0.35">
      <c r="A857" s="50">
        <v>45444</v>
      </c>
      <c r="B857" s="50">
        <v>45442</v>
      </c>
      <c r="C857" s="50" t="s">
        <v>874</v>
      </c>
      <c r="D857" s="51" t="s">
        <v>6</v>
      </c>
      <c r="E857" s="52" t="s">
        <v>873</v>
      </c>
      <c r="F857" s="51" t="s">
        <v>894</v>
      </c>
      <c r="G857" s="51" t="s">
        <v>87</v>
      </c>
      <c r="H857" s="52" t="s">
        <v>893</v>
      </c>
      <c r="I857" s="51" t="s">
        <v>1126</v>
      </c>
      <c r="J857" s="51" t="s">
        <v>1184</v>
      </c>
      <c r="K857" s="50">
        <v>45440</v>
      </c>
      <c r="L857" s="50" t="s">
        <v>380</v>
      </c>
      <c r="M857" s="51" t="s">
        <v>1218</v>
      </c>
      <c r="N857" s="52" t="s">
        <v>265</v>
      </c>
      <c r="O857" s="51" t="s">
        <v>382</v>
      </c>
      <c r="P857" s="51" t="s">
        <v>1218</v>
      </c>
      <c r="Q857" s="52" t="s">
        <v>265</v>
      </c>
      <c r="R857" s="51" t="s">
        <v>1180</v>
      </c>
      <c r="S857" s="51" t="s">
        <v>1185</v>
      </c>
      <c r="T857" s="51" t="s">
        <v>1160</v>
      </c>
      <c r="U857" s="51"/>
      <c r="V857" s="51"/>
      <c r="W857" s="51">
        <v>3</v>
      </c>
      <c r="X857" s="51">
        <v>0</v>
      </c>
      <c r="Y857" s="51">
        <v>1</v>
      </c>
      <c r="Z857" s="51">
        <v>0</v>
      </c>
      <c r="AA857" s="51">
        <v>0</v>
      </c>
      <c r="AB857" s="51">
        <v>0</v>
      </c>
      <c r="AC857" s="51">
        <v>0</v>
      </c>
      <c r="AD857" s="51">
        <v>2</v>
      </c>
      <c r="AE857" s="51">
        <v>0</v>
      </c>
      <c r="AF857" s="51">
        <v>0</v>
      </c>
      <c r="AG857" s="51">
        <v>0</v>
      </c>
      <c r="AH857" s="51" t="str">
        <f>IF(OR(COUNTIF(WestCoast[],IDPs[[#This Row],[Dis_Pcode]])&gt;=1,COUNTIF(WestCoast[],#REF!)&gt;=1),"Yes","No")</f>
        <v>No</v>
      </c>
      <c r="AI857" s="51" t="str">
        <f>IF(IDPs[[#This Row],[Gov_Pcode]]=IDPs[[#This Row],[Gov_Coming_Pcode]],"Yes","No")</f>
        <v>No</v>
      </c>
      <c r="AJ857" s="51" t="str">
        <f>IF(IDPs[[#This Row],[Dis_Pcode]]=IDPs[[#This Row],[Dis_Coming_Pcode]],"Yes","No")</f>
        <v>No</v>
      </c>
    </row>
    <row r="858" spans="1:36" x14ac:dyDescent="0.35">
      <c r="A858" s="50">
        <v>45444</v>
      </c>
      <c r="B858" s="50">
        <v>45442</v>
      </c>
      <c r="C858" s="50" t="s">
        <v>874</v>
      </c>
      <c r="D858" s="51" t="s">
        <v>6</v>
      </c>
      <c r="E858" s="52" t="s">
        <v>873</v>
      </c>
      <c r="F858" s="51" t="s">
        <v>894</v>
      </c>
      <c r="G858" s="51" t="s">
        <v>87</v>
      </c>
      <c r="H858" s="52" t="s">
        <v>893</v>
      </c>
      <c r="I858" s="51" t="s">
        <v>1126</v>
      </c>
      <c r="J858" s="51" t="s">
        <v>1184</v>
      </c>
      <c r="K858" s="50">
        <v>45440</v>
      </c>
      <c r="L858" s="50" t="s">
        <v>401</v>
      </c>
      <c r="M858" s="51" t="s">
        <v>1203</v>
      </c>
      <c r="N858" s="52" t="s">
        <v>266</v>
      </c>
      <c r="O858" s="51" t="s">
        <v>453</v>
      </c>
      <c r="P858" s="51" t="s">
        <v>25</v>
      </c>
      <c r="Q858" s="52" t="s">
        <v>452</v>
      </c>
      <c r="R858" s="51" t="s">
        <v>1181</v>
      </c>
      <c r="S858" s="51" t="s">
        <v>1183</v>
      </c>
      <c r="T858" s="51" t="s">
        <v>1160</v>
      </c>
      <c r="U858" s="51"/>
      <c r="V858" s="51"/>
      <c r="W858" s="51">
        <v>1</v>
      </c>
      <c r="X858" s="51">
        <v>0</v>
      </c>
      <c r="Y858" s="51">
        <v>1</v>
      </c>
      <c r="Z858" s="51">
        <v>0</v>
      </c>
      <c r="AA858" s="51">
        <v>0</v>
      </c>
      <c r="AB858" s="51">
        <v>0</v>
      </c>
      <c r="AC858" s="51">
        <v>0</v>
      </c>
      <c r="AD858" s="51">
        <v>0</v>
      </c>
      <c r="AE858" s="51">
        <v>0</v>
      </c>
      <c r="AF858" s="51">
        <v>0</v>
      </c>
      <c r="AG858" s="51">
        <v>0</v>
      </c>
      <c r="AH858" s="51" t="str">
        <f>IF(OR(COUNTIF(WestCoast[],IDPs[[#This Row],[Dis_Pcode]])&gt;=1,COUNTIF(WestCoast[],#REF!)&gt;=1),"Yes","No")</f>
        <v>No</v>
      </c>
      <c r="AI858" s="51" t="str">
        <f>IF(IDPs[[#This Row],[Gov_Pcode]]=IDPs[[#This Row],[Gov_Coming_Pcode]],"Yes","No")</f>
        <v>No</v>
      </c>
      <c r="AJ858" s="51" t="str">
        <f>IF(IDPs[[#This Row],[Dis_Pcode]]=IDPs[[#This Row],[Dis_Coming_Pcode]],"Yes","No")</f>
        <v>No</v>
      </c>
    </row>
    <row r="859" spans="1:36" x14ac:dyDescent="0.35">
      <c r="A859" s="50">
        <v>45444</v>
      </c>
      <c r="B859" s="50">
        <v>45442</v>
      </c>
      <c r="C859" s="50" t="s">
        <v>874</v>
      </c>
      <c r="D859" s="51" t="s">
        <v>6</v>
      </c>
      <c r="E859" s="52" t="s">
        <v>873</v>
      </c>
      <c r="F859" s="51" t="s">
        <v>894</v>
      </c>
      <c r="G859" s="51" t="s">
        <v>87</v>
      </c>
      <c r="H859" s="52" t="s">
        <v>893</v>
      </c>
      <c r="I859" s="51" t="s">
        <v>1126</v>
      </c>
      <c r="J859" s="51" t="s">
        <v>1184</v>
      </c>
      <c r="K859" s="50">
        <v>45440</v>
      </c>
      <c r="L859" s="50" t="s">
        <v>401</v>
      </c>
      <c r="M859" s="51" t="s">
        <v>1203</v>
      </c>
      <c r="N859" s="52" t="s">
        <v>266</v>
      </c>
      <c r="O859" s="51" t="s">
        <v>427</v>
      </c>
      <c r="P859" s="51" t="s">
        <v>50</v>
      </c>
      <c r="Q859" s="52" t="s">
        <v>426</v>
      </c>
      <c r="R859" s="51" t="s">
        <v>1180</v>
      </c>
      <c r="S859" s="51" t="s">
        <v>1185</v>
      </c>
      <c r="T859" s="51" t="s">
        <v>1160</v>
      </c>
      <c r="U859" s="51"/>
      <c r="V859" s="51"/>
      <c r="W859" s="51">
        <v>1</v>
      </c>
      <c r="X859" s="51">
        <v>0</v>
      </c>
      <c r="Y859" s="51">
        <v>0</v>
      </c>
      <c r="Z859" s="51">
        <v>0</v>
      </c>
      <c r="AA859" s="51">
        <v>0</v>
      </c>
      <c r="AB859" s="51">
        <v>0</v>
      </c>
      <c r="AC859" s="51">
        <v>0</v>
      </c>
      <c r="AD859" s="51">
        <v>1</v>
      </c>
      <c r="AE859" s="51">
        <v>0</v>
      </c>
      <c r="AF859" s="51">
        <v>0</v>
      </c>
      <c r="AG859" s="51">
        <v>0</v>
      </c>
      <c r="AH859" s="51" t="str">
        <f>IF(OR(COUNTIF(WestCoast[],IDPs[[#This Row],[Dis_Pcode]])&gt;=1,COUNTIF(WestCoast[],#REF!)&gt;=1),"Yes","No")</f>
        <v>No</v>
      </c>
      <c r="AI859" s="51" t="str">
        <f>IF(IDPs[[#This Row],[Gov_Pcode]]=IDPs[[#This Row],[Gov_Coming_Pcode]],"Yes","No")</f>
        <v>No</v>
      </c>
      <c r="AJ859" s="51" t="str">
        <f>IF(IDPs[[#This Row],[Dis_Pcode]]=IDPs[[#This Row],[Dis_Coming_Pcode]],"Yes","No")</f>
        <v>No</v>
      </c>
    </row>
    <row r="860" spans="1:36" x14ac:dyDescent="0.35">
      <c r="A860" s="50">
        <v>45444</v>
      </c>
      <c r="B860" s="50">
        <v>45442</v>
      </c>
      <c r="C860" s="50" t="s">
        <v>874</v>
      </c>
      <c r="D860" s="51" t="s">
        <v>6</v>
      </c>
      <c r="E860" s="52" t="s">
        <v>873</v>
      </c>
      <c r="F860" s="51" t="s">
        <v>892</v>
      </c>
      <c r="G860" s="51" t="s">
        <v>6</v>
      </c>
      <c r="H860" s="52" t="s">
        <v>873</v>
      </c>
      <c r="I860" s="51" t="s">
        <v>1126</v>
      </c>
      <c r="J860" s="51" t="s">
        <v>1184</v>
      </c>
      <c r="K860" s="50">
        <v>45440</v>
      </c>
      <c r="L860" s="50" t="s">
        <v>492</v>
      </c>
      <c r="M860" s="51" t="s">
        <v>22</v>
      </c>
      <c r="N860" s="52" t="s">
        <v>491</v>
      </c>
      <c r="O860" s="51" t="s">
        <v>494</v>
      </c>
      <c r="P860" s="51" t="s">
        <v>1202</v>
      </c>
      <c r="Q860" s="52" t="s">
        <v>1384</v>
      </c>
      <c r="R860" s="51" t="s">
        <v>1479</v>
      </c>
      <c r="S860" s="51" t="s">
        <v>1484</v>
      </c>
      <c r="T860" s="51" t="s">
        <v>1160</v>
      </c>
      <c r="U860" s="51"/>
      <c r="V860" s="51"/>
      <c r="W860" s="51">
        <v>1</v>
      </c>
      <c r="X860" s="51">
        <v>0</v>
      </c>
      <c r="Y860" s="51">
        <v>0</v>
      </c>
      <c r="Z860" s="51">
        <v>0</v>
      </c>
      <c r="AA860" s="51">
        <v>0</v>
      </c>
      <c r="AB860" s="51">
        <v>0</v>
      </c>
      <c r="AC860" s="51">
        <v>0</v>
      </c>
      <c r="AD860" s="51">
        <v>1</v>
      </c>
      <c r="AE860" s="51">
        <v>0</v>
      </c>
      <c r="AF860" s="51">
        <v>0</v>
      </c>
      <c r="AG860" s="51">
        <v>0</v>
      </c>
      <c r="AH860" s="51" t="str">
        <f>IF(OR(COUNTIF(WestCoast[],IDPs[[#This Row],[Dis_Pcode]])&gt;=1,COUNTIF(WestCoast[],#REF!)&gt;=1),"Yes","No")</f>
        <v>No</v>
      </c>
      <c r="AI860" s="51" t="str">
        <f>IF(IDPs[[#This Row],[Gov_Pcode]]=IDPs[[#This Row],[Gov_Coming_Pcode]],"Yes","No")</f>
        <v>No</v>
      </c>
      <c r="AJ860" s="51" t="str">
        <f>IF(IDPs[[#This Row],[Dis_Pcode]]=IDPs[[#This Row],[Dis_Coming_Pcode]],"Yes","No")</f>
        <v>No</v>
      </c>
    </row>
    <row r="861" spans="1:36" x14ac:dyDescent="0.35">
      <c r="A861" s="50">
        <v>45444</v>
      </c>
      <c r="B861" s="50">
        <v>45442</v>
      </c>
      <c r="C861" s="50" t="s">
        <v>874</v>
      </c>
      <c r="D861" s="51" t="s">
        <v>6</v>
      </c>
      <c r="E861" s="52" t="s">
        <v>873</v>
      </c>
      <c r="F861" s="51" t="s">
        <v>892</v>
      </c>
      <c r="G861" s="51" t="s">
        <v>6</v>
      </c>
      <c r="H861" s="52" t="s">
        <v>873</v>
      </c>
      <c r="I861" s="51" t="s">
        <v>1126</v>
      </c>
      <c r="J861" s="51" t="s">
        <v>1184</v>
      </c>
      <c r="K861" s="50">
        <v>45440</v>
      </c>
      <c r="L861" s="50" t="s">
        <v>797</v>
      </c>
      <c r="M861" s="51" t="s">
        <v>7</v>
      </c>
      <c r="N861" s="52" t="s">
        <v>796</v>
      </c>
      <c r="O861" s="51" t="s">
        <v>828</v>
      </c>
      <c r="P861" s="51" t="s">
        <v>1234</v>
      </c>
      <c r="Q861" s="52" t="s">
        <v>827</v>
      </c>
      <c r="R861" s="51" t="s">
        <v>1181</v>
      </c>
      <c r="S861" s="51" t="s">
        <v>1183</v>
      </c>
      <c r="T861" s="51" t="s">
        <v>1160</v>
      </c>
      <c r="U861" s="51"/>
      <c r="V861" s="51"/>
      <c r="W861" s="51">
        <v>1</v>
      </c>
      <c r="X861" s="51">
        <v>0</v>
      </c>
      <c r="Y861" s="51">
        <v>0</v>
      </c>
      <c r="Z861" s="51">
        <v>0</v>
      </c>
      <c r="AA861" s="51">
        <v>0</v>
      </c>
      <c r="AB861" s="51">
        <v>0</v>
      </c>
      <c r="AC861" s="51">
        <v>0</v>
      </c>
      <c r="AD861" s="51">
        <v>0</v>
      </c>
      <c r="AE861" s="51">
        <v>0</v>
      </c>
      <c r="AF861" s="51">
        <v>1</v>
      </c>
      <c r="AG861" s="51">
        <v>0</v>
      </c>
      <c r="AH861" s="51" t="str">
        <f>IF(OR(COUNTIF(WestCoast[],IDPs[[#This Row],[Dis_Pcode]])&gt;=1,COUNTIF(WestCoast[],#REF!)&gt;=1),"Yes","No")</f>
        <v>No</v>
      </c>
      <c r="AI861" s="51" t="str">
        <f>IF(IDPs[[#This Row],[Gov_Pcode]]=IDPs[[#This Row],[Gov_Coming_Pcode]],"Yes","No")</f>
        <v>No</v>
      </c>
      <c r="AJ861" s="51" t="str">
        <f>IF(IDPs[[#This Row],[Dis_Pcode]]=IDPs[[#This Row],[Dis_Coming_Pcode]],"Yes","No")</f>
        <v>No</v>
      </c>
    </row>
    <row r="862" spans="1:36" x14ac:dyDescent="0.35">
      <c r="A862" s="50">
        <v>45444</v>
      </c>
      <c r="B862" s="50">
        <v>45442</v>
      </c>
      <c r="C862" s="50" t="s">
        <v>874</v>
      </c>
      <c r="D862" s="51" t="s">
        <v>6</v>
      </c>
      <c r="E862" s="52" t="s">
        <v>873</v>
      </c>
      <c r="F862" s="51" t="s">
        <v>892</v>
      </c>
      <c r="G862" s="51" t="s">
        <v>6</v>
      </c>
      <c r="H862" s="52" t="s">
        <v>873</v>
      </c>
      <c r="I862" s="51" t="s">
        <v>1126</v>
      </c>
      <c r="J862" s="51" t="s">
        <v>1184</v>
      </c>
      <c r="K862" s="50">
        <v>45440</v>
      </c>
      <c r="L862" s="50" t="s">
        <v>874</v>
      </c>
      <c r="M862" s="51" t="s">
        <v>6</v>
      </c>
      <c r="N862" s="52" t="s">
        <v>873</v>
      </c>
      <c r="O862" s="51" t="s">
        <v>882</v>
      </c>
      <c r="P862" s="51" t="s">
        <v>121</v>
      </c>
      <c r="Q862" s="52" t="s">
        <v>881</v>
      </c>
      <c r="R862" s="51" t="s">
        <v>1181</v>
      </c>
      <c r="S862" s="51" t="s">
        <v>1182</v>
      </c>
      <c r="T862" s="51" t="s">
        <v>1435</v>
      </c>
      <c r="U862" s="51" t="s">
        <v>1160</v>
      </c>
      <c r="V862" s="51"/>
      <c r="W862" s="51">
        <v>1</v>
      </c>
      <c r="X862" s="51">
        <v>0</v>
      </c>
      <c r="Y862" s="51">
        <v>0</v>
      </c>
      <c r="Z862" s="51">
        <v>0</v>
      </c>
      <c r="AA862" s="51">
        <v>0</v>
      </c>
      <c r="AB862" s="51">
        <v>0</v>
      </c>
      <c r="AC862" s="51">
        <v>0</v>
      </c>
      <c r="AD862" s="51">
        <v>1</v>
      </c>
      <c r="AE862" s="51">
        <v>0</v>
      </c>
      <c r="AF862" s="51">
        <v>0</v>
      </c>
      <c r="AG862" s="51">
        <v>0</v>
      </c>
      <c r="AH862" s="51" t="str">
        <f>IF(OR(COUNTIF(WestCoast[],IDPs[[#This Row],[Dis_Pcode]])&gt;=1,COUNTIF(WestCoast[],#REF!)&gt;=1),"Yes","No")</f>
        <v>No</v>
      </c>
      <c r="AI862" s="51" t="str">
        <f>IF(IDPs[[#This Row],[Gov_Pcode]]=IDPs[[#This Row],[Gov_Coming_Pcode]],"Yes","No")</f>
        <v>Yes</v>
      </c>
      <c r="AJ862" s="51" t="str">
        <f>IF(IDPs[[#This Row],[Dis_Pcode]]=IDPs[[#This Row],[Dis_Coming_Pcode]],"Yes","No")</f>
        <v>No</v>
      </c>
    </row>
    <row r="863" spans="1:36" x14ac:dyDescent="0.35">
      <c r="A863" s="50">
        <v>45444</v>
      </c>
      <c r="B863" s="50">
        <v>45442</v>
      </c>
      <c r="C863" s="50" t="s">
        <v>874</v>
      </c>
      <c r="D863" s="51" t="s">
        <v>6</v>
      </c>
      <c r="E863" s="52" t="s">
        <v>873</v>
      </c>
      <c r="F863" s="51" t="s">
        <v>892</v>
      </c>
      <c r="G863" s="51" t="s">
        <v>6</v>
      </c>
      <c r="H863" s="52" t="s">
        <v>873</v>
      </c>
      <c r="I863" s="51" t="s">
        <v>1126</v>
      </c>
      <c r="J863" s="51" t="s">
        <v>1184</v>
      </c>
      <c r="K863" s="50">
        <v>45440</v>
      </c>
      <c r="L863" s="50" t="s">
        <v>645</v>
      </c>
      <c r="M863" s="51" t="s">
        <v>1305</v>
      </c>
      <c r="N863" s="52" t="s">
        <v>276</v>
      </c>
      <c r="O863" s="51" t="s">
        <v>664</v>
      </c>
      <c r="P863" s="51" t="s">
        <v>105</v>
      </c>
      <c r="Q863" s="52" t="s">
        <v>663</v>
      </c>
      <c r="R863" s="51" t="s">
        <v>1181</v>
      </c>
      <c r="S863" s="51" t="s">
        <v>1182</v>
      </c>
      <c r="T863" s="51" t="s">
        <v>1160</v>
      </c>
      <c r="U863" s="51"/>
      <c r="V863" s="51"/>
      <c r="W863" s="51">
        <v>1</v>
      </c>
      <c r="X863" s="51">
        <v>0</v>
      </c>
      <c r="Y863" s="51">
        <v>0</v>
      </c>
      <c r="Z863" s="51">
        <v>0</v>
      </c>
      <c r="AA863" s="51">
        <v>0</v>
      </c>
      <c r="AB863" s="51">
        <v>0</v>
      </c>
      <c r="AC863" s="51">
        <v>0</v>
      </c>
      <c r="AD863" s="51">
        <v>1</v>
      </c>
      <c r="AE863" s="51">
        <v>0</v>
      </c>
      <c r="AF863" s="51">
        <v>0</v>
      </c>
      <c r="AG863" s="51">
        <v>0</v>
      </c>
      <c r="AH863" s="51" t="str">
        <f>IF(OR(COUNTIF(WestCoast[],IDPs[[#This Row],[Dis_Pcode]])&gt;=1,COUNTIF(WestCoast[],#REF!)&gt;=1),"Yes","No")</f>
        <v>No</v>
      </c>
      <c r="AI863" s="51" t="str">
        <f>IF(IDPs[[#This Row],[Gov_Pcode]]=IDPs[[#This Row],[Gov_Coming_Pcode]],"Yes","No")</f>
        <v>No</v>
      </c>
      <c r="AJ863" s="51" t="str">
        <f>IF(IDPs[[#This Row],[Dis_Pcode]]=IDPs[[#This Row],[Dis_Coming_Pcode]],"Yes","No")</f>
        <v>No</v>
      </c>
    </row>
    <row r="864" spans="1:36" x14ac:dyDescent="0.35">
      <c r="A864" s="50">
        <v>45444</v>
      </c>
      <c r="B864" s="50">
        <v>45443</v>
      </c>
      <c r="C864" s="50" t="s">
        <v>874</v>
      </c>
      <c r="D864" s="51" t="s">
        <v>6</v>
      </c>
      <c r="E864" s="52" t="s">
        <v>873</v>
      </c>
      <c r="F864" s="51" t="s">
        <v>892</v>
      </c>
      <c r="G864" s="51" t="s">
        <v>6</v>
      </c>
      <c r="H864" s="52" t="s">
        <v>873</v>
      </c>
      <c r="I864" s="51" t="s">
        <v>1126</v>
      </c>
      <c r="J864" s="51" t="s">
        <v>1184</v>
      </c>
      <c r="K864" s="50">
        <v>45440</v>
      </c>
      <c r="L864" s="50" t="s">
        <v>401</v>
      </c>
      <c r="M864" s="51" t="s">
        <v>1203</v>
      </c>
      <c r="N864" s="52" t="s">
        <v>266</v>
      </c>
      <c r="O864" s="51" t="s">
        <v>445</v>
      </c>
      <c r="P864" s="51" t="s">
        <v>76</v>
      </c>
      <c r="Q864" s="52" t="s">
        <v>444</v>
      </c>
      <c r="R864" s="51" t="s">
        <v>1181</v>
      </c>
      <c r="S864" s="51" t="s">
        <v>1413</v>
      </c>
      <c r="T864" s="51" t="s">
        <v>1160</v>
      </c>
      <c r="U864" s="51"/>
      <c r="V864" s="51"/>
      <c r="W864" s="51">
        <v>1</v>
      </c>
      <c r="X864" s="51">
        <v>0</v>
      </c>
      <c r="Y864" s="51">
        <v>0</v>
      </c>
      <c r="Z864" s="51">
        <v>0</v>
      </c>
      <c r="AA864" s="51">
        <v>0</v>
      </c>
      <c r="AB864" s="51">
        <v>0</v>
      </c>
      <c r="AC864" s="51">
        <v>0</v>
      </c>
      <c r="AD864" s="51">
        <v>1</v>
      </c>
      <c r="AE864" s="51">
        <v>0</v>
      </c>
      <c r="AF864" s="51">
        <v>0</v>
      </c>
      <c r="AG864" s="51">
        <v>0</v>
      </c>
      <c r="AH864" s="51" t="str">
        <f>IF(OR(COUNTIF(WestCoast[],IDPs[[#This Row],[Dis_Pcode]])&gt;=1,COUNTIF(WestCoast[],#REF!)&gt;=1),"Yes","No")</f>
        <v>No</v>
      </c>
      <c r="AI864" s="51" t="str">
        <f>IF(IDPs[[#This Row],[Gov_Pcode]]=IDPs[[#This Row],[Gov_Coming_Pcode]],"Yes","No")</f>
        <v>No</v>
      </c>
      <c r="AJ864" s="51" t="str">
        <f>IF(IDPs[[#This Row],[Dis_Pcode]]=IDPs[[#This Row],[Dis_Coming_Pcode]],"Yes","No")</f>
        <v>No</v>
      </c>
    </row>
    <row r="865" spans="1:36" x14ac:dyDescent="0.35">
      <c r="A865" s="50">
        <v>45444</v>
      </c>
      <c r="B865" s="50">
        <v>45442</v>
      </c>
      <c r="C865" s="50" t="s">
        <v>874</v>
      </c>
      <c r="D865" s="51" t="s">
        <v>6</v>
      </c>
      <c r="E865" s="52" t="s">
        <v>873</v>
      </c>
      <c r="F865" s="51" t="s">
        <v>894</v>
      </c>
      <c r="G865" s="51" t="s">
        <v>87</v>
      </c>
      <c r="H865" s="52" t="s">
        <v>893</v>
      </c>
      <c r="I865" s="51" t="s">
        <v>1126</v>
      </c>
      <c r="J865" s="51" t="s">
        <v>1184</v>
      </c>
      <c r="K865" s="50">
        <v>45441</v>
      </c>
      <c r="L865" s="50" t="s">
        <v>717</v>
      </c>
      <c r="M865" s="51" t="s">
        <v>1</v>
      </c>
      <c r="N865" s="52" t="s">
        <v>264</v>
      </c>
      <c r="O865" s="51" t="s">
        <v>755</v>
      </c>
      <c r="P865" s="51" t="s">
        <v>1284</v>
      </c>
      <c r="Q865" s="52" t="s">
        <v>754</v>
      </c>
      <c r="R865" s="51" t="s">
        <v>1181</v>
      </c>
      <c r="S865" s="51" t="s">
        <v>1182</v>
      </c>
      <c r="T865" s="51" t="s">
        <v>1160</v>
      </c>
      <c r="U865" s="51"/>
      <c r="V865" s="51"/>
      <c r="W865" s="51">
        <v>2</v>
      </c>
      <c r="X865" s="51">
        <v>0</v>
      </c>
      <c r="Y865" s="51">
        <v>1</v>
      </c>
      <c r="Z865" s="51">
        <v>0</v>
      </c>
      <c r="AA865" s="51">
        <v>0</v>
      </c>
      <c r="AB865" s="51">
        <v>0</v>
      </c>
      <c r="AC865" s="51">
        <v>0</v>
      </c>
      <c r="AD865" s="51">
        <v>0</v>
      </c>
      <c r="AE865" s="51">
        <v>0</v>
      </c>
      <c r="AF865" s="51">
        <v>1</v>
      </c>
      <c r="AG865" s="51">
        <v>0</v>
      </c>
      <c r="AH865" s="51" t="str">
        <f>IF(OR(COUNTIF(WestCoast[],IDPs[[#This Row],[Dis_Pcode]])&gt;=1,COUNTIF(WestCoast[],#REF!)&gt;=1),"Yes","No")</f>
        <v>No</v>
      </c>
      <c r="AI865" s="51" t="str">
        <f>IF(IDPs[[#This Row],[Gov_Pcode]]=IDPs[[#This Row],[Gov_Coming_Pcode]],"Yes","No")</f>
        <v>No</v>
      </c>
      <c r="AJ865" s="51" t="str">
        <f>IF(IDPs[[#This Row],[Dis_Pcode]]=IDPs[[#This Row],[Dis_Coming_Pcode]],"Yes","No")</f>
        <v>No</v>
      </c>
    </row>
    <row r="866" spans="1:36" x14ac:dyDescent="0.35">
      <c r="A866" s="50">
        <v>45444</v>
      </c>
      <c r="B866" s="50">
        <v>45442</v>
      </c>
      <c r="C866" s="50" t="s">
        <v>874</v>
      </c>
      <c r="D866" s="51" t="s">
        <v>6</v>
      </c>
      <c r="E866" s="52" t="s">
        <v>873</v>
      </c>
      <c r="F866" s="51" t="s">
        <v>894</v>
      </c>
      <c r="G866" s="51" t="s">
        <v>87</v>
      </c>
      <c r="H866" s="52" t="s">
        <v>893</v>
      </c>
      <c r="I866" s="51" t="s">
        <v>1126</v>
      </c>
      <c r="J866" s="51" t="s">
        <v>1184</v>
      </c>
      <c r="K866" s="50">
        <v>45441</v>
      </c>
      <c r="L866" s="50" t="s">
        <v>959</v>
      </c>
      <c r="M866" s="51" t="s">
        <v>1206</v>
      </c>
      <c r="N866" s="52" t="s">
        <v>270</v>
      </c>
      <c r="O866" s="51" t="s">
        <v>986</v>
      </c>
      <c r="P866" s="51" t="s">
        <v>984</v>
      </c>
      <c r="Q866" s="52" t="s">
        <v>985</v>
      </c>
      <c r="R866" s="51" t="s">
        <v>1181</v>
      </c>
      <c r="S866" s="51" t="s">
        <v>1182</v>
      </c>
      <c r="T866" s="51" t="s">
        <v>1160</v>
      </c>
      <c r="U866" s="51"/>
      <c r="V866" s="51"/>
      <c r="W866" s="51">
        <v>1</v>
      </c>
      <c r="X866" s="51">
        <v>0</v>
      </c>
      <c r="Y866" s="51">
        <v>0</v>
      </c>
      <c r="Z866" s="51">
        <v>0</v>
      </c>
      <c r="AA866" s="51">
        <v>1</v>
      </c>
      <c r="AB866" s="51">
        <v>0</v>
      </c>
      <c r="AC866" s="51">
        <v>0</v>
      </c>
      <c r="AD866" s="51">
        <v>0</v>
      </c>
      <c r="AE866" s="51">
        <v>0</v>
      </c>
      <c r="AF866" s="51">
        <v>0</v>
      </c>
      <c r="AG866" s="51">
        <v>0</v>
      </c>
      <c r="AH866" s="51" t="str">
        <f>IF(OR(COUNTIF(WestCoast[],IDPs[[#This Row],[Dis_Pcode]])&gt;=1,COUNTIF(WestCoast[],#REF!)&gt;=1),"Yes","No")</f>
        <v>No</v>
      </c>
      <c r="AI866" s="51" t="str">
        <f>IF(IDPs[[#This Row],[Gov_Pcode]]=IDPs[[#This Row],[Gov_Coming_Pcode]],"Yes","No")</f>
        <v>No</v>
      </c>
      <c r="AJ866" s="51" t="str">
        <f>IF(IDPs[[#This Row],[Dis_Pcode]]=IDPs[[#This Row],[Dis_Coming_Pcode]],"Yes","No")</f>
        <v>No</v>
      </c>
    </row>
    <row r="867" spans="1:36" x14ac:dyDescent="0.35">
      <c r="A867" s="50">
        <v>45444</v>
      </c>
      <c r="B867" s="50">
        <v>45442</v>
      </c>
      <c r="C867" s="50" t="s">
        <v>874</v>
      </c>
      <c r="D867" s="51" t="s">
        <v>6</v>
      </c>
      <c r="E867" s="52" t="s">
        <v>873</v>
      </c>
      <c r="F867" s="51" t="s">
        <v>892</v>
      </c>
      <c r="G867" s="51" t="s">
        <v>6</v>
      </c>
      <c r="H867" s="52" t="s">
        <v>873</v>
      </c>
      <c r="I867" s="51" t="s">
        <v>1126</v>
      </c>
      <c r="J867" s="51" t="s">
        <v>1184</v>
      </c>
      <c r="K867" s="50">
        <v>45441</v>
      </c>
      <c r="L867" s="50" t="s">
        <v>380</v>
      </c>
      <c r="M867" s="51" t="s">
        <v>1218</v>
      </c>
      <c r="N867" s="52" t="s">
        <v>265</v>
      </c>
      <c r="O867" s="51" t="s">
        <v>388</v>
      </c>
      <c r="P867" s="51" t="s">
        <v>1401</v>
      </c>
      <c r="Q867" s="52" t="s">
        <v>387</v>
      </c>
      <c r="R867" s="51" t="s">
        <v>1180</v>
      </c>
      <c r="S867" s="51" t="s">
        <v>1185</v>
      </c>
      <c r="T867" s="51" t="s">
        <v>1160</v>
      </c>
      <c r="U867" s="51"/>
      <c r="V867" s="51"/>
      <c r="W867" s="51">
        <v>1</v>
      </c>
      <c r="X867" s="51">
        <v>0</v>
      </c>
      <c r="Y867" s="51">
        <v>0</v>
      </c>
      <c r="Z867" s="51">
        <v>0</v>
      </c>
      <c r="AA867" s="51">
        <v>0</v>
      </c>
      <c r="AB867" s="51">
        <v>0</v>
      </c>
      <c r="AC867" s="51">
        <v>0</v>
      </c>
      <c r="AD867" s="51">
        <v>1</v>
      </c>
      <c r="AE867" s="51">
        <v>0</v>
      </c>
      <c r="AF867" s="51">
        <v>0</v>
      </c>
      <c r="AG867" s="51">
        <v>0</v>
      </c>
      <c r="AH867" s="51" t="str">
        <f>IF(OR(COUNTIF(WestCoast[],IDPs[[#This Row],[Dis_Pcode]])&gt;=1,COUNTIF(WestCoast[],#REF!)&gt;=1),"Yes","No")</f>
        <v>No</v>
      </c>
      <c r="AI867" s="51" t="str">
        <f>IF(IDPs[[#This Row],[Gov_Pcode]]=IDPs[[#This Row],[Gov_Coming_Pcode]],"Yes","No")</f>
        <v>No</v>
      </c>
      <c r="AJ867" s="51" t="str">
        <f>IF(IDPs[[#This Row],[Dis_Pcode]]=IDPs[[#This Row],[Dis_Coming_Pcode]],"Yes","No")</f>
        <v>No</v>
      </c>
    </row>
    <row r="868" spans="1:36" x14ac:dyDescent="0.35">
      <c r="A868" s="50">
        <v>45444</v>
      </c>
      <c r="B868" s="50">
        <v>45442</v>
      </c>
      <c r="C868" s="50" t="s">
        <v>874</v>
      </c>
      <c r="D868" s="51" t="s">
        <v>6</v>
      </c>
      <c r="E868" s="52" t="s">
        <v>873</v>
      </c>
      <c r="F868" s="51" t="s">
        <v>892</v>
      </c>
      <c r="G868" s="51" t="s">
        <v>6</v>
      </c>
      <c r="H868" s="52" t="s">
        <v>873</v>
      </c>
      <c r="I868" s="51" t="s">
        <v>1126</v>
      </c>
      <c r="J868" s="51" t="s">
        <v>1184</v>
      </c>
      <c r="K868" s="50">
        <v>45441</v>
      </c>
      <c r="L868" s="50" t="s">
        <v>401</v>
      </c>
      <c r="M868" s="51" t="s">
        <v>1203</v>
      </c>
      <c r="N868" s="52" t="s">
        <v>266</v>
      </c>
      <c r="O868" s="51" t="s">
        <v>439</v>
      </c>
      <c r="P868" s="51" t="s">
        <v>51</v>
      </c>
      <c r="Q868" s="52" t="s">
        <v>438</v>
      </c>
      <c r="R868" s="51" t="s">
        <v>1181</v>
      </c>
      <c r="S868" s="51" t="s">
        <v>1182</v>
      </c>
      <c r="T868" s="51" t="s">
        <v>1160</v>
      </c>
      <c r="U868" s="51"/>
      <c r="V868" s="51"/>
      <c r="W868" s="51">
        <v>1</v>
      </c>
      <c r="X868" s="51">
        <v>0</v>
      </c>
      <c r="Y868" s="51">
        <v>0</v>
      </c>
      <c r="Z868" s="51">
        <v>0</v>
      </c>
      <c r="AA868" s="51">
        <v>0</v>
      </c>
      <c r="AB868" s="51">
        <v>0</v>
      </c>
      <c r="AC868" s="51">
        <v>0</v>
      </c>
      <c r="AD868" s="51">
        <v>0</v>
      </c>
      <c r="AE868" s="51">
        <v>0</v>
      </c>
      <c r="AF868" s="51">
        <v>1</v>
      </c>
      <c r="AG868" s="51">
        <v>0</v>
      </c>
      <c r="AH868" s="51" t="str">
        <f>IF(OR(COUNTIF(WestCoast[],IDPs[[#This Row],[Dis_Pcode]])&gt;=1,COUNTIF(WestCoast[],#REF!)&gt;=1),"Yes","No")</f>
        <v>No</v>
      </c>
      <c r="AI868" s="51" t="str">
        <f>IF(IDPs[[#This Row],[Gov_Pcode]]=IDPs[[#This Row],[Gov_Coming_Pcode]],"Yes","No")</f>
        <v>No</v>
      </c>
      <c r="AJ868" s="51" t="str">
        <f>IF(IDPs[[#This Row],[Dis_Pcode]]=IDPs[[#This Row],[Dis_Coming_Pcode]],"Yes","No")</f>
        <v>No</v>
      </c>
    </row>
    <row r="869" spans="1:36" x14ac:dyDescent="0.35">
      <c r="A869" s="50">
        <v>45444</v>
      </c>
      <c r="B869" s="50">
        <v>45442</v>
      </c>
      <c r="C869" s="50" t="s">
        <v>874</v>
      </c>
      <c r="D869" s="51" t="s">
        <v>6</v>
      </c>
      <c r="E869" s="52" t="s">
        <v>873</v>
      </c>
      <c r="F869" s="51" t="s">
        <v>892</v>
      </c>
      <c r="G869" s="51" t="s">
        <v>6</v>
      </c>
      <c r="H869" s="52" t="s">
        <v>873</v>
      </c>
      <c r="I869" s="51" t="s">
        <v>1126</v>
      </c>
      <c r="J869" s="51" t="s">
        <v>1184</v>
      </c>
      <c r="K869" s="50">
        <v>45441</v>
      </c>
      <c r="L869" s="50" t="s">
        <v>999</v>
      </c>
      <c r="M869" s="51" t="s">
        <v>15</v>
      </c>
      <c r="N869" s="52" t="s">
        <v>271</v>
      </c>
      <c r="O869" s="51" t="s">
        <v>1001</v>
      </c>
      <c r="P869" s="51" t="s">
        <v>1219</v>
      </c>
      <c r="Q869" s="52" t="s">
        <v>1000</v>
      </c>
      <c r="R869" s="51" t="s">
        <v>1181</v>
      </c>
      <c r="S869" s="51" t="s">
        <v>1183</v>
      </c>
      <c r="T869" s="51" t="s">
        <v>1439</v>
      </c>
      <c r="U869" s="51"/>
      <c r="V869" s="51"/>
      <c r="W869" s="51">
        <v>1</v>
      </c>
      <c r="X869" s="51">
        <v>0</v>
      </c>
      <c r="Y869" s="51">
        <v>0</v>
      </c>
      <c r="Z869" s="51">
        <v>0</v>
      </c>
      <c r="AA869" s="51">
        <v>0</v>
      </c>
      <c r="AB869" s="51">
        <v>0</v>
      </c>
      <c r="AC869" s="51">
        <v>0</v>
      </c>
      <c r="AD869" s="51">
        <v>1</v>
      </c>
      <c r="AE869" s="51">
        <v>0</v>
      </c>
      <c r="AF869" s="51">
        <v>0</v>
      </c>
      <c r="AG869" s="51">
        <v>0</v>
      </c>
      <c r="AH869" s="51" t="str">
        <f>IF(OR(COUNTIF(WestCoast[],IDPs[[#This Row],[Dis_Pcode]])&gt;=1,COUNTIF(WestCoast[],#REF!)&gt;=1),"Yes","No")</f>
        <v>No</v>
      </c>
      <c r="AI869" s="51" t="str">
        <f>IF(IDPs[[#This Row],[Gov_Pcode]]=IDPs[[#This Row],[Gov_Coming_Pcode]],"Yes","No")</f>
        <v>No</v>
      </c>
      <c r="AJ869" s="51" t="str">
        <f>IF(IDPs[[#This Row],[Dis_Pcode]]=IDPs[[#This Row],[Dis_Coming_Pcode]],"Yes","No")</f>
        <v>No</v>
      </c>
    </row>
    <row r="870" spans="1:36" x14ac:dyDescent="0.35">
      <c r="A870" s="50">
        <v>45444</v>
      </c>
      <c r="B870" s="50">
        <v>45443</v>
      </c>
      <c r="C870" s="50" t="s">
        <v>874</v>
      </c>
      <c r="D870" s="51" t="s">
        <v>6</v>
      </c>
      <c r="E870" s="52" t="s">
        <v>873</v>
      </c>
      <c r="F870" s="51" t="s">
        <v>894</v>
      </c>
      <c r="G870" s="51" t="s">
        <v>87</v>
      </c>
      <c r="H870" s="52" t="s">
        <v>893</v>
      </c>
      <c r="I870" s="51" t="s">
        <v>1126</v>
      </c>
      <c r="J870" s="51" t="s">
        <v>1184</v>
      </c>
      <c r="K870" s="50">
        <v>45441</v>
      </c>
      <c r="L870" s="50" t="s">
        <v>999</v>
      </c>
      <c r="M870" s="51" t="s">
        <v>15</v>
      </c>
      <c r="N870" s="52" t="s">
        <v>271</v>
      </c>
      <c r="O870" s="51" t="s">
        <v>1001</v>
      </c>
      <c r="P870" s="51" t="s">
        <v>1219</v>
      </c>
      <c r="Q870" s="52" t="s">
        <v>1000</v>
      </c>
      <c r="R870" s="51" t="s">
        <v>1181</v>
      </c>
      <c r="S870" s="51" t="s">
        <v>1413</v>
      </c>
      <c r="T870" s="51" t="s">
        <v>1160</v>
      </c>
      <c r="U870" s="51"/>
      <c r="V870" s="51"/>
      <c r="W870" s="51">
        <v>1</v>
      </c>
      <c r="X870" s="51">
        <v>0</v>
      </c>
      <c r="Y870" s="51">
        <v>1</v>
      </c>
      <c r="Z870" s="51">
        <v>0</v>
      </c>
      <c r="AA870" s="51">
        <v>0</v>
      </c>
      <c r="AB870" s="51">
        <v>0</v>
      </c>
      <c r="AC870" s="51">
        <v>0</v>
      </c>
      <c r="AD870" s="51">
        <v>0</v>
      </c>
      <c r="AE870" s="51">
        <v>0</v>
      </c>
      <c r="AF870" s="51">
        <v>0</v>
      </c>
      <c r="AG870" s="51">
        <v>0</v>
      </c>
      <c r="AH870" s="51" t="str">
        <f>IF(OR(COUNTIF(WestCoast[],IDPs[[#This Row],[Dis_Pcode]])&gt;=1,COUNTIF(WestCoast[],#REF!)&gt;=1),"Yes","No")</f>
        <v>No</v>
      </c>
      <c r="AI870" s="51" t="str">
        <f>IF(IDPs[[#This Row],[Gov_Pcode]]=IDPs[[#This Row],[Gov_Coming_Pcode]],"Yes","No")</f>
        <v>No</v>
      </c>
      <c r="AJ870" s="51" t="str">
        <f>IF(IDPs[[#This Row],[Dis_Pcode]]=IDPs[[#This Row],[Dis_Coming_Pcode]],"Yes","No")</f>
        <v>No</v>
      </c>
    </row>
    <row r="871" spans="1:36" x14ac:dyDescent="0.35">
      <c r="A871" s="50">
        <v>45444</v>
      </c>
      <c r="B871" s="50">
        <v>45442</v>
      </c>
      <c r="C871" s="50" t="s">
        <v>874</v>
      </c>
      <c r="D871" s="51" t="s">
        <v>6</v>
      </c>
      <c r="E871" s="52" t="s">
        <v>873</v>
      </c>
      <c r="F871" s="51" t="s">
        <v>894</v>
      </c>
      <c r="G871" s="51" t="s">
        <v>87</v>
      </c>
      <c r="H871" s="52" t="s">
        <v>893</v>
      </c>
      <c r="I871" s="51" t="s">
        <v>1126</v>
      </c>
      <c r="J871" s="51" t="s">
        <v>1184</v>
      </c>
      <c r="K871" s="50">
        <v>45442</v>
      </c>
      <c r="L871" s="50" t="s">
        <v>1046</v>
      </c>
      <c r="M871" s="51" t="s">
        <v>1207</v>
      </c>
      <c r="N871" s="52" t="s">
        <v>267</v>
      </c>
      <c r="O871" s="51" t="s">
        <v>1057</v>
      </c>
      <c r="P871" s="51" t="s">
        <v>86</v>
      </c>
      <c r="Q871" s="52" t="s">
        <v>1056</v>
      </c>
      <c r="R871" s="51" t="s">
        <v>1181</v>
      </c>
      <c r="S871" s="51" t="s">
        <v>1413</v>
      </c>
      <c r="T871" s="51" t="s">
        <v>1160</v>
      </c>
      <c r="U871" s="51"/>
      <c r="V871" s="51"/>
      <c r="W871" s="51">
        <v>1</v>
      </c>
      <c r="X871" s="51">
        <v>0</v>
      </c>
      <c r="Y871" s="51">
        <v>0</v>
      </c>
      <c r="Z871" s="51">
        <v>0</v>
      </c>
      <c r="AA871" s="51">
        <v>1</v>
      </c>
      <c r="AB871" s="51">
        <v>0</v>
      </c>
      <c r="AC871" s="51">
        <v>0</v>
      </c>
      <c r="AD871" s="51">
        <v>0</v>
      </c>
      <c r="AE871" s="51">
        <v>0</v>
      </c>
      <c r="AF871" s="51">
        <v>0</v>
      </c>
      <c r="AG871" s="51">
        <v>0</v>
      </c>
      <c r="AH871" s="51" t="str">
        <f>IF(OR(COUNTIF(WestCoast[],IDPs[[#This Row],[Dis_Pcode]])&gt;=1,COUNTIF(WestCoast[],#REF!)&gt;=1),"Yes","No")</f>
        <v>No</v>
      </c>
      <c r="AI871" s="51" t="str">
        <f>IF(IDPs[[#This Row],[Gov_Pcode]]=IDPs[[#This Row],[Gov_Coming_Pcode]],"Yes","No")</f>
        <v>No</v>
      </c>
      <c r="AJ871" s="51" t="str">
        <f>IF(IDPs[[#This Row],[Dis_Pcode]]=IDPs[[#This Row],[Dis_Coming_Pcode]],"Yes","No")</f>
        <v>No</v>
      </c>
    </row>
    <row r="872" spans="1:36" x14ac:dyDescent="0.35">
      <c r="A872" s="50">
        <v>45444</v>
      </c>
      <c r="B872" s="50">
        <v>45444</v>
      </c>
      <c r="C872" s="50" t="s">
        <v>1046</v>
      </c>
      <c r="D872" s="51" t="s">
        <v>1207</v>
      </c>
      <c r="E872" s="52" t="s">
        <v>267</v>
      </c>
      <c r="F872" s="51" t="s">
        <v>1081</v>
      </c>
      <c r="G872" s="51" t="s">
        <v>1208</v>
      </c>
      <c r="H872" s="52" t="s">
        <v>1080</v>
      </c>
      <c r="I872" s="51" t="s">
        <v>1126</v>
      </c>
      <c r="J872" s="51" t="s">
        <v>1184</v>
      </c>
      <c r="K872" s="50">
        <v>45442</v>
      </c>
      <c r="L872" s="50" t="s">
        <v>536</v>
      </c>
      <c r="M872" s="51" t="s">
        <v>1412</v>
      </c>
      <c r="N872" s="52" t="s">
        <v>268</v>
      </c>
      <c r="O872" s="51" t="s">
        <v>548</v>
      </c>
      <c r="P872" s="51" t="s">
        <v>1254</v>
      </c>
      <c r="Q872" s="52" t="s">
        <v>546</v>
      </c>
      <c r="R872" s="51" t="s">
        <v>1181</v>
      </c>
      <c r="S872" s="51" t="s">
        <v>1183</v>
      </c>
      <c r="T872" s="51" t="s">
        <v>1160</v>
      </c>
      <c r="U872" s="51"/>
      <c r="V872" s="51"/>
      <c r="W872" s="51">
        <v>1</v>
      </c>
      <c r="X872" s="51">
        <v>0</v>
      </c>
      <c r="Y872" s="51">
        <v>0</v>
      </c>
      <c r="Z872" s="51">
        <v>0</v>
      </c>
      <c r="AA872" s="51">
        <v>1</v>
      </c>
      <c r="AB872" s="51">
        <v>0</v>
      </c>
      <c r="AC872" s="51">
        <v>0</v>
      </c>
      <c r="AD872" s="51">
        <v>0</v>
      </c>
      <c r="AE872" s="51">
        <v>0</v>
      </c>
      <c r="AF872" s="51">
        <v>0</v>
      </c>
      <c r="AG872" s="51">
        <v>0</v>
      </c>
      <c r="AH872" s="51" t="str">
        <f>IF(OR(COUNTIF(WestCoast[],IDPs[[#This Row],[Dis_Pcode]])&gt;=1,COUNTIF(WestCoast[],#REF!)&gt;=1),"Yes","No")</f>
        <v>No</v>
      </c>
      <c r="AI872" s="51" t="str">
        <f>IF(IDPs[[#This Row],[Gov_Pcode]]=IDPs[[#This Row],[Gov_Coming_Pcode]],"Yes","No")</f>
        <v>No</v>
      </c>
      <c r="AJ872" s="51" t="str">
        <f>IF(IDPs[[#This Row],[Dis_Pcode]]=IDPs[[#This Row],[Dis_Coming_Pcode]],"Yes","No")</f>
        <v>No</v>
      </c>
    </row>
    <row r="873" spans="1:36" x14ac:dyDescent="0.35">
      <c r="A873" s="50">
        <v>45447</v>
      </c>
      <c r="B873" s="50">
        <v>45447</v>
      </c>
      <c r="C873" s="50" t="s">
        <v>1046</v>
      </c>
      <c r="D873" s="51" t="s">
        <v>1207</v>
      </c>
      <c r="E873" s="52" t="s">
        <v>267</v>
      </c>
      <c r="F873" s="51" t="s">
        <v>1070</v>
      </c>
      <c r="G873" s="51" t="s">
        <v>83</v>
      </c>
      <c r="H873" s="52" t="s">
        <v>1071</v>
      </c>
      <c r="I873" s="51" t="s">
        <v>1126</v>
      </c>
      <c r="J873" s="51" t="s">
        <v>1184</v>
      </c>
      <c r="K873" s="50">
        <v>45439</v>
      </c>
      <c r="L873" s="50" t="s">
        <v>1046</v>
      </c>
      <c r="M873" s="51" t="s">
        <v>1207</v>
      </c>
      <c r="N873" s="52" t="s">
        <v>267</v>
      </c>
      <c r="O873" s="51" t="s">
        <v>1070</v>
      </c>
      <c r="P873" s="51" t="s">
        <v>83</v>
      </c>
      <c r="Q873" s="52" t="s">
        <v>1071</v>
      </c>
      <c r="R873" s="51" t="s">
        <v>1181</v>
      </c>
      <c r="S873" s="51" t="s">
        <v>1182</v>
      </c>
      <c r="T873" s="51" t="s">
        <v>1435</v>
      </c>
      <c r="U873" s="51" t="s">
        <v>1160</v>
      </c>
      <c r="V873" s="51"/>
      <c r="W873" s="51">
        <v>10</v>
      </c>
      <c r="X873" s="51">
        <v>0</v>
      </c>
      <c r="Y873" s="51">
        <v>0</v>
      </c>
      <c r="Z873" s="51">
        <v>0</v>
      </c>
      <c r="AA873" s="51">
        <v>10</v>
      </c>
      <c r="AB873" s="51">
        <v>0</v>
      </c>
      <c r="AC873" s="51">
        <v>0</v>
      </c>
      <c r="AD873" s="51">
        <v>0</v>
      </c>
      <c r="AE873" s="51">
        <v>0</v>
      </c>
      <c r="AF873" s="51">
        <v>0</v>
      </c>
      <c r="AG873" s="51">
        <v>0</v>
      </c>
      <c r="AH873" s="51" t="str">
        <f>IF(OR(COUNTIF(WestCoast[],IDPs[[#This Row],[Dis_Pcode]])&gt;=1,COUNTIF(WestCoast[],#REF!)&gt;=1),"Yes","No")</f>
        <v>No</v>
      </c>
      <c r="AI873" s="51" t="str">
        <f>IF(IDPs[[#This Row],[Gov_Pcode]]=IDPs[[#This Row],[Gov_Coming_Pcode]],"Yes","No")</f>
        <v>Yes</v>
      </c>
      <c r="AJ873" s="51" t="str">
        <f>IF(IDPs[[#This Row],[Dis_Pcode]]=IDPs[[#This Row],[Dis_Coming_Pcode]],"Yes","No")</f>
        <v>Yes</v>
      </c>
    </row>
    <row r="874" spans="1:36" x14ac:dyDescent="0.35">
      <c r="A874" s="50">
        <v>45446</v>
      </c>
      <c r="B874" s="50">
        <v>45445</v>
      </c>
      <c r="C874" s="50" t="s">
        <v>874</v>
      </c>
      <c r="D874" s="51" t="s">
        <v>6</v>
      </c>
      <c r="E874" s="52" t="s">
        <v>873</v>
      </c>
      <c r="F874" s="51" t="s">
        <v>894</v>
      </c>
      <c r="G874" s="51" t="s">
        <v>87</v>
      </c>
      <c r="H874" s="52" t="s">
        <v>893</v>
      </c>
      <c r="I874" s="51" t="s">
        <v>1126</v>
      </c>
      <c r="J874" s="51" t="s">
        <v>1184</v>
      </c>
      <c r="K874" s="50">
        <v>45440</v>
      </c>
      <c r="L874" s="50" t="s">
        <v>999</v>
      </c>
      <c r="M874" s="51" t="s">
        <v>15</v>
      </c>
      <c r="N874" s="52" t="s">
        <v>271</v>
      </c>
      <c r="O874" s="51" t="s">
        <v>1001</v>
      </c>
      <c r="P874" s="51" t="s">
        <v>1219</v>
      </c>
      <c r="Q874" s="52" t="s">
        <v>1000</v>
      </c>
      <c r="R874" s="51" t="s">
        <v>1181</v>
      </c>
      <c r="S874" s="51" t="s">
        <v>1183</v>
      </c>
      <c r="T874" s="51" t="s">
        <v>1160</v>
      </c>
      <c r="U874" s="51"/>
      <c r="V874" s="51"/>
      <c r="W874" s="51">
        <v>1</v>
      </c>
      <c r="X874" s="51">
        <v>0</v>
      </c>
      <c r="Y874" s="51">
        <v>0</v>
      </c>
      <c r="Z874" s="51">
        <v>0</v>
      </c>
      <c r="AA874" s="51">
        <v>1</v>
      </c>
      <c r="AB874" s="51">
        <v>0</v>
      </c>
      <c r="AC874" s="51">
        <v>0</v>
      </c>
      <c r="AD874" s="51">
        <v>0</v>
      </c>
      <c r="AE874" s="51">
        <v>0</v>
      </c>
      <c r="AF874" s="51">
        <v>0</v>
      </c>
      <c r="AG874" s="51">
        <v>0</v>
      </c>
      <c r="AH874" s="51" t="str">
        <f>IF(OR(COUNTIF(WestCoast[],IDPs[[#This Row],[Dis_Pcode]])&gt;=1,COUNTIF(WestCoast[],#REF!)&gt;=1),"Yes","No")</f>
        <v>No</v>
      </c>
      <c r="AI874" s="51" t="str">
        <f>IF(IDPs[[#This Row],[Gov_Pcode]]=IDPs[[#This Row],[Gov_Coming_Pcode]],"Yes","No")</f>
        <v>No</v>
      </c>
      <c r="AJ874" s="51" t="str">
        <f>IF(IDPs[[#This Row],[Dis_Pcode]]=IDPs[[#This Row],[Dis_Coming_Pcode]],"Yes","No")</f>
        <v>No</v>
      </c>
    </row>
    <row r="875" spans="1:36" x14ac:dyDescent="0.35">
      <c r="A875" s="50">
        <v>45447</v>
      </c>
      <c r="B875" s="50">
        <v>45447</v>
      </c>
      <c r="C875" s="50" t="s">
        <v>1046</v>
      </c>
      <c r="D875" s="51" t="s">
        <v>1207</v>
      </c>
      <c r="E875" s="52" t="s">
        <v>267</v>
      </c>
      <c r="F875" s="51" t="s">
        <v>1070</v>
      </c>
      <c r="G875" s="51" t="s">
        <v>83</v>
      </c>
      <c r="H875" s="52" t="s">
        <v>1071</v>
      </c>
      <c r="I875" s="51" t="s">
        <v>1126</v>
      </c>
      <c r="J875" s="51" t="s">
        <v>1184</v>
      </c>
      <c r="K875" s="50">
        <v>45440</v>
      </c>
      <c r="L875" s="50" t="s">
        <v>401</v>
      </c>
      <c r="M875" s="51" t="s">
        <v>1203</v>
      </c>
      <c r="N875" s="52" t="s">
        <v>266</v>
      </c>
      <c r="O875" s="51" t="s">
        <v>427</v>
      </c>
      <c r="P875" s="51" t="s">
        <v>50</v>
      </c>
      <c r="Q875" s="52" t="s">
        <v>426</v>
      </c>
      <c r="R875" s="51" t="s">
        <v>1180</v>
      </c>
      <c r="S875" s="51" t="s">
        <v>1186</v>
      </c>
      <c r="T875" s="51" t="s">
        <v>1160</v>
      </c>
      <c r="U875" s="51"/>
      <c r="V875" s="51"/>
      <c r="W875" s="51">
        <v>1</v>
      </c>
      <c r="X875" s="51">
        <v>0</v>
      </c>
      <c r="Y875" s="51">
        <v>0</v>
      </c>
      <c r="Z875" s="51">
        <v>0</v>
      </c>
      <c r="AA875" s="51">
        <v>1</v>
      </c>
      <c r="AB875" s="51">
        <v>0</v>
      </c>
      <c r="AC875" s="51">
        <v>0</v>
      </c>
      <c r="AD875" s="51">
        <v>0</v>
      </c>
      <c r="AE875" s="51">
        <v>0</v>
      </c>
      <c r="AF875" s="51">
        <v>0</v>
      </c>
      <c r="AG875" s="51">
        <v>0</v>
      </c>
      <c r="AH875" s="51" t="str">
        <f>IF(OR(COUNTIF(WestCoast[],IDPs[[#This Row],[Dis_Pcode]])&gt;=1,COUNTIF(WestCoast[],#REF!)&gt;=1),"Yes","No")</f>
        <v>No</v>
      </c>
      <c r="AI875" s="51" t="str">
        <f>IF(IDPs[[#This Row],[Gov_Pcode]]=IDPs[[#This Row],[Gov_Coming_Pcode]],"Yes","No")</f>
        <v>No</v>
      </c>
      <c r="AJ875" s="51" t="str">
        <f>IF(IDPs[[#This Row],[Dis_Pcode]]=IDPs[[#This Row],[Dis_Coming_Pcode]],"Yes","No")</f>
        <v>No</v>
      </c>
    </row>
    <row r="876" spans="1:36" x14ac:dyDescent="0.35">
      <c r="A876" s="50">
        <v>45446</v>
      </c>
      <c r="B876" s="50">
        <v>45445</v>
      </c>
      <c r="C876" s="50" t="s">
        <v>874</v>
      </c>
      <c r="D876" s="51" t="s">
        <v>6</v>
      </c>
      <c r="E876" s="52" t="s">
        <v>873</v>
      </c>
      <c r="F876" s="51" t="s">
        <v>894</v>
      </c>
      <c r="G876" s="51" t="s">
        <v>87</v>
      </c>
      <c r="H876" s="52" t="s">
        <v>893</v>
      </c>
      <c r="I876" s="51" t="s">
        <v>1126</v>
      </c>
      <c r="J876" s="51" t="s">
        <v>1184</v>
      </c>
      <c r="K876" s="50">
        <v>45441</v>
      </c>
      <c r="L876" s="50" t="s">
        <v>617</v>
      </c>
      <c r="M876" s="51" t="s">
        <v>13</v>
      </c>
      <c r="N876" s="52" t="s">
        <v>275</v>
      </c>
      <c r="O876" s="51" t="s">
        <v>640</v>
      </c>
      <c r="P876" s="51" t="s">
        <v>1327</v>
      </c>
      <c r="Q876" s="52" t="s">
        <v>639</v>
      </c>
      <c r="R876" s="51" t="s">
        <v>1181</v>
      </c>
      <c r="S876" s="51" t="s">
        <v>1183</v>
      </c>
      <c r="T876" s="51" t="s">
        <v>1160</v>
      </c>
      <c r="U876" s="51"/>
      <c r="V876" s="51"/>
      <c r="W876" s="51">
        <v>1</v>
      </c>
      <c r="X876" s="51">
        <v>0</v>
      </c>
      <c r="Y876" s="51">
        <v>0</v>
      </c>
      <c r="Z876" s="51">
        <v>0</v>
      </c>
      <c r="AA876" s="51">
        <v>1</v>
      </c>
      <c r="AB876" s="51">
        <v>0</v>
      </c>
      <c r="AC876" s="51">
        <v>0</v>
      </c>
      <c r="AD876" s="51">
        <v>0</v>
      </c>
      <c r="AE876" s="51">
        <v>0</v>
      </c>
      <c r="AF876" s="51">
        <v>0</v>
      </c>
      <c r="AG876" s="51">
        <v>0</v>
      </c>
      <c r="AH876" s="51" t="str">
        <f>IF(OR(COUNTIF(WestCoast[],IDPs[[#This Row],[Dis_Pcode]])&gt;=1,COUNTIF(WestCoast[],#REF!)&gt;=1),"Yes","No")</f>
        <v>No</v>
      </c>
      <c r="AI876" s="51" t="str">
        <f>IF(IDPs[[#This Row],[Gov_Pcode]]=IDPs[[#This Row],[Gov_Coming_Pcode]],"Yes","No")</f>
        <v>No</v>
      </c>
      <c r="AJ876" s="51" t="str">
        <f>IF(IDPs[[#This Row],[Dis_Pcode]]=IDPs[[#This Row],[Dis_Coming_Pcode]],"Yes","No")</f>
        <v>No</v>
      </c>
    </row>
    <row r="877" spans="1:36" x14ac:dyDescent="0.35">
      <c r="A877" s="50">
        <v>45445</v>
      </c>
      <c r="B877" s="50">
        <v>45445</v>
      </c>
      <c r="C877" s="50" t="s">
        <v>874</v>
      </c>
      <c r="D877" s="51" t="s">
        <v>6</v>
      </c>
      <c r="E877" s="52" t="s">
        <v>873</v>
      </c>
      <c r="F877" s="51" t="s">
        <v>892</v>
      </c>
      <c r="G877" s="51" t="s">
        <v>6</v>
      </c>
      <c r="H877" s="52" t="s">
        <v>873</v>
      </c>
      <c r="I877" s="51" t="s">
        <v>1126</v>
      </c>
      <c r="J877" s="51" t="s">
        <v>1184</v>
      </c>
      <c r="K877" s="50">
        <v>45442</v>
      </c>
      <c r="L877" s="50" t="s">
        <v>797</v>
      </c>
      <c r="M877" s="51" t="s">
        <v>7</v>
      </c>
      <c r="N877" s="52" t="s">
        <v>796</v>
      </c>
      <c r="O877" s="51" t="s">
        <v>830</v>
      </c>
      <c r="P877" s="51" t="s">
        <v>1217</v>
      </c>
      <c r="Q877" s="52" t="s">
        <v>829</v>
      </c>
      <c r="R877" s="51" t="s">
        <v>1180</v>
      </c>
      <c r="S877" s="51" t="s">
        <v>1185</v>
      </c>
      <c r="T877" s="51" t="s">
        <v>1160</v>
      </c>
      <c r="U877" s="51"/>
      <c r="V877" s="51"/>
      <c r="W877" s="51">
        <v>1</v>
      </c>
      <c r="X877" s="51">
        <v>0</v>
      </c>
      <c r="Y877" s="51">
        <v>0</v>
      </c>
      <c r="Z877" s="51">
        <v>0</v>
      </c>
      <c r="AA877" s="51">
        <v>0</v>
      </c>
      <c r="AB877" s="51">
        <v>1</v>
      </c>
      <c r="AC877" s="51">
        <v>0</v>
      </c>
      <c r="AD877" s="51">
        <v>0</v>
      </c>
      <c r="AE877" s="51">
        <v>0</v>
      </c>
      <c r="AF877" s="51">
        <v>0</v>
      </c>
      <c r="AG877" s="51">
        <v>0</v>
      </c>
      <c r="AH877" s="51" t="str">
        <f>IF(OR(COUNTIF(WestCoast[],IDPs[[#This Row],[Dis_Pcode]])&gt;=1,COUNTIF(WestCoast[],#REF!)&gt;=1),"Yes","No")</f>
        <v>No</v>
      </c>
      <c r="AI877" s="51" t="str">
        <f>IF(IDPs[[#This Row],[Gov_Pcode]]=IDPs[[#This Row],[Gov_Coming_Pcode]],"Yes","No")</f>
        <v>No</v>
      </c>
      <c r="AJ877" s="51" t="str">
        <f>IF(IDPs[[#This Row],[Dis_Pcode]]=IDPs[[#This Row],[Dis_Coming_Pcode]],"Yes","No")</f>
        <v>No</v>
      </c>
    </row>
    <row r="878" spans="1:36" x14ac:dyDescent="0.35">
      <c r="A878" s="50">
        <v>45445</v>
      </c>
      <c r="B878" s="50">
        <v>45445</v>
      </c>
      <c r="C878" s="50" t="s">
        <v>874</v>
      </c>
      <c r="D878" s="51" t="s">
        <v>6</v>
      </c>
      <c r="E878" s="52" t="s">
        <v>873</v>
      </c>
      <c r="F878" s="51" t="s">
        <v>892</v>
      </c>
      <c r="G878" s="51" t="s">
        <v>6</v>
      </c>
      <c r="H878" s="52" t="s">
        <v>873</v>
      </c>
      <c r="I878" s="51" t="s">
        <v>1126</v>
      </c>
      <c r="J878" s="51" t="s">
        <v>1184</v>
      </c>
      <c r="K878" s="50">
        <v>45442</v>
      </c>
      <c r="L878" s="50" t="s">
        <v>903</v>
      </c>
      <c r="M878" s="51" t="s">
        <v>18</v>
      </c>
      <c r="N878" s="52" t="s">
        <v>279</v>
      </c>
      <c r="O878" s="51" t="s">
        <v>906</v>
      </c>
      <c r="P878" s="51" t="s">
        <v>1214</v>
      </c>
      <c r="Q878" s="52" t="s">
        <v>910</v>
      </c>
      <c r="R878" s="51" t="s">
        <v>1181</v>
      </c>
      <c r="S878" s="51" t="s">
        <v>1182</v>
      </c>
      <c r="T878" s="51" t="s">
        <v>1160</v>
      </c>
      <c r="U878" s="51"/>
      <c r="V878" s="51"/>
      <c r="W878" s="51">
        <v>1</v>
      </c>
      <c r="X878" s="51">
        <v>0</v>
      </c>
      <c r="Y878" s="51">
        <v>0</v>
      </c>
      <c r="Z878" s="51">
        <v>0</v>
      </c>
      <c r="AA878" s="51">
        <v>0</v>
      </c>
      <c r="AB878" s="51">
        <v>0</v>
      </c>
      <c r="AC878" s="51">
        <v>0</v>
      </c>
      <c r="AD878" s="51">
        <v>1</v>
      </c>
      <c r="AE878" s="51">
        <v>0</v>
      </c>
      <c r="AF878" s="51">
        <v>0</v>
      </c>
      <c r="AG878" s="51">
        <v>0</v>
      </c>
      <c r="AH878" s="51" t="str">
        <f>IF(OR(COUNTIF(WestCoast[],IDPs[[#This Row],[Dis_Pcode]])&gt;=1,COUNTIF(WestCoast[],#REF!)&gt;=1),"Yes","No")</f>
        <v>No</v>
      </c>
      <c r="AI878" s="51" t="str">
        <f>IF(IDPs[[#This Row],[Gov_Pcode]]=IDPs[[#This Row],[Gov_Coming_Pcode]],"Yes","No")</f>
        <v>No</v>
      </c>
      <c r="AJ878" s="51" t="str">
        <f>IF(IDPs[[#This Row],[Dis_Pcode]]=IDPs[[#This Row],[Dis_Coming_Pcode]],"Yes","No")</f>
        <v>No</v>
      </c>
    </row>
    <row r="879" spans="1:36" x14ac:dyDescent="0.35">
      <c r="A879" s="50">
        <v>45446</v>
      </c>
      <c r="B879" s="50">
        <v>45445</v>
      </c>
      <c r="C879" s="50" t="s">
        <v>874</v>
      </c>
      <c r="D879" s="51" t="s">
        <v>6</v>
      </c>
      <c r="E879" s="52" t="s">
        <v>873</v>
      </c>
      <c r="F879" s="51" t="s">
        <v>894</v>
      </c>
      <c r="G879" s="51" t="s">
        <v>87</v>
      </c>
      <c r="H879" s="52" t="s">
        <v>893</v>
      </c>
      <c r="I879" s="51" t="s">
        <v>1126</v>
      </c>
      <c r="J879" s="51" t="s">
        <v>1184</v>
      </c>
      <c r="K879" s="50">
        <v>45442</v>
      </c>
      <c r="L879" s="50" t="s">
        <v>325</v>
      </c>
      <c r="M879" s="51" t="s">
        <v>17</v>
      </c>
      <c r="N879" s="52" t="s">
        <v>277</v>
      </c>
      <c r="O879" s="51" t="s">
        <v>365</v>
      </c>
      <c r="P879" s="51" t="s">
        <v>1256</v>
      </c>
      <c r="Q879" s="52" t="s">
        <v>363</v>
      </c>
      <c r="R879" s="51" t="s">
        <v>1180</v>
      </c>
      <c r="S879" s="51" t="s">
        <v>1185</v>
      </c>
      <c r="T879" s="51" t="s">
        <v>1160</v>
      </c>
      <c r="U879" s="51"/>
      <c r="V879" s="51"/>
      <c r="W879" s="51">
        <v>2</v>
      </c>
      <c r="X879" s="51">
        <v>0</v>
      </c>
      <c r="Y879" s="51">
        <v>0</v>
      </c>
      <c r="Z879" s="51">
        <v>0</v>
      </c>
      <c r="AA879" s="51">
        <v>1</v>
      </c>
      <c r="AB879" s="51">
        <v>0</v>
      </c>
      <c r="AC879" s="51">
        <v>0</v>
      </c>
      <c r="AD879" s="51">
        <v>1</v>
      </c>
      <c r="AE879" s="51">
        <v>0</v>
      </c>
      <c r="AF879" s="51">
        <v>0</v>
      </c>
      <c r="AG879" s="51">
        <v>0</v>
      </c>
      <c r="AH879" s="51" t="str">
        <f>IF(OR(COUNTIF(WestCoast[],IDPs[[#This Row],[Dis_Pcode]])&gt;=1,COUNTIF(WestCoast[],#REF!)&gt;=1),"Yes","No")</f>
        <v>No</v>
      </c>
      <c r="AI879" s="51" t="str">
        <f>IF(IDPs[[#This Row],[Gov_Pcode]]=IDPs[[#This Row],[Gov_Coming_Pcode]],"Yes","No")</f>
        <v>No</v>
      </c>
      <c r="AJ879" s="51" t="str">
        <f>IF(IDPs[[#This Row],[Dis_Pcode]]=IDPs[[#This Row],[Dis_Coming_Pcode]],"Yes","No")</f>
        <v>No</v>
      </c>
    </row>
    <row r="880" spans="1:36" x14ac:dyDescent="0.35">
      <c r="A880" s="50">
        <v>45450</v>
      </c>
      <c r="B880" s="50">
        <v>45450</v>
      </c>
      <c r="C880" s="50" t="s">
        <v>1046</v>
      </c>
      <c r="D880" s="51" t="s">
        <v>1207</v>
      </c>
      <c r="E880" s="52" t="s">
        <v>267</v>
      </c>
      <c r="F880" s="51" t="s">
        <v>1070</v>
      </c>
      <c r="G880" s="51" t="s">
        <v>83</v>
      </c>
      <c r="H880" s="52" t="s">
        <v>1071</v>
      </c>
      <c r="I880" s="51" t="s">
        <v>1126</v>
      </c>
      <c r="J880" s="51" t="s">
        <v>1184</v>
      </c>
      <c r="K880" s="50">
        <v>45442</v>
      </c>
      <c r="L880" s="50" t="s">
        <v>1046</v>
      </c>
      <c r="M880" s="51" t="s">
        <v>1207</v>
      </c>
      <c r="N880" s="52" t="s">
        <v>267</v>
      </c>
      <c r="O880" s="51" t="s">
        <v>1074</v>
      </c>
      <c r="P880" s="51" t="s">
        <v>1073</v>
      </c>
      <c r="Q880" s="52" t="s">
        <v>1072</v>
      </c>
      <c r="R880" s="51" t="s">
        <v>1180</v>
      </c>
      <c r="S880" s="51" t="s">
        <v>1185</v>
      </c>
      <c r="T880" s="51" t="s">
        <v>1160</v>
      </c>
      <c r="U880" s="51"/>
      <c r="V880" s="51"/>
      <c r="W880" s="51">
        <v>1</v>
      </c>
      <c r="X880" s="51">
        <v>0</v>
      </c>
      <c r="Y880" s="51">
        <v>0</v>
      </c>
      <c r="Z880" s="51">
        <v>0</v>
      </c>
      <c r="AA880" s="51">
        <v>1</v>
      </c>
      <c r="AB880" s="51">
        <v>0</v>
      </c>
      <c r="AC880" s="51">
        <v>0</v>
      </c>
      <c r="AD880" s="51">
        <v>0</v>
      </c>
      <c r="AE880" s="51">
        <v>0</v>
      </c>
      <c r="AF880" s="51">
        <v>0</v>
      </c>
      <c r="AG880" s="51">
        <v>0</v>
      </c>
      <c r="AH880" s="51" t="str">
        <f>IF(OR(COUNTIF(WestCoast[],IDPs[[#This Row],[Dis_Pcode]])&gt;=1,COUNTIF(WestCoast[],#REF!)&gt;=1),"Yes","No")</f>
        <v>No</v>
      </c>
      <c r="AI880" s="51" t="str">
        <f>IF(IDPs[[#This Row],[Gov_Pcode]]=IDPs[[#This Row],[Gov_Coming_Pcode]],"Yes","No")</f>
        <v>Yes</v>
      </c>
      <c r="AJ880" s="51" t="str">
        <f>IF(IDPs[[#This Row],[Dis_Pcode]]=IDPs[[#This Row],[Dis_Coming_Pcode]],"Yes","No")</f>
        <v>No</v>
      </c>
    </row>
    <row r="881" spans="1:36" x14ac:dyDescent="0.35">
      <c r="A881" s="50">
        <v>45445</v>
      </c>
      <c r="B881" s="50">
        <v>45445</v>
      </c>
      <c r="C881" s="50" t="s">
        <v>874</v>
      </c>
      <c r="D881" s="51" t="s">
        <v>6</v>
      </c>
      <c r="E881" s="52" t="s">
        <v>873</v>
      </c>
      <c r="F881" s="51" t="s">
        <v>892</v>
      </c>
      <c r="G881" s="51" t="s">
        <v>6</v>
      </c>
      <c r="H881" s="52" t="s">
        <v>873</v>
      </c>
      <c r="I881" s="51" t="s">
        <v>1126</v>
      </c>
      <c r="J881" s="51" t="s">
        <v>1184</v>
      </c>
      <c r="K881" s="50">
        <v>45443</v>
      </c>
      <c r="L881" s="50" t="s">
        <v>797</v>
      </c>
      <c r="M881" s="51" t="s">
        <v>7</v>
      </c>
      <c r="N881" s="52" t="s">
        <v>796</v>
      </c>
      <c r="O881" s="51" t="s">
        <v>828</v>
      </c>
      <c r="P881" s="51" t="s">
        <v>1234</v>
      </c>
      <c r="Q881" s="52" t="s">
        <v>827</v>
      </c>
      <c r="R881" s="51" t="s">
        <v>1181</v>
      </c>
      <c r="S881" s="51" t="s">
        <v>1183</v>
      </c>
      <c r="T881" s="51" t="s">
        <v>1160</v>
      </c>
      <c r="U881" s="51"/>
      <c r="V881" s="51"/>
      <c r="W881" s="51">
        <v>1</v>
      </c>
      <c r="X881" s="51">
        <v>1</v>
      </c>
      <c r="Y881" s="51">
        <v>0</v>
      </c>
      <c r="Z881" s="51">
        <v>0</v>
      </c>
      <c r="AA881" s="51">
        <v>0</v>
      </c>
      <c r="AB881" s="51">
        <v>0</v>
      </c>
      <c r="AC881" s="51">
        <v>0</v>
      </c>
      <c r="AD881" s="51">
        <v>0</v>
      </c>
      <c r="AE881" s="51">
        <v>0</v>
      </c>
      <c r="AF881" s="51">
        <v>0</v>
      </c>
      <c r="AG881" s="51">
        <v>0</v>
      </c>
      <c r="AH881" s="51" t="str">
        <f>IF(OR(COUNTIF(WestCoast[],IDPs[[#This Row],[Dis_Pcode]])&gt;=1,COUNTIF(WestCoast[],#REF!)&gt;=1),"Yes","No")</f>
        <v>No</v>
      </c>
      <c r="AI881" s="51" t="str">
        <f>IF(IDPs[[#This Row],[Gov_Pcode]]=IDPs[[#This Row],[Gov_Coming_Pcode]],"Yes","No")</f>
        <v>No</v>
      </c>
      <c r="AJ881" s="51" t="str">
        <f>IF(IDPs[[#This Row],[Dis_Pcode]]=IDPs[[#This Row],[Dis_Coming_Pcode]],"Yes","No")</f>
        <v>No</v>
      </c>
    </row>
    <row r="882" spans="1:36" x14ac:dyDescent="0.35">
      <c r="A882" s="50">
        <v>45445</v>
      </c>
      <c r="B882" s="50">
        <v>45445</v>
      </c>
      <c r="C882" s="50" t="s">
        <v>874</v>
      </c>
      <c r="D882" s="51" t="s">
        <v>6</v>
      </c>
      <c r="E882" s="52" t="s">
        <v>873</v>
      </c>
      <c r="F882" s="51" t="s">
        <v>892</v>
      </c>
      <c r="G882" s="51" t="s">
        <v>6</v>
      </c>
      <c r="H882" s="52" t="s">
        <v>873</v>
      </c>
      <c r="I882" s="51" t="s">
        <v>1126</v>
      </c>
      <c r="J882" s="51" t="s">
        <v>1184</v>
      </c>
      <c r="K882" s="50">
        <v>45443</v>
      </c>
      <c r="L882" s="50" t="s">
        <v>797</v>
      </c>
      <c r="M882" s="51" t="s">
        <v>7</v>
      </c>
      <c r="N882" s="52" t="s">
        <v>796</v>
      </c>
      <c r="O882" s="51" t="s">
        <v>805</v>
      </c>
      <c r="P882" s="51" t="s">
        <v>134</v>
      </c>
      <c r="Q882" s="52" t="s">
        <v>804</v>
      </c>
      <c r="R882" s="51" t="s">
        <v>1181</v>
      </c>
      <c r="S882" s="51" t="s">
        <v>1182</v>
      </c>
      <c r="T882" s="51" t="s">
        <v>1160</v>
      </c>
      <c r="U882" s="51"/>
      <c r="V882" s="51"/>
      <c r="W882" s="51">
        <v>1</v>
      </c>
      <c r="X882" s="51">
        <v>0</v>
      </c>
      <c r="Y882" s="51">
        <v>0</v>
      </c>
      <c r="Z882" s="51">
        <v>0</v>
      </c>
      <c r="AA882" s="51">
        <v>0</v>
      </c>
      <c r="AB882" s="51">
        <v>0</v>
      </c>
      <c r="AC882" s="51">
        <v>0</v>
      </c>
      <c r="AD882" s="51">
        <v>1</v>
      </c>
      <c r="AE882" s="51">
        <v>0</v>
      </c>
      <c r="AF882" s="51">
        <v>0</v>
      </c>
      <c r="AG882" s="51">
        <v>0</v>
      </c>
      <c r="AH882" s="51" t="str">
        <f>IF(OR(COUNTIF(WestCoast[],IDPs[[#This Row],[Dis_Pcode]])&gt;=1,COUNTIF(WestCoast[],#REF!)&gt;=1),"Yes","No")</f>
        <v>No</v>
      </c>
      <c r="AI882" s="51" t="str">
        <f>IF(IDPs[[#This Row],[Gov_Pcode]]=IDPs[[#This Row],[Gov_Coming_Pcode]],"Yes","No")</f>
        <v>No</v>
      </c>
      <c r="AJ882" s="51" t="str">
        <f>IF(IDPs[[#This Row],[Dis_Pcode]]=IDPs[[#This Row],[Dis_Coming_Pcode]],"Yes","No")</f>
        <v>No</v>
      </c>
    </row>
    <row r="883" spans="1:36" x14ac:dyDescent="0.35">
      <c r="A883" s="50">
        <v>45445</v>
      </c>
      <c r="B883" s="50">
        <v>45445</v>
      </c>
      <c r="C883" s="50" t="s">
        <v>874</v>
      </c>
      <c r="D883" s="51" t="s">
        <v>6</v>
      </c>
      <c r="E883" s="52" t="s">
        <v>873</v>
      </c>
      <c r="F883" s="51" t="s">
        <v>892</v>
      </c>
      <c r="G883" s="51" t="s">
        <v>6</v>
      </c>
      <c r="H883" s="52" t="s">
        <v>873</v>
      </c>
      <c r="I883" s="51" t="s">
        <v>1126</v>
      </c>
      <c r="J883" s="51" t="s">
        <v>1184</v>
      </c>
      <c r="K883" s="50">
        <v>45443</v>
      </c>
      <c r="L883" s="50" t="s">
        <v>401</v>
      </c>
      <c r="M883" s="51" t="s">
        <v>1203</v>
      </c>
      <c r="N883" s="52" t="s">
        <v>266</v>
      </c>
      <c r="O883" s="51" t="s">
        <v>449</v>
      </c>
      <c r="P883" s="51" t="s">
        <v>1302</v>
      </c>
      <c r="Q883" s="52" t="s">
        <v>448</v>
      </c>
      <c r="R883" s="51" t="s">
        <v>1181</v>
      </c>
      <c r="S883" s="51" t="s">
        <v>1413</v>
      </c>
      <c r="T883" s="51" t="s">
        <v>1435</v>
      </c>
      <c r="U883" s="51" t="s">
        <v>1435</v>
      </c>
      <c r="V883" s="51" t="s">
        <v>1435</v>
      </c>
      <c r="W883" s="51">
        <v>1</v>
      </c>
      <c r="X883" s="51">
        <v>0</v>
      </c>
      <c r="Y883" s="51">
        <v>0</v>
      </c>
      <c r="Z883" s="51">
        <v>0</v>
      </c>
      <c r="AA883" s="51">
        <v>0</v>
      </c>
      <c r="AB883" s="51">
        <v>0</v>
      </c>
      <c r="AC883" s="51">
        <v>0</v>
      </c>
      <c r="AD883" s="51">
        <v>1</v>
      </c>
      <c r="AE883" s="51">
        <v>0</v>
      </c>
      <c r="AF883" s="51">
        <v>0</v>
      </c>
      <c r="AG883" s="51">
        <v>0</v>
      </c>
      <c r="AH883" s="51" t="str">
        <f>IF(OR(COUNTIF(WestCoast[],IDPs[[#This Row],[Dis_Pcode]])&gt;=1,COUNTIF(WestCoast[],#REF!)&gt;=1),"Yes","No")</f>
        <v>No</v>
      </c>
      <c r="AI883" s="51" t="str">
        <f>IF(IDPs[[#This Row],[Gov_Pcode]]=IDPs[[#This Row],[Gov_Coming_Pcode]],"Yes","No")</f>
        <v>No</v>
      </c>
      <c r="AJ883" s="51" t="str">
        <f>IF(IDPs[[#This Row],[Dis_Pcode]]=IDPs[[#This Row],[Dis_Coming_Pcode]],"Yes","No")</f>
        <v>No</v>
      </c>
    </row>
    <row r="884" spans="1:36" x14ac:dyDescent="0.35">
      <c r="A884" s="50">
        <v>45446</v>
      </c>
      <c r="B884" s="50">
        <v>45445</v>
      </c>
      <c r="C884" s="50" t="s">
        <v>874</v>
      </c>
      <c r="D884" s="51" t="s">
        <v>6</v>
      </c>
      <c r="E884" s="52" t="s">
        <v>873</v>
      </c>
      <c r="F884" s="51" t="s">
        <v>894</v>
      </c>
      <c r="G884" s="51" t="s">
        <v>87</v>
      </c>
      <c r="H884" s="52" t="s">
        <v>893</v>
      </c>
      <c r="I884" s="51" t="s">
        <v>1126</v>
      </c>
      <c r="J884" s="51" t="s">
        <v>1184</v>
      </c>
      <c r="K884" s="50">
        <v>45443</v>
      </c>
      <c r="L884" s="50" t="s">
        <v>401</v>
      </c>
      <c r="M884" s="51" t="s">
        <v>1203</v>
      </c>
      <c r="N884" s="52" t="s">
        <v>266</v>
      </c>
      <c r="O884" s="51" t="s">
        <v>439</v>
      </c>
      <c r="P884" s="51" t="s">
        <v>51</v>
      </c>
      <c r="Q884" s="52" t="s">
        <v>438</v>
      </c>
      <c r="R884" s="51" t="s">
        <v>1180</v>
      </c>
      <c r="S884" s="51" t="s">
        <v>1185</v>
      </c>
      <c r="T884" s="51" t="s">
        <v>1160</v>
      </c>
      <c r="U884" s="51"/>
      <c r="V884" s="51"/>
      <c r="W884" s="51">
        <v>1</v>
      </c>
      <c r="X884" s="51">
        <v>0</v>
      </c>
      <c r="Y884" s="51">
        <v>0</v>
      </c>
      <c r="Z884" s="51">
        <v>0</v>
      </c>
      <c r="AA884" s="51">
        <v>0</v>
      </c>
      <c r="AB884" s="51">
        <v>0</v>
      </c>
      <c r="AC884" s="51">
        <v>0</v>
      </c>
      <c r="AD884" s="51">
        <v>1</v>
      </c>
      <c r="AE884" s="51">
        <v>0</v>
      </c>
      <c r="AF884" s="51">
        <v>0</v>
      </c>
      <c r="AG884" s="51">
        <v>0</v>
      </c>
      <c r="AH884" s="51" t="str">
        <f>IF(OR(COUNTIF(WestCoast[],IDPs[[#This Row],[Dis_Pcode]])&gt;=1,COUNTIF(WestCoast[],#REF!)&gt;=1),"Yes","No")</f>
        <v>No</v>
      </c>
      <c r="AI884" s="51" t="str">
        <f>IF(IDPs[[#This Row],[Gov_Pcode]]=IDPs[[#This Row],[Gov_Coming_Pcode]],"Yes","No")</f>
        <v>No</v>
      </c>
      <c r="AJ884" s="51" t="str">
        <f>IF(IDPs[[#This Row],[Dis_Pcode]]=IDPs[[#This Row],[Dis_Coming_Pcode]],"Yes","No")</f>
        <v>No</v>
      </c>
    </row>
    <row r="885" spans="1:36" x14ac:dyDescent="0.35">
      <c r="A885" s="50">
        <v>45451</v>
      </c>
      <c r="B885" s="50">
        <v>45451</v>
      </c>
      <c r="C885" s="50" t="s">
        <v>401</v>
      </c>
      <c r="D885" s="51" t="s">
        <v>1203</v>
      </c>
      <c r="E885" s="52" t="s">
        <v>266</v>
      </c>
      <c r="F885" s="51" t="s">
        <v>417</v>
      </c>
      <c r="G885" s="51" t="s">
        <v>1303</v>
      </c>
      <c r="H885" s="52" t="s">
        <v>1304</v>
      </c>
      <c r="I885" s="51" t="s">
        <v>1126</v>
      </c>
      <c r="J885" s="51" t="s">
        <v>1184</v>
      </c>
      <c r="K885" s="50">
        <v>45444</v>
      </c>
      <c r="L885" s="50" t="s">
        <v>401</v>
      </c>
      <c r="M885" s="51" t="s">
        <v>1203</v>
      </c>
      <c r="N885" s="52" t="s">
        <v>266</v>
      </c>
      <c r="O885" s="51" t="s">
        <v>406</v>
      </c>
      <c r="P885" s="51" t="s">
        <v>38</v>
      </c>
      <c r="Q885" s="52" t="s">
        <v>405</v>
      </c>
      <c r="R885" s="51" t="s">
        <v>1181</v>
      </c>
      <c r="S885" s="51" t="s">
        <v>1182</v>
      </c>
      <c r="T885" s="51" t="s">
        <v>1160</v>
      </c>
      <c r="U885" s="51"/>
      <c r="V885" s="51"/>
      <c r="W885" s="51">
        <v>3</v>
      </c>
      <c r="X885" s="51">
        <v>0</v>
      </c>
      <c r="Y885" s="51">
        <v>3</v>
      </c>
      <c r="Z885" s="51">
        <v>0</v>
      </c>
      <c r="AA885" s="51">
        <v>0</v>
      </c>
      <c r="AB885" s="51">
        <v>0</v>
      </c>
      <c r="AC885" s="51">
        <v>0</v>
      </c>
      <c r="AD885" s="51">
        <v>0</v>
      </c>
      <c r="AE885" s="51">
        <v>0</v>
      </c>
      <c r="AF885" s="51">
        <v>0</v>
      </c>
      <c r="AG885" s="51">
        <v>0</v>
      </c>
      <c r="AH885" s="51" t="str">
        <f>IF(OR(COUNTIF(WestCoast[],IDPs[[#This Row],[Dis_Pcode]])&gt;=1,COUNTIF(WestCoast[],#REF!)&gt;=1),"Yes","No")</f>
        <v>Yes</v>
      </c>
      <c r="AI885" s="51" t="str">
        <f>IF(IDPs[[#This Row],[Gov_Pcode]]=IDPs[[#This Row],[Gov_Coming_Pcode]],"Yes","No")</f>
        <v>Yes</v>
      </c>
      <c r="AJ885" s="51" t="str">
        <f>IF(IDPs[[#This Row],[Dis_Pcode]]=IDPs[[#This Row],[Dis_Coming_Pcode]],"Yes","No")</f>
        <v>No</v>
      </c>
    </row>
    <row r="886" spans="1:36" x14ac:dyDescent="0.35">
      <c r="A886" s="50">
        <v>45451</v>
      </c>
      <c r="B886" s="50">
        <v>45448</v>
      </c>
      <c r="C886" s="50" t="s">
        <v>874</v>
      </c>
      <c r="D886" s="51" t="s">
        <v>6</v>
      </c>
      <c r="E886" s="52" t="s">
        <v>873</v>
      </c>
      <c r="F886" s="51" t="s">
        <v>894</v>
      </c>
      <c r="G886" s="51" t="s">
        <v>87</v>
      </c>
      <c r="H886" s="52" t="s">
        <v>893</v>
      </c>
      <c r="I886" s="51" t="s">
        <v>1126</v>
      </c>
      <c r="J886" s="51" t="s">
        <v>1184</v>
      </c>
      <c r="K886" s="50">
        <v>45444</v>
      </c>
      <c r="L886" s="50" t="s">
        <v>797</v>
      </c>
      <c r="M886" s="51" t="s">
        <v>7</v>
      </c>
      <c r="N886" s="52" t="s">
        <v>796</v>
      </c>
      <c r="O886" s="51" t="s">
        <v>803</v>
      </c>
      <c r="P886" s="51" t="s">
        <v>119</v>
      </c>
      <c r="Q886" s="52" t="s">
        <v>802</v>
      </c>
      <c r="R886" s="51" t="s">
        <v>1181</v>
      </c>
      <c r="S886" s="51" t="s">
        <v>1183</v>
      </c>
      <c r="T886" s="51" t="s">
        <v>1160</v>
      </c>
      <c r="U886" s="51"/>
      <c r="V886" s="51"/>
      <c r="W886" s="51">
        <v>1</v>
      </c>
      <c r="X886" s="51">
        <v>0</v>
      </c>
      <c r="Y886" s="51">
        <v>1</v>
      </c>
      <c r="Z886" s="51">
        <v>0</v>
      </c>
      <c r="AA886" s="51">
        <v>0</v>
      </c>
      <c r="AB886" s="51">
        <v>0</v>
      </c>
      <c r="AC886" s="51">
        <v>0</v>
      </c>
      <c r="AD886" s="51">
        <v>0</v>
      </c>
      <c r="AE886" s="51">
        <v>0</v>
      </c>
      <c r="AF886" s="51">
        <v>0</v>
      </c>
      <c r="AG886" s="51">
        <v>0</v>
      </c>
      <c r="AH886" s="51" t="str">
        <f>IF(OR(COUNTIF(WestCoast[],IDPs[[#This Row],[Dis_Pcode]])&gt;=1,COUNTIF(WestCoast[],#REF!)&gt;=1),"Yes","No")</f>
        <v>No</v>
      </c>
      <c r="AI886" s="51" t="str">
        <f>IF(IDPs[[#This Row],[Gov_Pcode]]=IDPs[[#This Row],[Gov_Coming_Pcode]],"Yes","No")</f>
        <v>No</v>
      </c>
      <c r="AJ886" s="51" t="str">
        <f>IF(IDPs[[#This Row],[Dis_Pcode]]=IDPs[[#This Row],[Dis_Coming_Pcode]],"Yes","No")</f>
        <v>No</v>
      </c>
    </row>
    <row r="887" spans="1:36" x14ac:dyDescent="0.35">
      <c r="A887" s="50">
        <v>45451</v>
      </c>
      <c r="B887" s="50">
        <v>45446</v>
      </c>
      <c r="C887" s="50" t="s">
        <v>874</v>
      </c>
      <c r="D887" s="51" t="s">
        <v>6</v>
      </c>
      <c r="E887" s="52" t="s">
        <v>873</v>
      </c>
      <c r="F887" s="51" t="s">
        <v>894</v>
      </c>
      <c r="G887" s="51" t="s">
        <v>87</v>
      </c>
      <c r="H887" s="52" t="s">
        <v>893</v>
      </c>
      <c r="I887" s="51" t="s">
        <v>1126</v>
      </c>
      <c r="J887" s="51" t="s">
        <v>1184</v>
      </c>
      <c r="K887" s="50">
        <v>45444</v>
      </c>
      <c r="L887" s="50" t="s">
        <v>325</v>
      </c>
      <c r="M887" s="51" t="s">
        <v>17</v>
      </c>
      <c r="N887" s="52" t="s">
        <v>277</v>
      </c>
      <c r="O887" s="51" t="s">
        <v>357</v>
      </c>
      <c r="P887" s="51" t="s">
        <v>356</v>
      </c>
      <c r="Q887" s="52" t="s">
        <v>355</v>
      </c>
      <c r="R887" s="51" t="s">
        <v>1180</v>
      </c>
      <c r="S887" s="51" t="s">
        <v>1185</v>
      </c>
      <c r="T887" s="51" t="s">
        <v>1160</v>
      </c>
      <c r="U887" s="51"/>
      <c r="V887" s="51"/>
      <c r="W887" s="51">
        <v>1</v>
      </c>
      <c r="X887" s="51">
        <v>0</v>
      </c>
      <c r="Y887" s="51">
        <v>0</v>
      </c>
      <c r="Z887" s="51">
        <v>0</v>
      </c>
      <c r="AA887" s="51">
        <v>1</v>
      </c>
      <c r="AB887" s="51">
        <v>0</v>
      </c>
      <c r="AC887" s="51">
        <v>0</v>
      </c>
      <c r="AD887" s="51">
        <v>0</v>
      </c>
      <c r="AE887" s="51">
        <v>0</v>
      </c>
      <c r="AF887" s="51">
        <v>0</v>
      </c>
      <c r="AG887" s="51">
        <v>0</v>
      </c>
      <c r="AH887" s="51" t="str">
        <f>IF(OR(COUNTIF(WestCoast[],IDPs[[#This Row],[Dis_Pcode]])&gt;=1,COUNTIF(WestCoast[],#REF!)&gt;=1),"Yes","No")</f>
        <v>No</v>
      </c>
      <c r="AI887" s="51" t="str">
        <f>IF(IDPs[[#This Row],[Gov_Pcode]]=IDPs[[#This Row],[Gov_Coming_Pcode]],"Yes","No")</f>
        <v>No</v>
      </c>
      <c r="AJ887" s="51" t="str">
        <f>IF(IDPs[[#This Row],[Dis_Pcode]]=IDPs[[#This Row],[Dis_Coming_Pcode]],"Yes","No")</f>
        <v>No</v>
      </c>
    </row>
    <row r="888" spans="1:36" x14ac:dyDescent="0.35">
      <c r="A888" s="50">
        <v>45449</v>
      </c>
      <c r="B888" s="50">
        <v>45448</v>
      </c>
      <c r="C888" s="50" t="s">
        <v>401</v>
      </c>
      <c r="D888" s="51" t="s">
        <v>1203</v>
      </c>
      <c r="E888" s="52" t="s">
        <v>266</v>
      </c>
      <c r="F888" s="51" t="s">
        <v>453</v>
      </c>
      <c r="G888" s="51" t="s">
        <v>25</v>
      </c>
      <c r="H888" s="52" t="s">
        <v>452</v>
      </c>
      <c r="I888" s="51" t="s">
        <v>1126</v>
      </c>
      <c r="J888" s="51" t="s">
        <v>1184</v>
      </c>
      <c r="K888" s="50">
        <v>45445</v>
      </c>
      <c r="L888" s="50" t="s">
        <v>1046</v>
      </c>
      <c r="M888" s="51" t="s">
        <v>1207</v>
      </c>
      <c r="N888" s="52" t="s">
        <v>267</v>
      </c>
      <c r="O888" s="51" t="s">
        <v>1084</v>
      </c>
      <c r="P888" s="51" t="s">
        <v>35</v>
      </c>
      <c r="Q888" s="52" t="s">
        <v>1083</v>
      </c>
      <c r="R888" s="51" t="s">
        <v>1180</v>
      </c>
      <c r="S888" s="51" t="s">
        <v>1186</v>
      </c>
      <c r="T888" s="51" t="s">
        <v>1160</v>
      </c>
      <c r="U888" s="51"/>
      <c r="V888" s="51"/>
      <c r="W888" s="51">
        <v>1</v>
      </c>
      <c r="X888" s="51">
        <v>0</v>
      </c>
      <c r="Y888" s="51">
        <v>0</v>
      </c>
      <c r="Z888" s="51">
        <v>0</v>
      </c>
      <c r="AA888" s="51">
        <v>0</v>
      </c>
      <c r="AB888" s="51">
        <v>0</v>
      </c>
      <c r="AC888" s="51">
        <v>0</v>
      </c>
      <c r="AD888" s="51">
        <v>1</v>
      </c>
      <c r="AE888" s="51">
        <v>0</v>
      </c>
      <c r="AF888" s="51">
        <v>0</v>
      </c>
      <c r="AG888" s="51">
        <v>0</v>
      </c>
      <c r="AH888" s="51" t="str">
        <f>IF(OR(COUNTIF(WestCoast[],IDPs[[#This Row],[Dis_Pcode]])&gt;=1,COUNTIF(WestCoast[],#REF!)&gt;=1),"Yes","No")</f>
        <v>Yes</v>
      </c>
      <c r="AI888" s="51" t="str">
        <f>IF(IDPs[[#This Row],[Gov_Pcode]]=IDPs[[#This Row],[Gov_Coming_Pcode]],"Yes","No")</f>
        <v>No</v>
      </c>
      <c r="AJ888" s="51" t="str">
        <f>IF(IDPs[[#This Row],[Dis_Pcode]]=IDPs[[#This Row],[Dis_Coming_Pcode]],"Yes","No")</f>
        <v>No</v>
      </c>
    </row>
    <row r="889" spans="1:36" x14ac:dyDescent="0.35">
      <c r="A889" s="50">
        <v>45450</v>
      </c>
      <c r="B889" s="50">
        <v>45450</v>
      </c>
      <c r="C889" s="50" t="s">
        <v>1046</v>
      </c>
      <c r="D889" s="51" t="s">
        <v>1207</v>
      </c>
      <c r="E889" s="52" t="s">
        <v>267</v>
      </c>
      <c r="F889" s="51" t="s">
        <v>1077</v>
      </c>
      <c r="G889" s="51" t="s">
        <v>39</v>
      </c>
      <c r="H889" s="52" t="s">
        <v>1090</v>
      </c>
      <c r="I889" s="51" t="s">
        <v>1126</v>
      </c>
      <c r="J889" s="51" t="s">
        <v>1184</v>
      </c>
      <c r="K889" s="50">
        <v>45445</v>
      </c>
      <c r="L889" s="50" t="s">
        <v>1046</v>
      </c>
      <c r="M889" s="51" t="s">
        <v>1207</v>
      </c>
      <c r="N889" s="52" t="s">
        <v>267</v>
      </c>
      <c r="O889" s="51" t="s">
        <v>1084</v>
      </c>
      <c r="P889" s="51" t="s">
        <v>35</v>
      </c>
      <c r="Q889" s="52" t="s">
        <v>1083</v>
      </c>
      <c r="R889" s="51" t="s">
        <v>1180</v>
      </c>
      <c r="S889" s="51" t="s">
        <v>1185</v>
      </c>
      <c r="T889" s="51" t="s">
        <v>1435</v>
      </c>
      <c r="U889" s="51" t="s">
        <v>1160</v>
      </c>
      <c r="V889" s="51"/>
      <c r="W889" s="51">
        <v>4</v>
      </c>
      <c r="X889" s="51">
        <v>0</v>
      </c>
      <c r="Y889" s="51">
        <v>0</v>
      </c>
      <c r="Z889" s="51">
        <v>0</v>
      </c>
      <c r="AA889" s="51">
        <v>4</v>
      </c>
      <c r="AB889" s="51">
        <v>0</v>
      </c>
      <c r="AC889" s="51">
        <v>0</v>
      </c>
      <c r="AD889" s="51">
        <v>0</v>
      </c>
      <c r="AE889" s="51">
        <v>0</v>
      </c>
      <c r="AF889" s="51">
        <v>0</v>
      </c>
      <c r="AG889" s="51">
        <v>0</v>
      </c>
      <c r="AH889" s="51" t="str">
        <f>IF(OR(COUNTIF(WestCoast[],IDPs[[#This Row],[Dis_Pcode]])&gt;=1,COUNTIF(WestCoast[],#REF!)&gt;=1),"Yes","No")</f>
        <v>Yes</v>
      </c>
      <c r="AI889" s="51" t="str">
        <f>IF(IDPs[[#This Row],[Gov_Pcode]]=IDPs[[#This Row],[Gov_Coming_Pcode]],"Yes","No")</f>
        <v>Yes</v>
      </c>
      <c r="AJ889" s="51" t="str">
        <f>IF(IDPs[[#This Row],[Dis_Pcode]]=IDPs[[#This Row],[Dis_Coming_Pcode]],"Yes","No")</f>
        <v>No</v>
      </c>
    </row>
    <row r="890" spans="1:36" x14ac:dyDescent="0.35">
      <c r="A890" s="50">
        <v>45451</v>
      </c>
      <c r="B890" s="50">
        <v>45451</v>
      </c>
      <c r="C890" s="50" t="s">
        <v>401</v>
      </c>
      <c r="D890" s="51" t="s">
        <v>1203</v>
      </c>
      <c r="E890" s="52" t="s">
        <v>266</v>
      </c>
      <c r="F890" s="51" t="s">
        <v>417</v>
      </c>
      <c r="G890" s="51" t="s">
        <v>1303</v>
      </c>
      <c r="H890" s="52" t="s">
        <v>1304</v>
      </c>
      <c r="I890" s="51" t="s">
        <v>1126</v>
      </c>
      <c r="J890" s="51" t="s">
        <v>1184</v>
      </c>
      <c r="K890" s="50">
        <v>45445</v>
      </c>
      <c r="L890" s="50" t="s">
        <v>401</v>
      </c>
      <c r="M890" s="51" t="s">
        <v>1203</v>
      </c>
      <c r="N890" s="52" t="s">
        <v>266</v>
      </c>
      <c r="O890" s="51" t="s">
        <v>441</v>
      </c>
      <c r="P890" s="51" t="s">
        <v>1209</v>
      </c>
      <c r="Q890" s="52" t="s">
        <v>440</v>
      </c>
      <c r="R890" s="51" t="s">
        <v>1180</v>
      </c>
      <c r="S890" s="51" t="s">
        <v>1186</v>
      </c>
      <c r="T890" s="51" t="s">
        <v>1435</v>
      </c>
      <c r="U890" s="51" t="s">
        <v>1435</v>
      </c>
      <c r="V890" s="51" t="s">
        <v>1435</v>
      </c>
      <c r="W890" s="51">
        <v>1</v>
      </c>
      <c r="X890" s="51">
        <v>0</v>
      </c>
      <c r="Y890" s="51">
        <v>1</v>
      </c>
      <c r="Z890" s="51">
        <v>0</v>
      </c>
      <c r="AA890" s="51">
        <v>0</v>
      </c>
      <c r="AB890" s="51">
        <v>0</v>
      </c>
      <c r="AC890" s="51">
        <v>0</v>
      </c>
      <c r="AD890" s="51">
        <v>0</v>
      </c>
      <c r="AE890" s="51">
        <v>0</v>
      </c>
      <c r="AF890" s="51">
        <v>0</v>
      </c>
      <c r="AG890" s="51">
        <v>0</v>
      </c>
      <c r="AH890" s="51" t="str">
        <f>IF(OR(COUNTIF(WestCoast[],IDPs[[#This Row],[Dis_Pcode]])&gt;=1,COUNTIF(WestCoast[],#REF!)&gt;=1),"Yes","No")</f>
        <v>Yes</v>
      </c>
      <c r="AI890" s="51" t="str">
        <f>IF(IDPs[[#This Row],[Gov_Pcode]]=IDPs[[#This Row],[Gov_Coming_Pcode]],"Yes","No")</f>
        <v>Yes</v>
      </c>
      <c r="AJ890" s="51" t="str">
        <f>IF(IDPs[[#This Row],[Dis_Pcode]]=IDPs[[#This Row],[Dis_Coming_Pcode]],"Yes","No")</f>
        <v>No</v>
      </c>
    </row>
    <row r="891" spans="1:36" x14ac:dyDescent="0.35">
      <c r="A891" s="50">
        <v>45451</v>
      </c>
      <c r="B891" s="50">
        <v>45447</v>
      </c>
      <c r="C891" s="50" t="s">
        <v>874</v>
      </c>
      <c r="D891" s="51" t="s">
        <v>6</v>
      </c>
      <c r="E891" s="52" t="s">
        <v>873</v>
      </c>
      <c r="F891" s="51" t="s">
        <v>894</v>
      </c>
      <c r="G891" s="51" t="s">
        <v>87</v>
      </c>
      <c r="H891" s="52" t="s">
        <v>893</v>
      </c>
      <c r="I891" s="51" t="s">
        <v>1126</v>
      </c>
      <c r="J891" s="51" t="s">
        <v>1184</v>
      </c>
      <c r="K891" s="50">
        <v>45445</v>
      </c>
      <c r="L891" s="50" t="s">
        <v>1046</v>
      </c>
      <c r="M891" s="51" t="s">
        <v>1207</v>
      </c>
      <c r="N891" s="52" t="s">
        <v>267</v>
      </c>
      <c r="O891" s="51" t="s">
        <v>1055</v>
      </c>
      <c r="P891" s="51" t="s">
        <v>57</v>
      </c>
      <c r="Q891" s="52" t="s">
        <v>1054</v>
      </c>
      <c r="R891" s="51" t="s">
        <v>1180</v>
      </c>
      <c r="S891" s="51" t="s">
        <v>1185</v>
      </c>
      <c r="T891" s="51" t="s">
        <v>1160</v>
      </c>
      <c r="U891" s="51"/>
      <c r="V891" s="51"/>
      <c r="W891" s="51">
        <v>2</v>
      </c>
      <c r="X891" s="51">
        <v>0</v>
      </c>
      <c r="Y891" s="51">
        <v>1</v>
      </c>
      <c r="Z891" s="51">
        <v>0</v>
      </c>
      <c r="AA891" s="51">
        <v>0</v>
      </c>
      <c r="AB891" s="51">
        <v>0</v>
      </c>
      <c r="AC891" s="51">
        <v>0</v>
      </c>
      <c r="AD891" s="51">
        <v>1</v>
      </c>
      <c r="AE891" s="51">
        <v>0</v>
      </c>
      <c r="AF891" s="51">
        <v>0</v>
      </c>
      <c r="AG891" s="51">
        <v>0</v>
      </c>
      <c r="AH891" s="51" t="str">
        <f>IF(OR(COUNTIF(WestCoast[],IDPs[[#This Row],[Dis_Pcode]])&gt;=1,COUNTIF(WestCoast[],#REF!)&gt;=1),"Yes","No")</f>
        <v>No</v>
      </c>
      <c r="AI891" s="51" t="str">
        <f>IF(IDPs[[#This Row],[Gov_Pcode]]=IDPs[[#This Row],[Gov_Coming_Pcode]],"Yes","No")</f>
        <v>No</v>
      </c>
      <c r="AJ891" s="51" t="str">
        <f>IF(IDPs[[#This Row],[Dis_Pcode]]=IDPs[[#This Row],[Dis_Coming_Pcode]],"Yes","No")</f>
        <v>No</v>
      </c>
    </row>
    <row r="892" spans="1:36" x14ac:dyDescent="0.35">
      <c r="A892" s="50">
        <v>45451</v>
      </c>
      <c r="B892" s="50">
        <v>45448</v>
      </c>
      <c r="C892" s="50" t="s">
        <v>874</v>
      </c>
      <c r="D892" s="51" t="s">
        <v>6</v>
      </c>
      <c r="E892" s="52" t="s">
        <v>873</v>
      </c>
      <c r="F892" s="51" t="s">
        <v>894</v>
      </c>
      <c r="G892" s="51" t="s">
        <v>87</v>
      </c>
      <c r="H892" s="52" t="s">
        <v>893</v>
      </c>
      <c r="I892" s="51" t="s">
        <v>1126</v>
      </c>
      <c r="J892" s="51" t="s">
        <v>1184</v>
      </c>
      <c r="K892" s="50">
        <v>45445</v>
      </c>
      <c r="L892" s="50" t="s">
        <v>617</v>
      </c>
      <c r="M892" s="51" t="s">
        <v>13</v>
      </c>
      <c r="N892" s="52" t="s">
        <v>275</v>
      </c>
      <c r="O892" s="51" t="s">
        <v>619</v>
      </c>
      <c r="P892" s="51" t="s">
        <v>145</v>
      </c>
      <c r="Q892" s="52" t="s">
        <v>618</v>
      </c>
      <c r="R892" s="51" t="s">
        <v>1180</v>
      </c>
      <c r="S892" s="51" t="s">
        <v>1185</v>
      </c>
      <c r="T892" s="51" t="s">
        <v>1160</v>
      </c>
      <c r="U892" s="51"/>
      <c r="V892" s="51"/>
      <c r="W892" s="51">
        <v>1</v>
      </c>
      <c r="X892" s="51">
        <v>0</v>
      </c>
      <c r="Y892" s="51">
        <v>0</v>
      </c>
      <c r="Z892" s="51">
        <v>0</v>
      </c>
      <c r="AA892" s="51">
        <v>0</v>
      </c>
      <c r="AB892" s="51">
        <v>0</v>
      </c>
      <c r="AC892" s="51">
        <v>0</v>
      </c>
      <c r="AD892" s="51">
        <v>1</v>
      </c>
      <c r="AE892" s="51">
        <v>0</v>
      </c>
      <c r="AF892" s="51">
        <v>0</v>
      </c>
      <c r="AG892" s="51">
        <v>0</v>
      </c>
      <c r="AH892" s="51" t="str">
        <f>IF(OR(COUNTIF(WestCoast[],IDPs[[#This Row],[Dis_Pcode]])&gt;=1,COUNTIF(WestCoast[],#REF!)&gt;=1),"Yes","No")</f>
        <v>No</v>
      </c>
      <c r="AI892" s="51" t="str">
        <f>IF(IDPs[[#This Row],[Gov_Pcode]]=IDPs[[#This Row],[Gov_Coming_Pcode]],"Yes","No")</f>
        <v>No</v>
      </c>
      <c r="AJ892" s="51" t="str">
        <f>IF(IDPs[[#This Row],[Dis_Pcode]]=IDPs[[#This Row],[Dis_Coming_Pcode]],"Yes","No")</f>
        <v>No</v>
      </c>
    </row>
    <row r="893" spans="1:36" x14ac:dyDescent="0.35">
      <c r="A893" s="50">
        <v>45451</v>
      </c>
      <c r="B893" s="50">
        <v>45451</v>
      </c>
      <c r="C893" s="50" t="s">
        <v>874</v>
      </c>
      <c r="D893" s="51" t="s">
        <v>6</v>
      </c>
      <c r="E893" s="52" t="s">
        <v>873</v>
      </c>
      <c r="F893" s="51" t="s">
        <v>894</v>
      </c>
      <c r="G893" s="51" t="s">
        <v>87</v>
      </c>
      <c r="H893" s="52" t="s">
        <v>893</v>
      </c>
      <c r="I893" s="51" t="s">
        <v>1126</v>
      </c>
      <c r="J893" s="51" t="s">
        <v>1184</v>
      </c>
      <c r="K893" s="50">
        <v>45445</v>
      </c>
      <c r="L893" s="50" t="s">
        <v>717</v>
      </c>
      <c r="M893" s="51" t="s">
        <v>1</v>
      </c>
      <c r="N893" s="52" t="s">
        <v>264</v>
      </c>
      <c r="O893" s="51" t="s">
        <v>719</v>
      </c>
      <c r="P893" s="51" t="s">
        <v>78</v>
      </c>
      <c r="Q893" s="52" t="s">
        <v>718</v>
      </c>
      <c r="R893" s="51" t="s">
        <v>1181</v>
      </c>
      <c r="S893" s="51" t="s">
        <v>1183</v>
      </c>
      <c r="T893" s="51" t="s">
        <v>1160</v>
      </c>
      <c r="U893" s="51"/>
      <c r="V893" s="51"/>
      <c r="W893" s="51">
        <v>1</v>
      </c>
      <c r="X893" s="51">
        <v>0</v>
      </c>
      <c r="Y893" s="51">
        <v>1</v>
      </c>
      <c r="Z893" s="51">
        <v>0</v>
      </c>
      <c r="AA893" s="51">
        <v>0</v>
      </c>
      <c r="AB893" s="51">
        <v>0</v>
      </c>
      <c r="AC893" s="51">
        <v>0</v>
      </c>
      <c r="AD893" s="51">
        <v>0</v>
      </c>
      <c r="AE893" s="51">
        <v>0</v>
      </c>
      <c r="AF893" s="51">
        <v>0</v>
      </c>
      <c r="AG893" s="51">
        <v>0</v>
      </c>
      <c r="AH893" s="51" t="str">
        <f>IF(OR(COUNTIF(WestCoast[],IDPs[[#This Row],[Dis_Pcode]])&gt;=1,COUNTIF(WestCoast[],#REF!)&gt;=1),"Yes","No")</f>
        <v>No</v>
      </c>
      <c r="AI893" s="51" t="str">
        <f>IF(IDPs[[#This Row],[Gov_Pcode]]=IDPs[[#This Row],[Gov_Coming_Pcode]],"Yes","No")</f>
        <v>No</v>
      </c>
      <c r="AJ893" s="51" t="str">
        <f>IF(IDPs[[#This Row],[Dis_Pcode]]=IDPs[[#This Row],[Dis_Coming_Pcode]],"Yes","No")</f>
        <v>No</v>
      </c>
    </row>
    <row r="894" spans="1:36" x14ac:dyDescent="0.35">
      <c r="A894" s="50">
        <v>45451</v>
      </c>
      <c r="B894" s="50">
        <v>45451</v>
      </c>
      <c r="C894" s="50" t="s">
        <v>874</v>
      </c>
      <c r="D894" s="51" t="s">
        <v>6</v>
      </c>
      <c r="E894" s="52" t="s">
        <v>873</v>
      </c>
      <c r="F894" s="51" t="s">
        <v>894</v>
      </c>
      <c r="G894" s="51" t="s">
        <v>87</v>
      </c>
      <c r="H894" s="52" t="s">
        <v>893</v>
      </c>
      <c r="I894" s="51" t="s">
        <v>1126</v>
      </c>
      <c r="J894" s="51" t="s">
        <v>1184</v>
      </c>
      <c r="K894" s="50">
        <v>45445</v>
      </c>
      <c r="L894" s="50" t="s">
        <v>401</v>
      </c>
      <c r="M894" s="51" t="s">
        <v>1203</v>
      </c>
      <c r="N894" s="52" t="s">
        <v>266</v>
      </c>
      <c r="O894" s="51" t="s">
        <v>408</v>
      </c>
      <c r="P894" s="51" t="s">
        <v>1204</v>
      </c>
      <c r="Q894" s="52" t="s">
        <v>407</v>
      </c>
      <c r="R894" s="51" t="s">
        <v>1181</v>
      </c>
      <c r="S894" s="51" t="s">
        <v>1182</v>
      </c>
      <c r="T894" s="51" t="s">
        <v>1160</v>
      </c>
      <c r="U894" s="51"/>
      <c r="V894" s="51"/>
      <c r="W894" s="51">
        <v>1</v>
      </c>
      <c r="X894" s="51">
        <v>0</v>
      </c>
      <c r="Y894" s="51">
        <v>0</v>
      </c>
      <c r="Z894" s="51">
        <v>0</v>
      </c>
      <c r="AA894" s="51">
        <v>0</v>
      </c>
      <c r="AB894" s="51">
        <v>0</v>
      </c>
      <c r="AC894" s="51">
        <v>0</v>
      </c>
      <c r="AD894" s="51">
        <v>0</v>
      </c>
      <c r="AE894" s="51">
        <v>0</v>
      </c>
      <c r="AF894" s="51">
        <v>1</v>
      </c>
      <c r="AG894" s="51">
        <v>0</v>
      </c>
      <c r="AH894" s="51" t="str">
        <f>IF(OR(COUNTIF(WestCoast[],IDPs[[#This Row],[Dis_Pcode]])&gt;=1,COUNTIF(WestCoast[],#REF!)&gt;=1),"Yes","No")</f>
        <v>No</v>
      </c>
      <c r="AI894" s="51" t="str">
        <f>IF(IDPs[[#This Row],[Gov_Pcode]]=IDPs[[#This Row],[Gov_Coming_Pcode]],"Yes","No")</f>
        <v>No</v>
      </c>
      <c r="AJ894" s="51" t="str">
        <f>IF(IDPs[[#This Row],[Dis_Pcode]]=IDPs[[#This Row],[Dis_Coming_Pcode]],"Yes","No")</f>
        <v>No</v>
      </c>
    </row>
    <row r="895" spans="1:36" x14ac:dyDescent="0.35">
      <c r="A895" s="50">
        <v>45451</v>
      </c>
      <c r="B895" s="50">
        <v>45446</v>
      </c>
      <c r="C895" s="50" t="s">
        <v>874</v>
      </c>
      <c r="D895" s="51" t="s">
        <v>6</v>
      </c>
      <c r="E895" s="52" t="s">
        <v>873</v>
      </c>
      <c r="F895" s="51" t="s">
        <v>882</v>
      </c>
      <c r="G895" s="51" t="s">
        <v>121</v>
      </c>
      <c r="H895" s="52" t="s">
        <v>881</v>
      </c>
      <c r="I895" s="51" t="s">
        <v>1126</v>
      </c>
      <c r="J895" s="51" t="s">
        <v>1184</v>
      </c>
      <c r="K895" s="50">
        <v>45445</v>
      </c>
      <c r="L895" s="50" t="s">
        <v>325</v>
      </c>
      <c r="M895" s="51" t="s">
        <v>17</v>
      </c>
      <c r="N895" s="52" t="s">
        <v>277</v>
      </c>
      <c r="O895" s="51" t="s">
        <v>337</v>
      </c>
      <c r="P895" s="51" t="s">
        <v>335</v>
      </c>
      <c r="Q895" s="52" t="s">
        <v>336</v>
      </c>
      <c r="R895" s="51" t="s">
        <v>1181</v>
      </c>
      <c r="S895" s="51" t="s">
        <v>1183</v>
      </c>
      <c r="T895" s="51" t="s">
        <v>1160</v>
      </c>
      <c r="U895" s="51"/>
      <c r="V895" s="51"/>
      <c r="W895" s="51">
        <v>2</v>
      </c>
      <c r="X895" s="51">
        <v>0</v>
      </c>
      <c r="Y895" s="51">
        <v>0</v>
      </c>
      <c r="Z895" s="51">
        <v>0</v>
      </c>
      <c r="AA895" s="51">
        <v>1</v>
      </c>
      <c r="AB895" s="51">
        <v>1</v>
      </c>
      <c r="AC895" s="51">
        <v>0</v>
      </c>
      <c r="AD895" s="51">
        <v>0</v>
      </c>
      <c r="AE895" s="51">
        <v>0</v>
      </c>
      <c r="AF895" s="51">
        <v>0</v>
      </c>
      <c r="AG895" s="51">
        <v>0</v>
      </c>
      <c r="AH895" s="51" t="str">
        <f>IF(OR(COUNTIF(WestCoast[],IDPs[[#This Row],[Dis_Pcode]])&gt;=1,COUNTIF(WestCoast[],#REF!)&gt;=1),"Yes","No")</f>
        <v>No</v>
      </c>
      <c r="AI895" s="51" t="str">
        <f>IF(IDPs[[#This Row],[Gov_Pcode]]=IDPs[[#This Row],[Gov_Coming_Pcode]],"Yes","No")</f>
        <v>No</v>
      </c>
      <c r="AJ895" s="51" t="str">
        <f>IF(IDPs[[#This Row],[Dis_Pcode]]=IDPs[[#This Row],[Dis_Coming_Pcode]],"Yes","No")</f>
        <v>No</v>
      </c>
    </row>
    <row r="896" spans="1:36" x14ac:dyDescent="0.35">
      <c r="A896" s="50">
        <v>45451</v>
      </c>
      <c r="B896" s="50">
        <v>45448</v>
      </c>
      <c r="C896" s="50" t="s">
        <v>874</v>
      </c>
      <c r="D896" s="51" t="s">
        <v>6</v>
      </c>
      <c r="E896" s="52" t="s">
        <v>873</v>
      </c>
      <c r="F896" s="51" t="s">
        <v>892</v>
      </c>
      <c r="G896" s="51" t="s">
        <v>6</v>
      </c>
      <c r="H896" s="52" t="s">
        <v>873</v>
      </c>
      <c r="I896" s="51" t="s">
        <v>1126</v>
      </c>
      <c r="J896" s="51" t="s">
        <v>1184</v>
      </c>
      <c r="K896" s="50">
        <v>45445</v>
      </c>
      <c r="L896" s="50" t="s">
        <v>874</v>
      </c>
      <c r="M896" s="51" t="s">
        <v>6</v>
      </c>
      <c r="N896" s="52" t="s">
        <v>873</v>
      </c>
      <c r="O896" s="51" t="s">
        <v>882</v>
      </c>
      <c r="P896" s="51" t="s">
        <v>121</v>
      </c>
      <c r="Q896" s="52" t="s">
        <v>881</v>
      </c>
      <c r="R896" s="51" t="s">
        <v>1181</v>
      </c>
      <c r="S896" s="51" t="s">
        <v>1413</v>
      </c>
      <c r="T896" s="51" t="s">
        <v>1435</v>
      </c>
      <c r="U896" s="51" t="s">
        <v>1160</v>
      </c>
      <c r="V896" s="51"/>
      <c r="W896" s="51">
        <v>1</v>
      </c>
      <c r="X896" s="51">
        <v>0</v>
      </c>
      <c r="Y896" s="51">
        <v>0</v>
      </c>
      <c r="Z896" s="51">
        <v>0</v>
      </c>
      <c r="AA896" s="51">
        <v>0</v>
      </c>
      <c r="AB896" s="51">
        <v>0</v>
      </c>
      <c r="AC896" s="51">
        <v>0</v>
      </c>
      <c r="AD896" s="51">
        <v>1</v>
      </c>
      <c r="AE896" s="51">
        <v>0</v>
      </c>
      <c r="AF896" s="51">
        <v>0</v>
      </c>
      <c r="AG896" s="51">
        <v>0</v>
      </c>
      <c r="AH896" s="51" t="str">
        <f>IF(OR(COUNTIF(WestCoast[],IDPs[[#This Row],[Dis_Pcode]])&gt;=1,COUNTIF(WestCoast[],#REF!)&gt;=1),"Yes","No")</f>
        <v>No</v>
      </c>
      <c r="AI896" s="51" t="str">
        <f>IF(IDPs[[#This Row],[Gov_Pcode]]=IDPs[[#This Row],[Gov_Coming_Pcode]],"Yes","No")</f>
        <v>Yes</v>
      </c>
      <c r="AJ896" s="51" t="str">
        <f>IF(IDPs[[#This Row],[Dis_Pcode]]=IDPs[[#This Row],[Dis_Coming_Pcode]],"Yes","No")</f>
        <v>No</v>
      </c>
    </row>
    <row r="897" spans="1:36" x14ac:dyDescent="0.35">
      <c r="A897" s="50">
        <v>45451</v>
      </c>
      <c r="B897" s="50">
        <v>45450</v>
      </c>
      <c r="C897" s="50" t="s">
        <v>874</v>
      </c>
      <c r="D897" s="51" t="s">
        <v>6</v>
      </c>
      <c r="E897" s="52" t="s">
        <v>873</v>
      </c>
      <c r="F897" s="51" t="s">
        <v>894</v>
      </c>
      <c r="G897" s="51" t="s">
        <v>87</v>
      </c>
      <c r="H897" s="52" t="s">
        <v>893</v>
      </c>
      <c r="I897" s="51" t="s">
        <v>1126</v>
      </c>
      <c r="J897" s="51" t="s">
        <v>1184</v>
      </c>
      <c r="K897" s="50">
        <v>45446</v>
      </c>
      <c r="L897" s="50" t="s">
        <v>903</v>
      </c>
      <c r="M897" s="51" t="s">
        <v>18</v>
      </c>
      <c r="N897" s="52" t="s">
        <v>279</v>
      </c>
      <c r="O897" s="51" t="s">
        <v>906</v>
      </c>
      <c r="P897" s="51" t="s">
        <v>1214</v>
      </c>
      <c r="Q897" s="52" t="s">
        <v>910</v>
      </c>
      <c r="R897" s="51" t="s">
        <v>1181</v>
      </c>
      <c r="S897" s="51" t="s">
        <v>1183</v>
      </c>
      <c r="T897" s="51" t="s">
        <v>1160</v>
      </c>
      <c r="U897" s="51"/>
      <c r="V897" s="51"/>
      <c r="W897" s="51">
        <v>1</v>
      </c>
      <c r="X897" s="51">
        <v>0</v>
      </c>
      <c r="Y897" s="51">
        <v>0</v>
      </c>
      <c r="Z897" s="51">
        <v>0</v>
      </c>
      <c r="AA897" s="51">
        <v>1</v>
      </c>
      <c r="AB897" s="51">
        <v>0</v>
      </c>
      <c r="AC897" s="51">
        <v>0</v>
      </c>
      <c r="AD897" s="51">
        <v>0</v>
      </c>
      <c r="AE897" s="51">
        <v>0</v>
      </c>
      <c r="AF897" s="51">
        <v>0</v>
      </c>
      <c r="AG897" s="51">
        <v>0</v>
      </c>
      <c r="AH897" s="51" t="str">
        <f>IF(OR(COUNTIF(WestCoast[],IDPs[[#This Row],[Dis_Pcode]])&gt;=1,COUNTIF(WestCoast[],#REF!)&gt;=1),"Yes","No")</f>
        <v>No</v>
      </c>
      <c r="AI897" s="51" t="str">
        <f>IF(IDPs[[#This Row],[Gov_Pcode]]=IDPs[[#This Row],[Gov_Coming_Pcode]],"Yes","No")</f>
        <v>No</v>
      </c>
      <c r="AJ897" s="51" t="str">
        <f>IF(IDPs[[#This Row],[Dis_Pcode]]=IDPs[[#This Row],[Dis_Coming_Pcode]],"Yes","No")</f>
        <v>No</v>
      </c>
    </row>
    <row r="898" spans="1:36" x14ac:dyDescent="0.35">
      <c r="A898" s="50">
        <v>45451</v>
      </c>
      <c r="B898" s="50">
        <v>45451</v>
      </c>
      <c r="C898" s="50" t="s">
        <v>874</v>
      </c>
      <c r="D898" s="51" t="s">
        <v>6</v>
      </c>
      <c r="E898" s="52" t="s">
        <v>873</v>
      </c>
      <c r="F898" s="51" t="s">
        <v>894</v>
      </c>
      <c r="G898" s="51" t="s">
        <v>87</v>
      </c>
      <c r="H898" s="52" t="s">
        <v>893</v>
      </c>
      <c r="I898" s="51" t="s">
        <v>1126</v>
      </c>
      <c r="J898" s="51" t="s">
        <v>1184</v>
      </c>
      <c r="K898" s="50">
        <v>45446</v>
      </c>
      <c r="L898" s="50" t="s">
        <v>874</v>
      </c>
      <c r="M898" s="51" t="s">
        <v>6</v>
      </c>
      <c r="N898" s="52" t="s">
        <v>873</v>
      </c>
      <c r="O898" s="51" t="s">
        <v>902</v>
      </c>
      <c r="P898" s="51" t="s">
        <v>122</v>
      </c>
      <c r="Q898" s="52" t="s">
        <v>901</v>
      </c>
      <c r="R898" s="51" t="s">
        <v>1180</v>
      </c>
      <c r="S898" s="51" t="s">
        <v>1185</v>
      </c>
      <c r="T898" s="51" t="s">
        <v>1160</v>
      </c>
      <c r="U898" s="51"/>
      <c r="V898" s="51"/>
      <c r="W898" s="51">
        <v>1</v>
      </c>
      <c r="X898" s="51">
        <v>0</v>
      </c>
      <c r="Y898" s="51">
        <v>0</v>
      </c>
      <c r="Z898" s="51">
        <v>0</v>
      </c>
      <c r="AA898" s="51">
        <v>1</v>
      </c>
      <c r="AB898" s="51">
        <v>0</v>
      </c>
      <c r="AC898" s="51">
        <v>0</v>
      </c>
      <c r="AD898" s="51">
        <v>0</v>
      </c>
      <c r="AE898" s="51">
        <v>0</v>
      </c>
      <c r="AF898" s="51">
        <v>0</v>
      </c>
      <c r="AG898" s="51">
        <v>0</v>
      </c>
      <c r="AH898" s="51" t="str">
        <f>IF(OR(COUNTIF(WestCoast[],IDPs[[#This Row],[Dis_Pcode]])&gt;=1,COUNTIF(WestCoast[],#REF!)&gt;=1),"Yes","No")</f>
        <v>No</v>
      </c>
      <c r="AI898" s="51" t="str">
        <f>IF(IDPs[[#This Row],[Gov_Pcode]]=IDPs[[#This Row],[Gov_Coming_Pcode]],"Yes","No")</f>
        <v>Yes</v>
      </c>
      <c r="AJ898" s="51" t="str">
        <f>IF(IDPs[[#This Row],[Dis_Pcode]]=IDPs[[#This Row],[Dis_Coming_Pcode]],"Yes","No")</f>
        <v>No</v>
      </c>
    </row>
    <row r="899" spans="1:36" x14ac:dyDescent="0.35">
      <c r="A899" s="50">
        <v>45451</v>
      </c>
      <c r="B899" s="50">
        <v>45448</v>
      </c>
      <c r="C899" s="50" t="s">
        <v>874</v>
      </c>
      <c r="D899" s="51" t="s">
        <v>6</v>
      </c>
      <c r="E899" s="52" t="s">
        <v>873</v>
      </c>
      <c r="F899" s="51" t="s">
        <v>892</v>
      </c>
      <c r="G899" s="51" t="s">
        <v>6</v>
      </c>
      <c r="H899" s="52" t="s">
        <v>873</v>
      </c>
      <c r="I899" s="51" t="s">
        <v>1126</v>
      </c>
      <c r="J899" s="51" t="s">
        <v>1184</v>
      </c>
      <c r="K899" s="50">
        <v>45446</v>
      </c>
      <c r="L899" s="50" t="s">
        <v>401</v>
      </c>
      <c r="M899" s="51" t="s">
        <v>1203</v>
      </c>
      <c r="N899" s="52" t="s">
        <v>266</v>
      </c>
      <c r="O899" s="51" t="s">
        <v>423</v>
      </c>
      <c r="P899" s="51" t="s">
        <v>422</v>
      </c>
      <c r="Q899" s="52" t="s">
        <v>421</v>
      </c>
      <c r="R899" s="51" t="s">
        <v>1181</v>
      </c>
      <c r="S899" s="51" t="s">
        <v>1182</v>
      </c>
      <c r="T899" s="51" t="s">
        <v>1160</v>
      </c>
      <c r="U899" s="51"/>
      <c r="V899" s="51"/>
      <c r="W899" s="51">
        <v>1</v>
      </c>
      <c r="X899" s="51">
        <v>0</v>
      </c>
      <c r="Y899" s="51">
        <v>0</v>
      </c>
      <c r="Z899" s="51">
        <v>0</v>
      </c>
      <c r="AA899" s="51">
        <v>0</v>
      </c>
      <c r="AB899" s="51">
        <v>0</v>
      </c>
      <c r="AC899" s="51">
        <v>0</v>
      </c>
      <c r="AD899" s="51">
        <v>1</v>
      </c>
      <c r="AE899" s="51">
        <v>0</v>
      </c>
      <c r="AF899" s="51">
        <v>0</v>
      </c>
      <c r="AG899" s="51">
        <v>0</v>
      </c>
      <c r="AH899" s="51" t="str">
        <f>IF(OR(COUNTIF(WestCoast[],IDPs[[#This Row],[Dis_Pcode]])&gt;=1,COUNTIF(WestCoast[],#REF!)&gt;=1),"Yes","No")</f>
        <v>No</v>
      </c>
      <c r="AI899" s="51" t="str">
        <f>IF(IDPs[[#This Row],[Gov_Pcode]]=IDPs[[#This Row],[Gov_Coming_Pcode]],"Yes","No")</f>
        <v>No</v>
      </c>
      <c r="AJ899" s="51" t="str">
        <f>IF(IDPs[[#This Row],[Dis_Pcode]]=IDPs[[#This Row],[Dis_Coming_Pcode]],"Yes","No")</f>
        <v>No</v>
      </c>
    </row>
    <row r="900" spans="1:36" x14ac:dyDescent="0.35">
      <c r="A900" s="50">
        <v>45451</v>
      </c>
      <c r="B900" s="50">
        <v>45451</v>
      </c>
      <c r="C900" s="50" t="s">
        <v>401</v>
      </c>
      <c r="D900" s="51" t="s">
        <v>1203</v>
      </c>
      <c r="E900" s="52" t="s">
        <v>266</v>
      </c>
      <c r="F900" s="51" t="s">
        <v>417</v>
      </c>
      <c r="G900" s="51" t="s">
        <v>1303</v>
      </c>
      <c r="H900" s="52" t="s">
        <v>1304</v>
      </c>
      <c r="I900" s="51" t="s">
        <v>1126</v>
      </c>
      <c r="J900" s="51" t="s">
        <v>1184</v>
      </c>
      <c r="K900" s="50">
        <v>45447</v>
      </c>
      <c r="L900" s="50" t="s">
        <v>401</v>
      </c>
      <c r="M900" s="51" t="s">
        <v>1203</v>
      </c>
      <c r="N900" s="52" t="s">
        <v>266</v>
      </c>
      <c r="O900" s="51" t="s">
        <v>427</v>
      </c>
      <c r="P900" s="51" t="s">
        <v>50</v>
      </c>
      <c r="Q900" s="52" t="s">
        <v>426</v>
      </c>
      <c r="R900" s="51" t="s">
        <v>1181</v>
      </c>
      <c r="S900" s="51" t="s">
        <v>1182</v>
      </c>
      <c r="T900" s="51" t="s">
        <v>1160</v>
      </c>
      <c r="U900" s="51"/>
      <c r="V900" s="51"/>
      <c r="W900" s="51">
        <v>1</v>
      </c>
      <c r="X900" s="51">
        <v>0</v>
      </c>
      <c r="Y900" s="51">
        <v>0</v>
      </c>
      <c r="Z900" s="51">
        <v>0</v>
      </c>
      <c r="AA900" s="51">
        <v>1</v>
      </c>
      <c r="AB900" s="51">
        <v>0</v>
      </c>
      <c r="AC900" s="51">
        <v>0</v>
      </c>
      <c r="AD900" s="51">
        <v>0</v>
      </c>
      <c r="AE900" s="51">
        <v>0</v>
      </c>
      <c r="AF900" s="51">
        <v>0</v>
      </c>
      <c r="AG900" s="51">
        <v>0</v>
      </c>
      <c r="AH900" s="51" t="str">
        <f>IF(OR(COUNTIF(WestCoast[],IDPs[[#This Row],[Dis_Pcode]])&gt;=1,COUNTIF(WestCoast[],#REF!)&gt;=1),"Yes","No")</f>
        <v>Yes</v>
      </c>
      <c r="AI900" s="51" t="str">
        <f>IF(IDPs[[#This Row],[Gov_Pcode]]=IDPs[[#This Row],[Gov_Coming_Pcode]],"Yes","No")</f>
        <v>Yes</v>
      </c>
      <c r="AJ900" s="51" t="str">
        <f>IF(IDPs[[#This Row],[Dis_Pcode]]=IDPs[[#This Row],[Dis_Coming_Pcode]],"Yes","No")</f>
        <v>No</v>
      </c>
    </row>
    <row r="901" spans="1:36" x14ac:dyDescent="0.35">
      <c r="A901" s="50">
        <v>45451</v>
      </c>
      <c r="B901" s="50">
        <v>45451</v>
      </c>
      <c r="C901" s="50" t="s">
        <v>874</v>
      </c>
      <c r="D901" s="51" t="s">
        <v>6</v>
      </c>
      <c r="E901" s="52" t="s">
        <v>873</v>
      </c>
      <c r="F901" s="51" t="s">
        <v>894</v>
      </c>
      <c r="G901" s="51" t="s">
        <v>87</v>
      </c>
      <c r="H901" s="52" t="s">
        <v>893</v>
      </c>
      <c r="I901" s="51" t="s">
        <v>1126</v>
      </c>
      <c r="J901" s="51" t="s">
        <v>1184</v>
      </c>
      <c r="K901" s="50">
        <v>45447</v>
      </c>
      <c r="L901" s="50" t="s">
        <v>617</v>
      </c>
      <c r="M901" s="51" t="s">
        <v>13</v>
      </c>
      <c r="N901" s="52" t="s">
        <v>275</v>
      </c>
      <c r="O901" s="51" t="s">
        <v>640</v>
      </c>
      <c r="P901" s="51" t="s">
        <v>1327</v>
      </c>
      <c r="Q901" s="52" t="s">
        <v>639</v>
      </c>
      <c r="R901" s="51" t="s">
        <v>1181</v>
      </c>
      <c r="S901" s="51" t="s">
        <v>1183</v>
      </c>
      <c r="T901" s="51" t="s">
        <v>1160</v>
      </c>
      <c r="U901" s="51"/>
      <c r="V901" s="51"/>
      <c r="W901" s="51">
        <v>1</v>
      </c>
      <c r="X901" s="51">
        <v>0</v>
      </c>
      <c r="Y901" s="51">
        <v>0</v>
      </c>
      <c r="Z901" s="51">
        <v>0</v>
      </c>
      <c r="AA901" s="51">
        <v>1</v>
      </c>
      <c r="AB901" s="51">
        <v>0</v>
      </c>
      <c r="AC901" s="51">
        <v>0</v>
      </c>
      <c r="AD901" s="51">
        <v>0</v>
      </c>
      <c r="AE901" s="51">
        <v>0</v>
      </c>
      <c r="AF901" s="51">
        <v>0</v>
      </c>
      <c r="AG901" s="51">
        <v>0</v>
      </c>
      <c r="AH901" s="51" t="str">
        <f>IF(OR(COUNTIF(WestCoast[],IDPs[[#This Row],[Dis_Pcode]])&gt;=1,COUNTIF(WestCoast[],#REF!)&gt;=1),"Yes","No")</f>
        <v>No</v>
      </c>
      <c r="AI901" s="51" t="str">
        <f>IF(IDPs[[#This Row],[Gov_Pcode]]=IDPs[[#This Row],[Gov_Coming_Pcode]],"Yes","No")</f>
        <v>No</v>
      </c>
      <c r="AJ901" s="51" t="str">
        <f>IF(IDPs[[#This Row],[Dis_Pcode]]=IDPs[[#This Row],[Dis_Coming_Pcode]],"Yes","No")</f>
        <v>No</v>
      </c>
    </row>
    <row r="902" spans="1:36" x14ac:dyDescent="0.35">
      <c r="A902" s="50">
        <v>45451</v>
      </c>
      <c r="B902" s="50">
        <v>45451</v>
      </c>
      <c r="C902" s="50" t="s">
        <v>874</v>
      </c>
      <c r="D902" s="51" t="s">
        <v>6</v>
      </c>
      <c r="E902" s="52" t="s">
        <v>873</v>
      </c>
      <c r="F902" s="51" t="s">
        <v>894</v>
      </c>
      <c r="G902" s="51" t="s">
        <v>87</v>
      </c>
      <c r="H902" s="52" t="s">
        <v>893</v>
      </c>
      <c r="I902" s="51" t="s">
        <v>1126</v>
      </c>
      <c r="J902" s="51" t="s">
        <v>1184</v>
      </c>
      <c r="K902" s="50">
        <v>45447</v>
      </c>
      <c r="L902" s="50" t="s">
        <v>874</v>
      </c>
      <c r="M902" s="51" t="s">
        <v>6</v>
      </c>
      <c r="N902" s="52" t="s">
        <v>873</v>
      </c>
      <c r="O902" s="51" t="s">
        <v>900</v>
      </c>
      <c r="P902" s="51" t="s">
        <v>162</v>
      </c>
      <c r="Q902" s="52" t="s">
        <v>1111</v>
      </c>
      <c r="R902" s="51" t="s">
        <v>1180</v>
      </c>
      <c r="S902" s="51" t="s">
        <v>1185</v>
      </c>
      <c r="T902" s="51" t="s">
        <v>1160</v>
      </c>
      <c r="U902" s="51"/>
      <c r="V902" s="51"/>
      <c r="W902" s="51">
        <v>1</v>
      </c>
      <c r="X902" s="51">
        <v>0</v>
      </c>
      <c r="Y902" s="51">
        <v>0</v>
      </c>
      <c r="Z902" s="51">
        <v>0</v>
      </c>
      <c r="AA902" s="51">
        <v>0</v>
      </c>
      <c r="AB902" s="51">
        <v>0</v>
      </c>
      <c r="AC902" s="51">
        <v>0</v>
      </c>
      <c r="AD902" s="51">
        <v>1</v>
      </c>
      <c r="AE902" s="51">
        <v>0</v>
      </c>
      <c r="AF902" s="51">
        <v>0</v>
      </c>
      <c r="AG902" s="51">
        <v>0</v>
      </c>
      <c r="AH902" s="51" t="str">
        <f>IF(OR(COUNTIF(WestCoast[],IDPs[[#This Row],[Dis_Pcode]])&gt;=1,COUNTIF(WestCoast[],#REF!)&gt;=1),"Yes","No")</f>
        <v>No</v>
      </c>
      <c r="AI902" s="51" t="str">
        <f>IF(IDPs[[#This Row],[Gov_Pcode]]=IDPs[[#This Row],[Gov_Coming_Pcode]],"Yes","No")</f>
        <v>Yes</v>
      </c>
      <c r="AJ902" s="51" t="str">
        <f>IF(IDPs[[#This Row],[Dis_Pcode]]=IDPs[[#This Row],[Dis_Coming_Pcode]],"Yes","No")</f>
        <v>No</v>
      </c>
    </row>
    <row r="903" spans="1:36" x14ac:dyDescent="0.35">
      <c r="A903" s="50">
        <v>45451</v>
      </c>
      <c r="B903" s="50">
        <v>45449</v>
      </c>
      <c r="C903" s="50" t="s">
        <v>874</v>
      </c>
      <c r="D903" s="51" t="s">
        <v>6</v>
      </c>
      <c r="E903" s="52" t="s">
        <v>873</v>
      </c>
      <c r="F903" s="51" t="s">
        <v>894</v>
      </c>
      <c r="G903" s="51" t="s">
        <v>87</v>
      </c>
      <c r="H903" s="52" t="s">
        <v>893</v>
      </c>
      <c r="I903" s="51" t="s">
        <v>1126</v>
      </c>
      <c r="J903" s="51" t="s">
        <v>1184</v>
      </c>
      <c r="K903" s="50">
        <v>45447</v>
      </c>
      <c r="L903" s="50" t="s">
        <v>717</v>
      </c>
      <c r="M903" s="51" t="s">
        <v>1</v>
      </c>
      <c r="N903" s="52" t="s">
        <v>264</v>
      </c>
      <c r="O903" s="51" t="s">
        <v>775</v>
      </c>
      <c r="P903" s="51" t="s">
        <v>228</v>
      </c>
      <c r="Q903" s="52" t="s">
        <v>774</v>
      </c>
      <c r="R903" s="51" t="s">
        <v>1181</v>
      </c>
      <c r="S903" s="51" t="s">
        <v>1183</v>
      </c>
      <c r="T903" s="51" t="s">
        <v>1160</v>
      </c>
      <c r="U903" s="51"/>
      <c r="V903" s="51"/>
      <c r="W903" s="51">
        <v>1</v>
      </c>
      <c r="X903" s="51">
        <v>0</v>
      </c>
      <c r="Y903" s="51">
        <v>0</v>
      </c>
      <c r="Z903" s="51">
        <v>0</v>
      </c>
      <c r="AA903" s="51">
        <v>0</v>
      </c>
      <c r="AB903" s="51">
        <v>0</v>
      </c>
      <c r="AC903" s="51">
        <v>0</v>
      </c>
      <c r="AD903" s="51">
        <v>0</v>
      </c>
      <c r="AE903" s="51">
        <v>0</v>
      </c>
      <c r="AF903" s="51">
        <v>1</v>
      </c>
      <c r="AG903" s="51">
        <v>0</v>
      </c>
      <c r="AH903" s="51" t="str">
        <f>IF(OR(COUNTIF(WestCoast[],IDPs[[#This Row],[Dis_Pcode]])&gt;=1,COUNTIF(WestCoast[],#REF!)&gt;=1),"Yes","No")</f>
        <v>No</v>
      </c>
      <c r="AI903" s="51" t="str">
        <f>IF(IDPs[[#This Row],[Gov_Pcode]]=IDPs[[#This Row],[Gov_Coming_Pcode]],"Yes","No")</f>
        <v>No</v>
      </c>
      <c r="AJ903" s="51" t="str">
        <f>IF(IDPs[[#This Row],[Dis_Pcode]]=IDPs[[#This Row],[Dis_Coming_Pcode]],"Yes","No")</f>
        <v>No</v>
      </c>
    </row>
    <row r="904" spans="1:36" x14ac:dyDescent="0.35">
      <c r="A904" s="50">
        <v>45451</v>
      </c>
      <c r="B904" s="50">
        <v>45449</v>
      </c>
      <c r="C904" s="50" t="s">
        <v>874</v>
      </c>
      <c r="D904" s="51" t="s">
        <v>6</v>
      </c>
      <c r="E904" s="52" t="s">
        <v>873</v>
      </c>
      <c r="F904" s="51" t="s">
        <v>892</v>
      </c>
      <c r="G904" s="51" t="s">
        <v>6</v>
      </c>
      <c r="H904" s="52" t="s">
        <v>873</v>
      </c>
      <c r="I904" s="51" t="s">
        <v>1126</v>
      </c>
      <c r="J904" s="51" t="s">
        <v>1184</v>
      </c>
      <c r="K904" s="50">
        <v>45447</v>
      </c>
      <c r="L904" s="50" t="s">
        <v>797</v>
      </c>
      <c r="M904" s="51" t="s">
        <v>7</v>
      </c>
      <c r="N904" s="52" t="s">
        <v>796</v>
      </c>
      <c r="O904" s="51" t="s">
        <v>830</v>
      </c>
      <c r="P904" s="51" t="s">
        <v>1217</v>
      </c>
      <c r="Q904" s="52" t="s">
        <v>829</v>
      </c>
      <c r="R904" s="51" t="s">
        <v>1180</v>
      </c>
      <c r="S904" s="51" t="s">
        <v>1185</v>
      </c>
      <c r="T904" s="51" t="s">
        <v>1160</v>
      </c>
      <c r="U904" s="51"/>
      <c r="V904" s="51"/>
      <c r="W904" s="51">
        <v>1</v>
      </c>
      <c r="X904" s="51">
        <v>0</v>
      </c>
      <c r="Y904" s="51">
        <v>1</v>
      </c>
      <c r="Z904" s="51">
        <v>0</v>
      </c>
      <c r="AA904" s="51">
        <v>0</v>
      </c>
      <c r="AB904" s="51">
        <v>0</v>
      </c>
      <c r="AC904" s="51">
        <v>0</v>
      </c>
      <c r="AD904" s="51">
        <v>0</v>
      </c>
      <c r="AE904" s="51">
        <v>0</v>
      </c>
      <c r="AF904" s="51">
        <v>0</v>
      </c>
      <c r="AG904" s="51">
        <v>0</v>
      </c>
      <c r="AH904" s="51" t="str">
        <f>IF(OR(COUNTIF(WestCoast[],IDPs[[#This Row],[Dis_Pcode]])&gt;=1,COUNTIF(WestCoast[],#REF!)&gt;=1),"Yes","No")</f>
        <v>No</v>
      </c>
      <c r="AI904" s="51" t="str">
        <f>IF(IDPs[[#This Row],[Gov_Pcode]]=IDPs[[#This Row],[Gov_Coming_Pcode]],"Yes","No")</f>
        <v>No</v>
      </c>
      <c r="AJ904" s="51" t="str">
        <f>IF(IDPs[[#This Row],[Dis_Pcode]]=IDPs[[#This Row],[Dis_Coming_Pcode]],"Yes","No")</f>
        <v>No</v>
      </c>
    </row>
    <row r="905" spans="1:36" x14ac:dyDescent="0.35">
      <c r="A905" s="50">
        <v>45451</v>
      </c>
      <c r="B905" s="50">
        <v>45449</v>
      </c>
      <c r="C905" s="50" t="s">
        <v>874</v>
      </c>
      <c r="D905" s="51" t="s">
        <v>6</v>
      </c>
      <c r="E905" s="52" t="s">
        <v>873</v>
      </c>
      <c r="F905" s="51" t="s">
        <v>892</v>
      </c>
      <c r="G905" s="51" t="s">
        <v>6</v>
      </c>
      <c r="H905" s="52" t="s">
        <v>873</v>
      </c>
      <c r="I905" s="51" t="s">
        <v>1126</v>
      </c>
      <c r="J905" s="51" t="s">
        <v>1184</v>
      </c>
      <c r="K905" s="50">
        <v>45447</v>
      </c>
      <c r="L905" s="50" t="s">
        <v>797</v>
      </c>
      <c r="M905" s="51" t="s">
        <v>7</v>
      </c>
      <c r="N905" s="52" t="s">
        <v>796</v>
      </c>
      <c r="O905" s="51" t="s">
        <v>830</v>
      </c>
      <c r="P905" s="51" t="s">
        <v>1217</v>
      </c>
      <c r="Q905" s="52" t="s">
        <v>829</v>
      </c>
      <c r="R905" s="51" t="s">
        <v>1180</v>
      </c>
      <c r="S905" s="51" t="s">
        <v>1185</v>
      </c>
      <c r="T905" s="51" t="s">
        <v>1160</v>
      </c>
      <c r="U905" s="51"/>
      <c r="V905" s="51"/>
      <c r="W905" s="51">
        <v>1</v>
      </c>
      <c r="X905" s="51">
        <v>0</v>
      </c>
      <c r="Y905" s="51">
        <v>0</v>
      </c>
      <c r="Z905" s="51">
        <v>0</v>
      </c>
      <c r="AA905" s="51">
        <v>0</v>
      </c>
      <c r="AB905" s="51">
        <v>1</v>
      </c>
      <c r="AC905" s="51">
        <v>0</v>
      </c>
      <c r="AD905" s="51">
        <v>0</v>
      </c>
      <c r="AE905" s="51">
        <v>0</v>
      </c>
      <c r="AF905" s="51">
        <v>0</v>
      </c>
      <c r="AG905" s="51">
        <v>0</v>
      </c>
      <c r="AH905" s="51" t="str">
        <f>IF(OR(COUNTIF(WestCoast[],IDPs[[#This Row],[Dis_Pcode]])&gt;=1,COUNTIF(WestCoast[],#REF!)&gt;=1),"Yes","No")</f>
        <v>No</v>
      </c>
      <c r="AI905" s="51" t="str">
        <f>IF(IDPs[[#This Row],[Gov_Pcode]]=IDPs[[#This Row],[Gov_Coming_Pcode]],"Yes","No")</f>
        <v>No</v>
      </c>
      <c r="AJ905" s="51" t="str">
        <f>IF(IDPs[[#This Row],[Dis_Pcode]]=IDPs[[#This Row],[Dis_Coming_Pcode]],"Yes","No")</f>
        <v>No</v>
      </c>
    </row>
    <row r="906" spans="1:36" x14ac:dyDescent="0.35">
      <c r="A906" s="50">
        <v>45451</v>
      </c>
      <c r="B906" s="50">
        <v>45451</v>
      </c>
      <c r="C906" s="50" t="s">
        <v>874</v>
      </c>
      <c r="D906" s="51" t="s">
        <v>6</v>
      </c>
      <c r="E906" s="52" t="s">
        <v>873</v>
      </c>
      <c r="F906" s="51" t="s">
        <v>894</v>
      </c>
      <c r="G906" s="51" t="s">
        <v>87</v>
      </c>
      <c r="H906" s="52" t="s">
        <v>893</v>
      </c>
      <c r="I906" s="51" t="s">
        <v>1126</v>
      </c>
      <c r="J906" s="51" t="s">
        <v>1184</v>
      </c>
      <c r="K906" s="50">
        <v>45448</v>
      </c>
      <c r="L906" s="50" t="s">
        <v>462</v>
      </c>
      <c r="M906" s="51" t="s">
        <v>19</v>
      </c>
      <c r="N906" s="52" t="s">
        <v>278</v>
      </c>
      <c r="O906" s="51" t="s">
        <v>490</v>
      </c>
      <c r="P906" s="51" t="s">
        <v>176</v>
      </c>
      <c r="Q906" s="52" t="s">
        <v>1282</v>
      </c>
      <c r="R906" s="51" t="s">
        <v>1180</v>
      </c>
      <c r="S906" s="51" t="s">
        <v>1185</v>
      </c>
      <c r="T906" s="51" t="s">
        <v>1160</v>
      </c>
      <c r="U906" s="51"/>
      <c r="V906" s="51"/>
      <c r="W906" s="51">
        <v>1</v>
      </c>
      <c r="X906" s="51">
        <v>0</v>
      </c>
      <c r="Y906" s="51">
        <v>0</v>
      </c>
      <c r="Z906" s="51">
        <v>0</v>
      </c>
      <c r="AA906" s="51">
        <v>0</v>
      </c>
      <c r="AB906" s="51">
        <v>0</v>
      </c>
      <c r="AC906" s="51">
        <v>0</v>
      </c>
      <c r="AD906" s="51">
        <v>1</v>
      </c>
      <c r="AE906" s="51">
        <v>0</v>
      </c>
      <c r="AF906" s="51">
        <v>0</v>
      </c>
      <c r="AG906" s="51">
        <v>0</v>
      </c>
      <c r="AH906" s="51" t="str">
        <f>IF(OR(COUNTIF(WestCoast[],IDPs[[#This Row],[Dis_Pcode]])&gt;=1,COUNTIF(WestCoast[],#REF!)&gt;=1),"Yes","No")</f>
        <v>No</v>
      </c>
      <c r="AI906" s="51" t="str">
        <f>IF(IDPs[[#This Row],[Gov_Pcode]]=IDPs[[#This Row],[Gov_Coming_Pcode]],"Yes","No")</f>
        <v>No</v>
      </c>
      <c r="AJ906" s="51" t="str">
        <f>IF(IDPs[[#This Row],[Dis_Pcode]]=IDPs[[#This Row],[Dis_Coming_Pcode]],"Yes","No")</f>
        <v>No</v>
      </c>
    </row>
    <row r="907" spans="1:36" x14ac:dyDescent="0.35">
      <c r="A907" s="50">
        <v>45451</v>
      </c>
      <c r="B907" s="50">
        <v>45449</v>
      </c>
      <c r="C907" s="50" t="s">
        <v>874</v>
      </c>
      <c r="D907" s="51" t="s">
        <v>6</v>
      </c>
      <c r="E907" s="52" t="s">
        <v>873</v>
      </c>
      <c r="F907" s="51" t="s">
        <v>892</v>
      </c>
      <c r="G907" s="51" t="s">
        <v>6</v>
      </c>
      <c r="H907" s="52" t="s">
        <v>873</v>
      </c>
      <c r="I907" s="51" t="s">
        <v>1126</v>
      </c>
      <c r="J907" s="51" t="s">
        <v>1184</v>
      </c>
      <c r="K907" s="50">
        <v>45448</v>
      </c>
      <c r="L907" s="50" t="s">
        <v>874</v>
      </c>
      <c r="M907" s="51" t="s">
        <v>6</v>
      </c>
      <c r="N907" s="52" t="s">
        <v>873</v>
      </c>
      <c r="O907" s="51" t="s">
        <v>898</v>
      </c>
      <c r="P907" s="51" t="s">
        <v>149</v>
      </c>
      <c r="Q907" s="52" t="s">
        <v>897</v>
      </c>
      <c r="R907" s="51" t="s">
        <v>1181</v>
      </c>
      <c r="S907" s="51" t="s">
        <v>1413</v>
      </c>
      <c r="T907" s="51" t="s">
        <v>1160</v>
      </c>
      <c r="U907" s="51"/>
      <c r="V907" s="51"/>
      <c r="W907" s="51">
        <v>1</v>
      </c>
      <c r="X907" s="51">
        <v>0</v>
      </c>
      <c r="Y907" s="51">
        <v>1</v>
      </c>
      <c r="Z907" s="51">
        <v>0</v>
      </c>
      <c r="AA907" s="51">
        <v>0</v>
      </c>
      <c r="AB907" s="51">
        <v>0</v>
      </c>
      <c r="AC907" s="51">
        <v>0</v>
      </c>
      <c r="AD907" s="51">
        <v>0</v>
      </c>
      <c r="AE907" s="51">
        <v>0</v>
      </c>
      <c r="AF907" s="51">
        <v>0</v>
      </c>
      <c r="AG907" s="51">
        <v>0</v>
      </c>
      <c r="AH907" s="51" t="str">
        <f>IF(OR(COUNTIF(WestCoast[],IDPs[[#This Row],[Dis_Pcode]])&gt;=1,COUNTIF(WestCoast[],#REF!)&gt;=1),"Yes","No")</f>
        <v>No</v>
      </c>
      <c r="AI907" s="51" t="str">
        <f>IF(IDPs[[#This Row],[Gov_Pcode]]=IDPs[[#This Row],[Gov_Coming_Pcode]],"Yes","No")</f>
        <v>Yes</v>
      </c>
      <c r="AJ907" s="51" t="str">
        <f>IF(IDPs[[#This Row],[Dis_Pcode]]=IDPs[[#This Row],[Dis_Coming_Pcode]],"Yes","No")</f>
        <v>No</v>
      </c>
    </row>
    <row r="908" spans="1:36" x14ac:dyDescent="0.35">
      <c r="A908" s="50">
        <v>45451</v>
      </c>
      <c r="B908" s="50">
        <v>45449</v>
      </c>
      <c r="C908" s="50" t="s">
        <v>874</v>
      </c>
      <c r="D908" s="51" t="s">
        <v>6</v>
      </c>
      <c r="E908" s="52" t="s">
        <v>873</v>
      </c>
      <c r="F908" s="51" t="s">
        <v>892</v>
      </c>
      <c r="G908" s="51" t="s">
        <v>6</v>
      </c>
      <c r="H908" s="52" t="s">
        <v>873</v>
      </c>
      <c r="I908" s="51" t="s">
        <v>1126</v>
      </c>
      <c r="J908" s="51" t="s">
        <v>1184</v>
      </c>
      <c r="K908" s="50">
        <v>45448</v>
      </c>
      <c r="L908" s="50" t="s">
        <v>401</v>
      </c>
      <c r="M908" s="51" t="s">
        <v>1203</v>
      </c>
      <c r="N908" s="52" t="s">
        <v>266</v>
      </c>
      <c r="O908" s="51" t="s">
        <v>423</v>
      </c>
      <c r="P908" s="51" t="s">
        <v>422</v>
      </c>
      <c r="Q908" s="52" t="s">
        <v>421</v>
      </c>
      <c r="R908" s="51" t="s">
        <v>1181</v>
      </c>
      <c r="S908" s="51" t="s">
        <v>1183</v>
      </c>
      <c r="T908" s="51" t="s">
        <v>1439</v>
      </c>
      <c r="U908" s="51"/>
      <c r="V908" s="51"/>
      <c r="W908" s="51">
        <v>1</v>
      </c>
      <c r="X908" s="51">
        <v>1</v>
      </c>
      <c r="Y908" s="51">
        <v>0</v>
      </c>
      <c r="Z908" s="51">
        <v>0</v>
      </c>
      <c r="AA908" s="51">
        <v>0</v>
      </c>
      <c r="AB908" s="51">
        <v>0</v>
      </c>
      <c r="AC908" s="51">
        <v>0</v>
      </c>
      <c r="AD908" s="51">
        <v>0</v>
      </c>
      <c r="AE908" s="51">
        <v>0</v>
      </c>
      <c r="AF908" s="51">
        <v>0</v>
      </c>
      <c r="AG908" s="51">
        <v>0</v>
      </c>
      <c r="AH908" s="51" t="str">
        <f>IF(OR(COUNTIF(WestCoast[],IDPs[[#This Row],[Dis_Pcode]])&gt;=1,COUNTIF(WestCoast[],#REF!)&gt;=1),"Yes","No")</f>
        <v>No</v>
      </c>
      <c r="AI908" s="51" t="str">
        <f>IF(IDPs[[#This Row],[Gov_Pcode]]=IDPs[[#This Row],[Gov_Coming_Pcode]],"Yes","No")</f>
        <v>No</v>
      </c>
      <c r="AJ908" s="51" t="str">
        <f>IF(IDPs[[#This Row],[Dis_Pcode]]=IDPs[[#This Row],[Dis_Coming_Pcode]],"Yes","No")</f>
        <v>No</v>
      </c>
    </row>
    <row r="909" spans="1:36" x14ac:dyDescent="0.35">
      <c r="A909" s="50">
        <v>45451</v>
      </c>
      <c r="B909" s="50">
        <v>45449</v>
      </c>
      <c r="C909" s="50" t="s">
        <v>874</v>
      </c>
      <c r="D909" s="51" t="s">
        <v>6</v>
      </c>
      <c r="E909" s="52" t="s">
        <v>873</v>
      </c>
      <c r="F909" s="51" t="s">
        <v>892</v>
      </c>
      <c r="G909" s="51" t="s">
        <v>6</v>
      </c>
      <c r="H909" s="52" t="s">
        <v>873</v>
      </c>
      <c r="I909" s="51" t="s">
        <v>1126</v>
      </c>
      <c r="J909" s="51" t="s">
        <v>1184</v>
      </c>
      <c r="K909" s="50">
        <v>45448</v>
      </c>
      <c r="L909" s="50" t="s">
        <v>563</v>
      </c>
      <c r="M909" s="51" t="s">
        <v>8</v>
      </c>
      <c r="N909" s="52" t="s">
        <v>269</v>
      </c>
      <c r="O909" s="51" t="s">
        <v>602</v>
      </c>
      <c r="P909" s="51" t="s">
        <v>600</v>
      </c>
      <c r="Q909" s="52" t="s">
        <v>601</v>
      </c>
      <c r="R909" s="51" t="s">
        <v>1181</v>
      </c>
      <c r="S909" s="51" t="s">
        <v>1182</v>
      </c>
      <c r="T909" s="51" t="s">
        <v>1160</v>
      </c>
      <c r="U909" s="51"/>
      <c r="V909" s="51"/>
      <c r="W909" s="51">
        <v>1</v>
      </c>
      <c r="X909" s="51">
        <v>0</v>
      </c>
      <c r="Y909" s="51">
        <v>0</v>
      </c>
      <c r="Z909" s="51">
        <v>0</v>
      </c>
      <c r="AA909" s="51">
        <v>0</v>
      </c>
      <c r="AB909" s="51">
        <v>1</v>
      </c>
      <c r="AC909" s="51">
        <v>0</v>
      </c>
      <c r="AD909" s="51">
        <v>0</v>
      </c>
      <c r="AE909" s="51">
        <v>0</v>
      </c>
      <c r="AF909" s="51">
        <v>0</v>
      </c>
      <c r="AG909" s="51">
        <v>0</v>
      </c>
      <c r="AH909" s="51" t="str">
        <f>IF(OR(COUNTIF(WestCoast[],IDPs[[#This Row],[Dis_Pcode]])&gt;=1,COUNTIF(WestCoast[],#REF!)&gt;=1),"Yes","No")</f>
        <v>No</v>
      </c>
      <c r="AI909" s="51" t="str">
        <f>IF(IDPs[[#This Row],[Gov_Pcode]]=IDPs[[#This Row],[Gov_Coming_Pcode]],"Yes","No")</f>
        <v>No</v>
      </c>
      <c r="AJ909" s="51" t="str">
        <f>IF(IDPs[[#This Row],[Dis_Pcode]]=IDPs[[#This Row],[Dis_Coming_Pcode]],"Yes","No")</f>
        <v>No</v>
      </c>
    </row>
    <row r="910" spans="1:36" x14ac:dyDescent="0.35">
      <c r="A910" s="50">
        <v>45450</v>
      </c>
      <c r="B910" s="50">
        <v>45450</v>
      </c>
      <c r="C910" s="50" t="s">
        <v>1046</v>
      </c>
      <c r="D910" s="51" t="s">
        <v>1207</v>
      </c>
      <c r="E910" s="52" t="s">
        <v>267</v>
      </c>
      <c r="F910" s="51" t="s">
        <v>1069</v>
      </c>
      <c r="G910" s="51" t="s">
        <v>85</v>
      </c>
      <c r="H910" s="52" t="s">
        <v>1068</v>
      </c>
      <c r="I910" s="51" t="s">
        <v>1126</v>
      </c>
      <c r="J910" s="51" t="s">
        <v>1184</v>
      </c>
      <c r="K910" s="50">
        <v>45449</v>
      </c>
      <c r="L910" s="50" t="s">
        <v>308</v>
      </c>
      <c r="M910" s="51" t="s">
        <v>11</v>
      </c>
      <c r="N910" s="52" t="s">
        <v>273</v>
      </c>
      <c r="O910" s="51" t="s">
        <v>322</v>
      </c>
      <c r="P910" s="51" t="s">
        <v>174</v>
      </c>
      <c r="Q910" s="52" t="s">
        <v>321</v>
      </c>
      <c r="R910" s="51" t="s">
        <v>1479</v>
      </c>
      <c r="S910" s="51" t="s">
        <v>1480</v>
      </c>
      <c r="T910" s="51" t="s">
        <v>1160</v>
      </c>
      <c r="U910" s="51"/>
      <c r="V910" s="51"/>
      <c r="W910" s="51">
        <v>2</v>
      </c>
      <c r="X910" s="51">
        <v>0</v>
      </c>
      <c r="Y910" s="51">
        <v>0</v>
      </c>
      <c r="Z910" s="51">
        <v>0</v>
      </c>
      <c r="AA910" s="51">
        <v>2</v>
      </c>
      <c r="AB910" s="51">
        <v>0</v>
      </c>
      <c r="AC910" s="51">
        <v>0</v>
      </c>
      <c r="AD910" s="51">
        <v>0</v>
      </c>
      <c r="AE910" s="51">
        <v>0</v>
      </c>
      <c r="AF910" s="51">
        <v>0</v>
      </c>
      <c r="AG910" s="51">
        <v>0</v>
      </c>
      <c r="AH910" s="51" t="str">
        <f>IF(OR(COUNTIF(WestCoast[],IDPs[[#This Row],[Dis_Pcode]])&gt;=1,COUNTIF(WestCoast[],#REF!)&gt;=1),"Yes","No")</f>
        <v>No</v>
      </c>
      <c r="AI910" s="51" t="str">
        <f>IF(IDPs[[#This Row],[Gov_Pcode]]=IDPs[[#This Row],[Gov_Coming_Pcode]],"Yes","No")</f>
        <v>No</v>
      </c>
      <c r="AJ910" s="51" t="str">
        <f>IF(IDPs[[#This Row],[Dis_Pcode]]=IDPs[[#This Row],[Dis_Coming_Pcode]],"Yes","No")</f>
        <v>No</v>
      </c>
    </row>
    <row r="911" spans="1:36" x14ac:dyDescent="0.35">
      <c r="A911" s="50">
        <v>45450</v>
      </c>
      <c r="B911" s="50">
        <v>45450</v>
      </c>
      <c r="C911" s="50" t="s">
        <v>1046</v>
      </c>
      <c r="D911" s="51" t="s">
        <v>1207</v>
      </c>
      <c r="E911" s="52" t="s">
        <v>267</v>
      </c>
      <c r="F911" s="51" t="s">
        <v>1069</v>
      </c>
      <c r="G911" s="51" t="s">
        <v>85</v>
      </c>
      <c r="H911" s="52" t="s">
        <v>1068</v>
      </c>
      <c r="I911" s="51" t="s">
        <v>1126</v>
      </c>
      <c r="J911" s="51" t="s">
        <v>1184</v>
      </c>
      <c r="K911" s="50">
        <v>45449</v>
      </c>
      <c r="L911" s="50" t="s">
        <v>536</v>
      </c>
      <c r="M911" s="51" t="s">
        <v>1412</v>
      </c>
      <c r="N911" s="52" t="s">
        <v>268</v>
      </c>
      <c r="O911" s="51" t="s">
        <v>556</v>
      </c>
      <c r="P911" s="51" t="s">
        <v>1253</v>
      </c>
      <c r="Q911" s="52" t="s">
        <v>554</v>
      </c>
      <c r="R911" s="51" t="s">
        <v>1181</v>
      </c>
      <c r="S911" s="51" t="s">
        <v>1182</v>
      </c>
      <c r="T911" s="51" t="s">
        <v>1435</v>
      </c>
      <c r="U911" s="51" t="s">
        <v>1160</v>
      </c>
      <c r="V911" s="51"/>
      <c r="W911" s="51">
        <v>2</v>
      </c>
      <c r="X911" s="51">
        <v>0</v>
      </c>
      <c r="Y911" s="51">
        <v>0</v>
      </c>
      <c r="Z911" s="51">
        <v>0</v>
      </c>
      <c r="AA911" s="51">
        <v>2</v>
      </c>
      <c r="AB911" s="51">
        <v>0</v>
      </c>
      <c r="AC911" s="51">
        <v>0</v>
      </c>
      <c r="AD911" s="51">
        <v>0</v>
      </c>
      <c r="AE911" s="51">
        <v>0</v>
      </c>
      <c r="AF911" s="51">
        <v>0</v>
      </c>
      <c r="AG911" s="51">
        <v>0</v>
      </c>
      <c r="AH911" s="51" t="str">
        <f>IF(OR(COUNTIF(WestCoast[],IDPs[[#This Row],[Dis_Pcode]])&gt;=1,COUNTIF(WestCoast[],#REF!)&gt;=1),"Yes","No")</f>
        <v>No</v>
      </c>
      <c r="AI911" s="51" t="str">
        <f>IF(IDPs[[#This Row],[Gov_Pcode]]=IDPs[[#This Row],[Gov_Coming_Pcode]],"Yes","No")</f>
        <v>No</v>
      </c>
      <c r="AJ911" s="51" t="str">
        <f>IF(IDPs[[#This Row],[Dis_Pcode]]=IDPs[[#This Row],[Dis_Coming_Pcode]],"Yes","No")</f>
        <v>No</v>
      </c>
    </row>
    <row r="912" spans="1:36" x14ac:dyDescent="0.35">
      <c r="A912" s="50">
        <v>45451</v>
      </c>
      <c r="B912" s="50">
        <v>45451</v>
      </c>
      <c r="C912" s="50" t="s">
        <v>874</v>
      </c>
      <c r="D912" s="51" t="s">
        <v>6</v>
      </c>
      <c r="E912" s="52" t="s">
        <v>873</v>
      </c>
      <c r="F912" s="51" t="s">
        <v>894</v>
      </c>
      <c r="G912" s="51" t="s">
        <v>87</v>
      </c>
      <c r="H912" s="52" t="s">
        <v>893</v>
      </c>
      <c r="I912" s="51" t="s">
        <v>1126</v>
      </c>
      <c r="J912" s="51" t="s">
        <v>1184</v>
      </c>
      <c r="K912" s="50">
        <v>45449</v>
      </c>
      <c r="L912" s="50" t="s">
        <v>462</v>
      </c>
      <c r="M912" s="51" t="s">
        <v>19</v>
      </c>
      <c r="N912" s="52" t="s">
        <v>278</v>
      </c>
      <c r="O912" s="51" t="s">
        <v>466</v>
      </c>
      <c r="P912" s="51" t="s">
        <v>140</v>
      </c>
      <c r="Q912" s="52" t="s">
        <v>465</v>
      </c>
      <c r="R912" s="51" t="s">
        <v>1180</v>
      </c>
      <c r="S912" s="51" t="s">
        <v>1185</v>
      </c>
      <c r="T912" s="51" t="s">
        <v>1160</v>
      </c>
      <c r="U912" s="51"/>
      <c r="V912" s="51"/>
      <c r="W912" s="51">
        <v>1</v>
      </c>
      <c r="X912" s="51">
        <v>0</v>
      </c>
      <c r="Y912" s="51">
        <v>0</v>
      </c>
      <c r="Z912" s="51">
        <v>0</v>
      </c>
      <c r="AA912" s="51">
        <v>0</v>
      </c>
      <c r="AB912" s="51">
        <v>0</v>
      </c>
      <c r="AC912" s="51">
        <v>0</v>
      </c>
      <c r="AD912" s="51">
        <v>1</v>
      </c>
      <c r="AE912" s="51">
        <v>0</v>
      </c>
      <c r="AF912" s="51">
        <v>0</v>
      </c>
      <c r="AG912" s="51">
        <v>0</v>
      </c>
      <c r="AH912" s="51" t="str">
        <f>IF(OR(COUNTIF(WestCoast[],IDPs[[#This Row],[Dis_Pcode]])&gt;=1,COUNTIF(WestCoast[],#REF!)&gt;=1),"Yes","No")</f>
        <v>No</v>
      </c>
      <c r="AI912" s="51" t="str">
        <f>IF(IDPs[[#This Row],[Gov_Pcode]]=IDPs[[#This Row],[Gov_Coming_Pcode]],"Yes","No")</f>
        <v>No</v>
      </c>
      <c r="AJ912" s="51" t="str">
        <f>IF(IDPs[[#This Row],[Dis_Pcode]]=IDPs[[#This Row],[Dis_Coming_Pcode]],"Yes","No")</f>
        <v>No</v>
      </c>
    </row>
    <row r="913" spans="1:36" x14ac:dyDescent="0.35">
      <c r="A913" s="50">
        <v>45451</v>
      </c>
      <c r="B913" s="50">
        <v>45451</v>
      </c>
      <c r="C913" s="50" t="s">
        <v>1046</v>
      </c>
      <c r="D913" s="51" t="s">
        <v>1207</v>
      </c>
      <c r="E913" s="52" t="s">
        <v>267</v>
      </c>
      <c r="F913" s="51" t="s">
        <v>1081</v>
      </c>
      <c r="G913" s="51" t="s">
        <v>1208</v>
      </c>
      <c r="H913" s="52" t="s">
        <v>1080</v>
      </c>
      <c r="I913" s="51" t="s">
        <v>1126</v>
      </c>
      <c r="J913" s="51" t="s">
        <v>1184</v>
      </c>
      <c r="K913" s="50">
        <v>45449</v>
      </c>
      <c r="L913" s="50" t="s">
        <v>308</v>
      </c>
      <c r="M913" s="51" t="s">
        <v>11</v>
      </c>
      <c r="N913" s="52" t="s">
        <v>273</v>
      </c>
      <c r="O913" s="51" t="s">
        <v>312</v>
      </c>
      <c r="P913" s="51" t="s">
        <v>1359</v>
      </c>
      <c r="Q913" s="52" t="s">
        <v>311</v>
      </c>
      <c r="R913" s="51" t="s">
        <v>1180</v>
      </c>
      <c r="S913" s="51" t="s">
        <v>1185</v>
      </c>
      <c r="T913" s="51" t="s">
        <v>1160</v>
      </c>
      <c r="U913" s="51"/>
      <c r="V913" s="51"/>
      <c r="W913" s="51">
        <v>1</v>
      </c>
      <c r="X913" s="51">
        <v>0</v>
      </c>
      <c r="Y913" s="51">
        <v>0</v>
      </c>
      <c r="Z913" s="51">
        <v>0</v>
      </c>
      <c r="AA913" s="51">
        <v>1</v>
      </c>
      <c r="AB913" s="51">
        <v>0</v>
      </c>
      <c r="AC913" s="51">
        <v>0</v>
      </c>
      <c r="AD913" s="51">
        <v>0</v>
      </c>
      <c r="AE913" s="51">
        <v>0</v>
      </c>
      <c r="AF913" s="51">
        <v>0</v>
      </c>
      <c r="AG913" s="51">
        <v>0</v>
      </c>
      <c r="AH913" s="51" t="str">
        <f>IF(OR(COUNTIF(WestCoast[],IDPs[[#This Row],[Dis_Pcode]])&gt;=1,COUNTIF(WestCoast[],#REF!)&gt;=1),"Yes","No")</f>
        <v>No</v>
      </c>
      <c r="AI913" s="51" t="str">
        <f>IF(IDPs[[#This Row],[Gov_Pcode]]=IDPs[[#This Row],[Gov_Coming_Pcode]],"Yes","No")</f>
        <v>No</v>
      </c>
      <c r="AJ913" s="51" t="str">
        <f>IF(IDPs[[#This Row],[Dis_Pcode]]=IDPs[[#This Row],[Dis_Coming_Pcode]],"Yes","No")</f>
        <v>No</v>
      </c>
    </row>
    <row r="914" spans="1:36" x14ac:dyDescent="0.35">
      <c r="A914" s="50">
        <v>45451</v>
      </c>
      <c r="B914" s="50">
        <v>45451</v>
      </c>
      <c r="C914" s="50" t="s">
        <v>874</v>
      </c>
      <c r="D914" s="51" t="s">
        <v>6</v>
      </c>
      <c r="E914" s="52" t="s">
        <v>873</v>
      </c>
      <c r="F914" s="51" t="s">
        <v>894</v>
      </c>
      <c r="G914" s="51" t="s">
        <v>87</v>
      </c>
      <c r="H914" s="52" t="s">
        <v>893</v>
      </c>
      <c r="I914" s="51" t="s">
        <v>1126</v>
      </c>
      <c r="J914" s="51" t="s">
        <v>1184</v>
      </c>
      <c r="K914" s="50">
        <v>45450</v>
      </c>
      <c r="L914" s="50" t="s">
        <v>959</v>
      </c>
      <c r="M914" s="51" t="s">
        <v>1206</v>
      </c>
      <c r="N914" s="52" t="s">
        <v>270</v>
      </c>
      <c r="O914" s="51" t="s">
        <v>979</v>
      </c>
      <c r="P914" s="51" t="s">
        <v>252</v>
      </c>
      <c r="Q914" s="52" t="s">
        <v>978</v>
      </c>
      <c r="R914" s="51" t="s">
        <v>1181</v>
      </c>
      <c r="S914" s="51" t="s">
        <v>1413</v>
      </c>
      <c r="T914" s="51" t="s">
        <v>1160</v>
      </c>
      <c r="U914" s="51"/>
      <c r="V914" s="51"/>
      <c r="W914" s="51">
        <v>1</v>
      </c>
      <c r="X914" s="51">
        <v>0</v>
      </c>
      <c r="Y914" s="51">
        <v>1</v>
      </c>
      <c r="Z914" s="51">
        <v>0</v>
      </c>
      <c r="AA914" s="51">
        <v>0</v>
      </c>
      <c r="AB914" s="51">
        <v>0</v>
      </c>
      <c r="AC914" s="51">
        <v>0</v>
      </c>
      <c r="AD914" s="51">
        <v>0</v>
      </c>
      <c r="AE914" s="51">
        <v>0</v>
      </c>
      <c r="AF914" s="51">
        <v>0</v>
      </c>
      <c r="AG914" s="51">
        <v>0</v>
      </c>
      <c r="AH914" s="51" t="str">
        <f>IF(OR(COUNTIF(WestCoast[],IDPs[[#This Row],[Dis_Pcode]])&gt;=1,COUNTIF(WestCoast[],#REF!)&gt;=1),"Yes","No")</f>
        <v>No</v>
      </c>
      <c r="AI914" s="51" t="str">
        <f>IF(IDPs[[#This Row],[Gov_Pcode]]=IDPs[[#This Row],[Gov_Coming_Pcode]],"Yes","No")</f>
        <v>No</v>
      </c>
      <c r="AJ914" s="51" t="str">
        <f>IF(IDPs[[#This Row],[Dis_Pcode]]=IDPs[[#This Row],[Dis_Coming_Pcode]],"Yes","No")</f>
        <v>No</v>
      </c>
    </row>
    <row r="915" spans="1:36" x14ac:dyDescent="0.35">
      <c r="A915" s="50">
        <v>45451</v>
      </c>
      <c r="B915" s="50">
        <v>45451</v>
      </c>
      <c r="C915" s="50" t="s">
        <v>401</v>
      </c>
      <c r="D915" s="51" t="s">
        <v>1203</v>
      </c>
      <c r="E915" s="52" t="s">
        <v>266</v>
      </c>
      <c r="F915" s="51" t="s">
        <v>417</v>
      </c>
      <c r="G915" s="51" t="s">
        <v>1303</v>
      </c>
      <c r="H915" s="52" t="s">
        <v>1304</v>
      </c>
      <c r="I915" s="51" t="s">
        <v>1126</v>
      </c>
      <c r="J915" s="51" t="s">
        <v>1184</v>
      </c>
      <c r="K915" s="50">
        <v>45451</v>
      </c>
      <c r="L915" s="50" t="s">
        <v>401</v>
      </c>
      <c r="M915" s="51" t="s">
        <v>1203</v>
      </c>
      <c r="N915" s="52" t="s">
        <v>266</v>
      </c>
      <c r="O915" s="51" t="s">
        <v>415</v>
      </c>
      <c r="P915" s="51" t="s">
        <v>34</v>
      </c>
      <c r="Q915" s="52" t="s">
        <v>414</v>
      </c>
      <c r="R915" s="51" t="s">
        <v>1181</v>
      </c>
      <c r="S915" s="51" t="s">
        <v>1182</v>
      </c>
      <c r="T915" s="51" t="s">
        <v>1160</v>
      </c>
      <c r="U915" s="51"/>
      <c r="V915" s="51"/>
      <c r="W915" s="51">
        <v>1</v>
      </c>
      <c r="X915" s="51">
        <v>0</v>
      </c>
      <c r="Y915" s="51">
        <v>0</v>
      </c>
      <c r="Z915" s="51">
        <v>0</v>
      </c>
      <c r="AA915" s="51">
        <v>1</v>
      </c>
      <c r="AB915" s="51">
        <v>0</v>
      </c>
      <c r="AC915" s="51">
        <v>0</v>
      </c>
      <c r="AD915" s="51">
        <v>0</v>
      </c>
      <c r="AE915" s="51">
        <v>0</v>
      </c>
      <c r="AF915" s="51">
        <v>0</v>
      </c>
      <c r="AG915" s="51">
        <v>0</v>
      </c>
      <c r="AH915" s="51" t="str">
        <f>IF(OR(COUNTIF(WestCoast[],IDPs[[#This Row],[Dis_Pcode]])&gt;=1,COUNTIF(WestCoast[],#REF!)&gt;=1),"Yes","No")</f>
        <v>Yes</v>
      </c>
      <c r="AI915" s="51" t="str">
        <f>IF(IDPs[[#This Row],[Gov_Pcode]]=IDPs[[#This Row],[Gov_Coming_Pcode]],"Yes","No")</f>
        <v>Yes</v>
      </c>
      <c r="AJ915" s="51" t="str">
        <f>IF(IDPs[[#This Row],[Dis_Pcode]]=IDPs[[#This Row],[Dis_Coming_Pcode]],"Yes","No")</f>
        <v>No</v>
      </c>
    </row>
    <row r="916" spans="1:36" x14ac:dyDescent="0.35">
      <c r="A916" s="50">
        <v>45451</v>
      </c>
      <c r="B916" s="50">
        <v>45451</v>
      </c>
      <c r="C916" s="50" t="s">
        <v>401</v>
      </c>
      <c r="D916" s="51" t="s">
        <v>1203</v>
      </c>
      <c r="E916" s="52" t="s">
        <v>266</v>
      </c>
      <c r="F916" s="51" t="s">
        <v>417</v>
      </c>
      <c r="G916" s="51" t="s">
        <v>1303</v>
      </c>
      <c r="H916" s="52" t="s">
        <v>1304</v>
      </c>
      <c r="I916" s="51" t="s">
        <v>1126</v>
      </c>
      <c r="J916" s="51" t="s">
        <v>1184</v>
      </c>
      <c r="K916" s="50">
        <v>45451</v>
      </c>
      <c r="L916" s="50" t="s">
        <v>401</v>
      </c>
      <c r="M916" s="51" t="s">
        <v>1203</v>
      </c>
      <c r="N916" s="52" t="s">
        <v>266</v>
      </c>
      <c r="O916" s="51" t="s">
        <v>449</v>
      </c>
      <c r="P916" s="51" t="s">
        <v>1302</v>
      </c>
      <c r="Q916" s="52" t="s">
        <v>448</v>
      </c>
      <c r="R916" s="51" t="s">
        <v>1181</v>
      </c>
      <c r="S916" s="51" t="s">
        <v>1182</v>
      </c>
      <c r="T916" s="51" t="s">
        <v>1160</v>
      </c>
      <c r="U916" s="51"/>
      <c r="V916" s="51"/>
      <c r="W916" s="51">
        <v>2</v>
      </c>
      <c r="X916" s="51">
        <v>0</v>
      </c>
      <c r="Y916" s="51">
        <v>1</v>
      </c>
      <c r="Z916" s="51">
        <v>0</v>
      </c>
      <c r="AA916" s="51">
        <v>1</v>
      </c>
      <c r="AB916" s="51">
        <v>0</v>
      </c>
      <c r="AC916" s="51">
        <v>0</v>
      </c>
      <c r="AD916" s="51">
        <v>0</v>
      </c>
      <c r="AE916" s="51">
        <v>0</v>
      </c>
      <c r="AF916" s="51">
        <v>0</v>
      </c>
      <c r="AG916" s="51">
        <v>0</v>
      </c>
      <c r="AH916" s="51" t="str">
        <f>IF(OR(COUNTIF(WestCoast[],IDPs[[#This Row],[Dis_Pcode]])&gt;=1,COUNTIF(WestCoast[],#REF!)&gt;=1),"Yes","No")</f>
        <v>Yes</v>
      </c>
      <c r="AI916" s="51" t="str">
        <f>IF(IDPs[[#This Row],[Gov_Pcode]]=IDPs[[#This Row],[Gov_Coming_Pcode]],"Yes","No")</f>
        <v>Yes</v>
      </c>
      <c r="AJ916" s="51" t="str">
        <f>IF(IDPs[[#This Row],[Dis_Pcode]]=IDPs[[#This Row],[Dis_Coming_Pcode]],"Yes","No")</f>
        <v>No</v>
      </c>
    </row>
    <row r="917" spans="1:36" x14ac:dyDescent="0.35">
      <c r="A917" s="50">
        <v>45451</v>
      </c>
      <c r="B917" s="50">
        <v>45451</v>
      </c>
      <c r="C917" s="50" t="s">
        <v>401</v>
      </c>
      <c r="D917" s="51" t="s">
        <v>1203</v>
      </c>
      <c r="E917" s="52" t="s">
        <v>266</v>
      </c>
      <c r="F917" s="51" t="s">
        <v>417</v>
      </c>
      <c r="G917" s="51" t="s">
        <v>1303</v>
      </c>
      <c r="H917" s="52" t="s">
        <v>1304</v>
      </c>
      <c r="I917" s="51" t="s">
        <v>1126</v>
      </c>
      <c r="J917" s="51" t="s">
        <v>1184</v>
      </c>
      <c r="K917" s="50">
        <v>45451</v>
      </c>
      <c r="L917" s="50" t="s">
        <v>401</v>
      </c>
      <c r="M917" s="51" t="s">
        <v>1203</v>
      </c>
      <c r="N917" s="52" t="s">
        <v>266</v>
      </c>
      <c r="O917" s="51" t="s">
        <v>406</v>
      </c>
      <c r="P917" s="51" t="s">
        <v>38</v>
      </c>
      <c r="Q917" s="52" t="s">
        <v>405</v>
      </c>
      <c r="R917" s="51" t="s">
        <v>1181</v>
      </c>
      <c r="S917" s="51" t="s">
        <v>1182</v>
      </c>
      <c r="T917" s="51" t="s">
        <v>1160</v>
      </c>
      <c r="U917" s="51"/>
      <c r="V917" s="51"/>
      <c r="W917" s="51">
        <v>1</v>
      </c>
      <c r="X917" s="51">
        <v>0</v>
      </c>
      <c r="Y917" s="51">
        <v>1</v>
      </c>
      <c r="Z917" s="51">
        <v>0</v>
      </c>
      <c r="AA917" s="51">
        <v>0</v>
      </c>
      <c r="AB917" s="51">
        <v>0</v>
      </c>
      <c r="AC917" s="51">
        <v>0</v>
      </c>
      <c r="AD917" s="51">
        <v>0</v>
      </c>
      <c r="AE917" s="51">
        <v>0</v>
      </c>
      <c r="AF917" s="51">
        <v>0</v>
      </c>
      <c r="AG917" s="51">
        <v>0</v>
      </c>
      <c r="AH917" s="51" t="str">
        <f>IF(OR(COUNTIF(WestCoast[],IDPs[[#This Row],[Dis_Pcode]])&gt;=1,COUNTIF(WestCoast[],#REF!)&gt;=1),"Yes","No")</f>
        <v>Yes</v>
      </c>
      <c r="AI917" s="51" t="str">
        <f>IF(IDPs[[#This Row],[Gov_Pcode]]=IDPs[[#This Row],[Gov_Coming_Pcode]],"Yes","No")</f>
        <v>Yes</v>
      </c>
      <c r="AJ917" s="51" t="str">
        <f>IF(IDPs[[#This Row],[Dis_Pcode]]=IDPs[[#This Row],[Dis_Coming_Pcode]],"Yes","No")</f>
        <v>No</v>
      </c>
    </row>
    <row r="918" spans="1:36" x14ac:dyDescent="0.35">
      <c r="A918" s="50">
        <v>45453</v>
      </c>
      <c r="B918" s="50">
        <v>45452</v>
      </c>
      <c r="C918" s="50" t="s">
        <v>401</v>
      </c>
      <c r="D918" s="51" t="s">
        <v>1203</v>
      </c>
      <c r="E918" s="52" t="s">
        <v>266</v>
      </c>
      <c r="F918" s="51" t="s">
        <v>417</v>
      </c>
      <c r="G918" s="51" t="s">
        <v>1303</v>
      </c>
      <c r="H918" s="52" t="s">
        <v>1304</v>
      </c>
      <c r="I918" s="51" t="s">
        <v>1126</v>
      </c>
      <c r="J918" s="51" t="s">
        <v>1184</v>
      </c>
      <c r="K918" s="50">
        <v>45445</v>
      </c>
      <c r="L918" s="50" t="s">
        <v>401</v>
      </c>
      <c r="M918" s="51" t="s">
        <v>1203</v>
      </c>
      <c r="N918" s="52" t="s">
        <v>266</v>
      </c>
      <c r="O918" s="51" t="s">
        <v>441</v>
      </c>
      <c r="P918" s="51" t="s">
        <v>1209</v>
      </c>
      <c r="Q918" s="52" t="s">
        <v>440</v>
      </c>
      <c r="R918" s="51" t="s">
        <v>1180</v>
      </c>
      <c r="S918" s="51" t="s">
        <v>1186</v>
      </c>
      <c r="T918" s="51" t="s">
        <v>1160</v>
      </c>
      <c r="U918" s="51"/>
      <c r="V918" s="51"/>
      <c r="W918" s="51">
        <v>2</v>
      </c>
      <c r="X918" s="51">
        <v>0</v>
      </c>
      <c r="Y918" s="51">
        <v>2</v>
      </c>
      <c r="Z918" s="51">
        <v>0</v>
      </c>
      <c r="AA918" s="51">
        <v>0</v>
      </c>
      <c r="AB918" s="51">
        <v>0</v>
      </c>
      <c r="AC918" s="51">
        <v>0</v>
      </c>
      <c r="AD918" s="51">
        <v>0</v>
      </c>
      <c r="AE918" s="51">
        <v>0</v>
      </c>
      <c r="AF918" s="51">
        <v>0</v>
      </c>
      <c r="AG918" s="51">
        <v>0</v>
      </c>
      <c r="AH918" s="51" t="str">
        <f>IF(OR(COUNTIF(WestCoast[],IDPs[[#This Row],[Dis_Pcode]])&gt;=1,COUNTIF(WestCoast[],#REF!)&gt;=1),"Yes","No")</f>
        <v>Yes</v>
      </c>
      <c r="AI918" s="51" t="str">
        <f>IF(IDPs[[#This Row],[Gov_Pcode]]=IDPs[[#This Row],[Gov_Coming_Pcode]],"Yes","No")</f>
        <v>Yes</v>
      </c>
      <c r="AJ918" s="51" t="str">
        <f>IF(IDPs[[#This Row],[Dis_Pcode]]=IDPs[[#This Row],[Dis_Coming_Pcode]],"Yes","No")</f>
        <v>No</v>
      </c>
    </row>
    <row r="919" spans="1:36" x14ac:dyDescent="0.35">
      <c r="A919" s="50">
        <v>45453</v>
      </c>
      <c r="B919" s="50">
        <v>45452</v>
      </c>
      <c r="C919" s="50" t="s">
        <v>401</v>
      </c>
      <c r="D919" s="51" t="s">
        <v>1203</v>
      </c>
      <c r="E919" s="52" t="s">
        <v>266</v>
      </c>
      <c r="F919" s="51" t="s">
        <v>417</v>
      </c>
      <c r="G919" s="51" t="s">
        <v>1303</v>
      </c>
      <c r="H919" s="52" t="s">
        <v>1304</v>
      </c>
      <c r="I919" s="51" t="s">
        <v>1126</v>
      </c>
      <c r="J919" s="51" t="s">
        <v>1184</v>
      </c>
      <c r="K919" s="50">
        <v>45446</v>
      </c>
      <c r="L919" s="50" t="s">
        <v>401</v>
      </c>
      <c r="M919" s="51" t="s">
        <v>1203</v>
      </c>
      <c r="N919" s="52" t="s">
        <v>266</v>
      </c>
      <c r="O919" s="51" t="s">
        <v>441</v>
      </c>
      <c r="P919" s="51" t="s">
        <v>1209</v>
      </c>
      <c r="Q919" s="52" t="s">
        <v>440</v>
      </c>
      <c r="R919" s="51" t="s">
        <v>1180</v>
      </c>
      <c r="S919" s="51" t="s">
        <v>1186</v>
      </c>
      <c r="T919" s="51" t="s">
        <v>1435</v>
      </c>
      <c r="U919" s="51" t="s">
        <v>1435</v>
      </c>
      <c r="V919" s="51" t="s">
        <v>1435</v>
      </c>
      <c r="W919" s="51">
        <v>3</v>
      </c>
      <c r="X919" s="51">
        <v>0</v>
      </c>
      <c r="Y919" s="51">
        <v>2</v>
      </c>
      <c r="Z919" s="51">
        <v>0</v>
      </c>
      <c r="AA919" s="51">
        <v>0</v>
      </c>
      <c r="AB919" s="51">
        <v>0</v>
      </c>
      <c r="AC919" s="51">
        <v>0</v>
      </c>
      <c r="AD919" s="51">
        <v>1</v>
      </c>
      <c r="AE919" s="51">
        <v>0</v>
      </c>
      <c r="AF919" s="51">
        <v>0</v>
      </c>
      <c r="AG919" s="51">
        <v>0</v>
      </c>
      <c r="AH919" s="51" t="str">
        <f>IF(OR(COUNTIF(WestCoast[],IDPs[[#This Row],[Dis_Pcode]])&gt;=1,COUNTIF(WestCoast[],#REF!)&gt;=1),"Yes","No")</f>
        <v>Yes</v>
      </c>
      <c r="AI919" s="51" t="str">
        <f>IF(IDPs[[#This Row],[Gov_Pcode]]=IDPs[[#This Row],[Gov_Coming_Pcode]],"Yes","No")</f>
        <v>Yes</v>
      </c>
      <c r="AJ919" s="51" t="str">
        <f>IF(IDPs[[#This Row],[Dis_Pcode]]=IDPs[[#This Row],[Dis_Coming_Pcode]],"Yes","No")</f>
        <v>No</v>
      </c>
    </row>
    <row r="920" spans="1:36" x14ac:dyDescent="0.35">
      <c r="A920" s="50">
        <v>45455</v>
      </c>
      <c r="B920" s="50">
        <v>45454</v>
      </c>
      <c r="C920" s="50" t="s">
        <v>1046</v>
      </c>
      <c r="D920" s="51" t="s">
        <v>1207</v>
      </c>
      <c r="E920" s="52" t="s">
        <v>267</v>
      </c>
      <c r="F920" s="51" t="s">
        <v>1063</v>
      </c>
      <c r="G920" s="51" t="s">
        <v>1272</v>
      </c>
      <c r="H920" s="52" t="s">
        <v>1092</v>
      </c>
      <c r="I920" s="51" t="s">
        <v>1126</v>
      </c>
      <c r="J920" s="51" t="s">
        <v>1184</v>
      </c>
      <c r="K920" s="50">
        <v>45446</v>
      </c>
      <c r="L920" s="50" t="s">
        <v>1046</v>
      </c>
      <c r="M920" s="51" t="s">
        <v>1207</v>
      </c>
      <c r="N920" s="52" t="s">
        <v>267</v>
      </c>
      <c r="O920" s="51" t="s">
        <v>1074</v>
      </c>
      <c r="P920" s="51" t="s">
        <v>1073</v>
      </c>
      <c r="Q920" s="52" t="s">
        <v>1072</v>
      </c>
      <c r="R920" s="51" t="s">
        <v>1180</v>
      </c>
      <c r="S920" s="51" t="s">
        <v>1185</v>
      </c>
      <c r="T920" s="51" t="s">
        <v>1160</v>
      </c>
      <c r="U920" s="51"/>
      <c r="V920" s="51"/>
      <c r="W920" s="51">
        <v>1</v>
      </c>
      <c r="X920" s="51">
        <v>0</v>
      </c>
      <c r="Y920" s="51">
        <v>0</v>
      </c>
      <c r="Z920" s="51">
        <v>0</v>
      </c>
      <c r="AA920" s="51">
        <v>1</v>
      </c>
      <c r="AB920" s="51">
        <v>0</v>
      </c>
      <c r="AC920" s="51">
        <v>0</v>
      </c>
      <c r="AD920" s="51">
        <v>0</v>
      </c>
      <c r="AE920" s="51">
        <v>0</v>
      </c>
      <c r="AF920" s="51">
        <v>0</v>
      </c>
      <c r="AG920" s="51">
        <v>0</v>
      </c>
      <c r="AH920" s="51" t="str">
        <f>IF(OR(COUNTIF(WestCoast[],IDPs[[#This Row],[Dis_Pcode]])&gt;=1,COUNTIF(WestCoast[],#REF!)&gt;=1),"Yes","No")</f>
        <v>No</v>
      </c>
      <c r="AI920" s="51" t="str">
        <f>IF(IDPs[[#This Row],[Gov_Pcode]]=IDPs[[#This Row],[Gov_Coming_Pcode]],"Yes","No")</f>
        <v>Yes</v>
      </c>
      <c r="AJ920" s="51" t="str">
        <f>IF(IDPs[[#This Row],[Dis_Pcode]]=IDPs[[#This Row],[Dis_Coming_Pcode]],"Yes","No")</f>
        <v>No</v>
      </c>
    </row>
    <row r="921" spans="1:36" x14ac:dyDescent="0.35">
      <c r="A921" s="50">
        <v>45453</v>
      </c>
      <c r="B921" s="50">
        <v>45453</v>
      </c>
      <c r="C921" s="50" t="s">
        <v>401</v>
      </c>
      <c r="D921" s="51" t="s">
        <v>1203</v>
      </c>
      <c r="E921" s="52" t="s">
        <v>266</v>
      </c>
      <c r="F921" s="51" t="s">
        <v>417</v>
      </c>
      <c r="G921" s="51" t="s">
        <v>1303</v>
      </c>
      <c r="H921" s="52" t="s">
        <v>1304</v>
      </c>
      <c r="I921" s="51" t="s">
        <v>1126</v>
      </c>
      <c r="J921" s="51" t="s">
        <v>1184</v>
      </c>
      <c r="K921" s="50">
        <v>45448</v>
      </c>
      <c r="L921" s="50" t="s">
        <v>401</v>
      </c>
      <c r="M921" s="51" t="s">
        <v>1203</v>
      </c>
      <c r="N921" s="52" t="s">
        <v>266</v>
      </c>
      <c r="O921" s="51" t="s">
        <v>461</v>
      </c>
      <c r="P921" s="51" t="s">
        <v>126</v>
      </c>
      <c r="Q921" s="52" t="s">
        <v>460</v>
      </c>
      <c r="R921" s="51" t="s">
        <v>1181</v>
      </c>
      <c r="S921" s="51" t="s">
        <v>1183</v>
      </c>
      <c r="T921" s="51" t="s">
        <v>1160</v>
      </c>
      <c r="U921" s="51"/>
      <c r="V921" s="51"/>
      <c r="W921" s="51">
        <v>1</v>
      </c>
      <c r="X921" s="51">
        <v>0</v>
      </c>
      <c r="Y921" s="51">
        <v>0</v>
      </c>
      <c r="Z921" s="51">
        <v>0</v>
      </c>
      <c r="AA921" s="51">
        <v>0</v>
      </c>
      <c r="AB921" s="51">
        <v>0</v>
      </c>
      <c r="AC921" s="51">
        <v>0</v>
      </c>
      <c r="AD921" s="51">
        <v>0</v>
      </c>
      <c r="AE921" s="51">
        <v>0</v>
      </c>
      <c r="AF921" s="51">
        <v>1</v>
      </c>
      <c r="AG921" s="51">
        <v>0</v>
      </c>
      <c r="AH921" s="51" t="str">
        <f>IF(OR(COUNTIF(WestCoast[],IDPs[[#This Row],[Dis_Pcode]])&gt;=1,COUNTIF(WestCoast[],#REF!)&gt;=1),"Yes","No")</f>
        <v>Yes</v>
      </c>
      <c r="AI921" s="51" t="str">
        <f>IF(IDPs[[#This Row],[Gov_Pcode]]=IDPs[[#This Row],[Gov_Coming_Pcode]],"Yes","No")</f>
        <v>Yes</v>
      </c>
      <c r="AJ921" s="51" t="str">
        <f>IF(IDPs[[#This Row],[Dis_Pcode]]=IDPs[[#This Row],[Dis_Coming_Pcode]],"Yes","No")</f>
        <v>No</v>
      </c>
    </row>
    <row r="922" spans="1:36" x14ac:dyDescent="0.35">
      <c r="A922" s="50">
        <v>45455</v>
      </c>
      <c r="B922" s="50">
        <v>45454</v>
      </c>
      <c r="C922" s="50" t="s">
        <v>1046</v>
      </c>
      <c r="D922" s="51" t="s">
        <v>1207</v>
      </c>
      <c r="E922" s="52" t="s">
        <v>267</v>
      </c>
      <c r="F922" s="51" t="s">
        <v>1063</v>
      </c>
      <c r="G922" s="51" t="s">
        <v>1272</v>
      </c>
      <c r="H922" s="52" t="s">
        <v>1092</v>
      </c>
      <c r="I922" s="51" t="s">
        <v>1126</v>
      </c>
      <c r="J922" s="51" t="s">
        <v>1184</v>
      </c>
      <c r="K922" s="50">
        <v>45449</v>
      </c>
      <c r="L922" s="50" t="s">
        <v>1046</v>
      </c>
      <c r="M922" s="51" t="s">
        <v>1207</v>
      </c>
      <c r="N922" s="52" t="s">
        <v>267</v>
      </c>
      <c r="O922" s="51" t="s">
        <v>1089</v>
      </c>
      <c r="P922" s="51" t="s">
        <v>60</v>
      </c>
      <c r="Q922" s="52" t="s">
        <v>1088</v>
      </c>
      <c r="R922" s="51" t="s">
        <v>1180</v>
      </c>
      <c r="S922" s="51" t="s">
        <v>1185</v>
      </c>
      <c r="T922" s="51" t="s">
        <v>1160</v>
      </c>
      <c r="U922" s="51"/>
      <c r="V922" s="51"/>
      <c r="W922" s="51">
        <v>1</v>
      </c>
      <c r="X922" s="51">
        <v>0</v>
      </c>
      <c r="Y922" s="51">
        <v>0</v>
      </c>
      <c r="Z922" s="51">
        <v>0</v>
      </c>
      <c r="AA922" s="51">
        <v>1</v>
      </c>
      <c r="AB922" s="51">
        <v>0</v>
      </c>
      <c r="AC922" s="51">
        <v>0</v>
      </c>
      <c r="AD922" s="51">
        <v>0</v>
      </c>
      <c r="AE922" s="51">
        <v>0</v>
      </c>
      <c r="AF922" s="51">
        <v>0</v>
      </c>
      <c r="AG922" s="51">
        <v>0</v>
      </c>
      <c r="AH922" s="51" t="str">
        <f>IF(OR(COUNTIF(WestCoast[],IDPs[[#This Row],[Dis_Pcode]])&gt;=1,COUNTIF(WestCoast[],#REF!)&gt;=1),"Yes","No")</f>
        <v>No</v>
      </c>
      <c r="AI922" s="51" t="str">
        <f>IF(IDPs[[#This Row],[Gov_Pcode]]=IDPs[[#This Row],[Gov_Coming_Pcode]],"Yes","No")</f>
        <v>Yes</v>
      </c>
      <c r="AJ922" s="51" t="str">
        <f>IF(IDPs[[#This Row],[Dis_Pcode]]=IDPs[[#This Row],[Dis_Coming_Pcode]],"Yes","No")</f>
        <v>No</v>
      </c>
    </row>
    <row r="923" spans="1:36" x14ac:dyDescent="0.35">
      <c r="A923" s="50">
        <v>45459</v>
      </c>
      <c r="B923" s="50">
        <v>45452</v>
      </c>
      <c r="C923" s="50" t="s">
        <v>874</v>
      </c>
      <c r="D923" s="51" t="s">
        <v>6</v>
      </c>
      <c r="E923" s="52" t="s">
        <v>873</v>
      </c>
      <c r="F923" s="51" t="s">
        <v>882</v>
      </c>
      <c r="G923" s="51" t="s">
        <v>121</v>
      </c>
      <c r="H923" s="52" t="s">
        <v>881</v>
      </c>
      <c r="I923" s="51" t="s">
        <v>1126</v>
      </c>
      <c r="J923" s="51" t="s">
        <v>1184</v>
      </c>
      <c r="K923" s="50">
        <v>45450</v>
      </c>
      <c r="L923" s="50" t="s">
        <v>1046</v>
      </c>
      <c r="M923" s="51" t="s">
        <v>1207</v>
      </c>
      <c r="N923" s="52" t="s">
        <v>267</v>
      </c>
      <c r="O923" s="51" t="s">
        <v>1094</v>
      </c>
      <c r="P923" s="51" t="s">
        <v>1274</v>
      </c>
      <c r="Q923" s="52" t="s">
        <v>1093</v>
      </c>
      <c r="R923" s="51" t="s">
        <v>1181</v>
      </c>
      <c r="S923" s="51" t="s">
        <v>1182</v>
      </c>
      <c r="T923" s="51" t="s">
        <v>1160</v>
      </c>
      <c r="U923" s="51"/>
      <c r="V923" s="51"/>
      <c r="W923" s="51">
        <v>1</v>
      </c>
      <c r="X923" s="51">
        <v>0</v>
      </c>
      <c r="Y923" s="51">
        <v>1</v>
      </c>
      <c r="Z923" s="51">
        <v>0</v>
      </c>
      <c r="AA923" s="51">
        <v>0</v>
      </c>
      <c r="AB923" s="51">
        <v>0</v>
      </c>
      <c r="AC923" s="51">
        <v>0</v>
      </c>
      <c r="AD923" s="51">
        <v>0</v>
      </c>
      <c r="AE923" s="51">
        <v>0</v>
      </c>
      <c r="AF923" s="51">
        <v>0</v>
      </c>
      <c r="AG923" s="51">
        <v>0</v>
      </c>
      <c r="AH923" s="51" t="str">
        <f>IF(OR(COUNTIF(WestCoast[],IDPs[[#This Row],[Dis_Pcode]])&gt;=1,COUNTIF(WestCoast[],#REF!)&gt;=1),"Yes","No")</f>
        <v>No</v>
      </c>
      <c r="AI923" s="51" t="str">
        <f>IF(IDPs[[#This Row],[Gov_Pcode]]=IDPs[[#This Row],[Gov_Coming_Pcode]],"Yes","No")</f>
        <v>No</v>
      </c>
      <c r="AJ923" s="51" t="str">
        <f>IF(IDPs[[#This Row],[Dis_Pcode]]=IDPs[[#This Row],[Dis_Coming_Pcode]],"Yes","No")</f>
        <v>No</v>
      </c>
    </row>
    <row r="924" spans="1:36" x14ac:dyDescent="0.35">
      <c r="A924" s="50">
        <v>45459</v>
      </c>
      <c r="B924" s="50">
        <v>45454</v>
      </c>
      <c r="C924" s="50" t="s">
        <v>874</v>
      </c>
      <c r="D924" s="51" t="s">
        <v>6</v>
      </c>
      <c r="E924" s="52" t="s">
        <v>873</v>
      </c>
      <c r="F924" s="51" t="s">
        <v>892</v>
      </c>
      <c r="G924" s="51" t="s">
        <v>6</v>
      </c>
      <c r="H924" s="52" t="s">
        <v>873</v>
      </c>
      <c r="I924" s="51" t="s">
        <v>1126</v>
      </c>
      <c r="J924" s="51" t="s">
        <v>1184</v>
      </c>
      <c r="K924" s="50">
        <v>45451</v>
      </c>
      <c r="L924" s="50" t="s">
        <v>717</v>
      </c>
      <c r="M924" s="51" t="s">
        <v>1</v>
      </c>
      <c r="N924" s="52" t="s">
        <v>264</v>
      </c>
      <c r="O924" s="51" t="s">
        <v>770</v>
      </c>
      <c r="P924" s="51" t="s">
        <v>125</v>
      </c>
      <c r="Q924" s="52" t="s">
        <v>769</v>
      </c>
      <c r="R924" s="51" t="s">
        <v>1181</v>
      </c>
      <c r="S924" s="51" t="s">
        <v>1182</v>
      </c>
      <c r="T924" s="51" t="s">
        <v>1160</v>
      </c>
      <c r="U924" s="51"/>
      <c r="V924" s="51"/>
      <c r="W924" s="51">
        <v>1</v>
      </c>
      <c r="X924" s="51">
        <v>0</v>
      </c>
      <c r="Y924" s="51">
        <v>1</v>
      </c>
      <c r="Z924" s="51">
        <v>0</v>
      </c>
      <c r="AA924" s="51">
        <v>0</v>
      </c>
      <c r="AB924" s="51">
        <v>0</v>
      </c>
      <c r="AC924" s="51">
        <v>0</v>
      </c>
      <c r="AD924" s="51">
        <v>0</v>
      </c>
      <c r="AE924" s="51">
        <v>0</v>
      </c>
      <c r="AF924" s="51">
        <v>0</v>
      </c>
      <c r="AG924" s="51">
        <v>0</v>
      </c>
      <c r="AH924" s="51" t="str">
        <f>IF(OR(COUNTIF(WestCoast[],IDPs[[#This Row],[Dis_Pcode]])&gt;=1,COUNTIF(WestCoast[],#REF!)&gt;=1),"Yes","No")</f>
        <v>No</v>
      </c>
      <c r="AI924" s="51" t="str">
        <f>IF(IDPs[[#This Row],[Gov_Pcode]]=IDPs[[#This Row],[Gov_Coming_Pcode]],"Yes","No")</f>
        <v>No</v>
      </c>
      <c r="AJ924" s="51" t="str">
        <f>IF(IDPs[[#This Row],[Dis_Pcode]]=IDPs[[#This Row],[Dis_Coming_Pcode]],"Yes","No")</f>
        <v>No</v>
      </c>
    </row>
    <row r="925" spans="1:36" x14ac:dyDescent="0.35">
      <c r="A925" s="50">
        <v>45459</v>
      </c>
      <c r="B925" s="50">
        <v>45456</v>
      </c>
      <c r="C925" s="50" t="s">
        <v>874</v>
      </c>
      <c r="D925" s="51" t="s">
        <v>6</v>
      </c>
      <c r="E925" s="52" t="s">
        <v>873</v>
      </c>
      <c r="F925" s="51" t="s">
        <v>892</v>
      </c>
      <c r="G925" s="51" t="s">
        <v>6</v>
      </c>
      <c r="H925" s="52" t="s">
        <v>873</v>
      </c>
      <c r="I925" s="51" t="s">
        <v>1126</v>
      </c>
      <c r="J925" s="51" t="s">
        <v>1184</v>
      </c>
      <c r="K925" s="50">
        <v>45451</v>
      </c>
      <c r="L925" s="50" t="s">
        <v>401</v>
      </c>
      <c r="M925" s="51" t="s">
        <v>1203</v>
      </c>
      <c r="N925" s="52" t="s">
        <v>266</v>
      </c>
      <c r="O925" s="51" t="s">
        <v>439</v>
      </c>
      <c r="P925" s="51" t="s">
        <v>51</v>
      </c>
      <c r="Q925" s="52" t="s">
        <v>438</v>
      </c>
      <c r="R925" s="51" t="s">
        <v>1181</v>
      </c>
      <c r="S925" s="51" t="s">
        <v>1182</v>
      </c>
      <c r="T925" s="51" t="s">
        <v>1160</v>
      </c>
      <c r="U925" s="51"/>
      <c r="V925" s="51"/>
      <c r="W925" s="51">
        <v>1</v>
      </c>
      <c r="X925" s="51">
        <v>0</v>
      </c>
      <c r="Y925" s="51">
        <v>0</v>
      </c>
      <c r="Z925" s="51">
        <v>0</v>
      </c>
      <c r="AA925" s="51">
        <v>0</v>
      </c>
      <c r="AB925" s="51">
        <v>0</v>
      </c>
      <c r="AC925" s="51">
        <v>0</v>
      </c>
      <c r="AD925" s="51">
        <v>1</v>
      </c>
      <c r="AE925" s="51">
        <v>0</v>
      </c>
      <c r="AF925" s="51">
        <v>0</v>
      </c>
      <c r="AG925" s="51">
        <v>0</v>
      </c>
      <c r="AH925" s="51" t="str">
        <f>IF(OR(COUNTIF(WestCoast[],IDPs[[#This Row],[Dis_Pcode]])&gt;=1,COUNTIF(WestCoast[],#REF!)&gt;=1),"Yes","No")</f>
        <v>No</v>
      </c>
      <c r="AI925" s="51" t="str">
        <f>IF(IDPs[[#This Row],[Gov_Pcode]]=IDPs[[#This Row],[Gov_Coming_Pcode]],"Yes","No")</f>
        <v>No</v>
      </c>
      <c r="AJ925" s="51" t="str">
        <f>IF(IDPs[[#This Row],[Dis_Pcode]]=IDPs[[#This Row],[Dis_Coming_Pcode]],"Yes","No")</f>
        <v>No</v>
      </c>
    </row>
    <row r="926" spans="1:36" x14ac:dyDescent="0.35">
      <c r="A926" s="50">
        <v>45459</v>
      </c>
      <c r="B926" s="50">
        <v>45456</v>
      </c>
      <c r="C926" s="50" t="s">
        <v>874</v>
      </c>
      <c r="D926" s="51" t="s">
        <v>6</v>
      </c>
      <c r="E926" s="52" t="s">
        <v>873</v>
      </c>
      <c r="F926" s="51" t="s">
        <v>892</v>
      </c>
      <c r="G926" s="51" t="s">
        <v>6</v>
      </c>
      <c r="H926" s="52" t="s">
        <v>873</v>
      </c>
      <c r="I926" s="51" t="s">
        <v>1126</v>
      </c>
      <c r="J926" s="51" t="s">
        <v>1184</v>
      </c>
      <c r="K926" s="50">
        <v>45451</v>
      </c>
      <c r="L926" s="50" t="s">
        <v>401</v>
      </c>
      <c r="M926" s="51" t="s">
        <v>1203</v>
      </c>
      <c r="N926" s="52" t="s">
        <v>266</v>
      </c>
      <c r="O926" s="51" t="s">
        <v>408</v>
      </c>
      <c r="P926" s="51" t="s">
        <v>1204</v>
      </c>
      <c r="Q926" s="52" t="s">
        <v>407</v>
      </c>
      <c r="R926" s="51" t="s">
        <v>1181</v>
      </c>
      <c r="S926" s="51" t="s">
        <v>1413</v>
      </c>
      <c r="T926" s="51" t="s">
        <v>1160</v>
      </c>
      <c r="U926" s="51"/>
      <c r="V926" s="51"/>
      <c r="W926" s="51">
        <v>1</v>
      </c>
      <c r="X926" s="51">
        <v>0</v>
      </c>
      <c r="Y926" s="51">
        <v>0</v>
      </c>
      <c r="Z926" s="51">
        <v>0</v>
      </c>
      <c r="AA926" s="51">
        <v>0</v>
      </c>
      <c r="AB926" s="51">
        <v>0</v>
      </c>
      <c r="AC926" s="51">
        <v>0</v>
      </c>
      <c r="AD926" s="51">
        <v>1</v>
      </c>
      <c r="AE926" s="51">
        <v>0</v>
      </c>
      <c r="AF926" s="51">
        <v>0</v>
      </c>
      <c r="AG926" s="51">
        <v>0</v>
      </c>
      <c r="AH926" s="51" t="str">
        <f>IF(OR(COUNTIF(WestCoast[],IDPs[[#This Row],[Dis_Pcode]])&gt;=1,COUNTIF(WestCoast[],#REF!)&gt;=1),"Yes","No")</f>
        <v>No</v>
      </c>
      <c r="AI926" s="51" t="str">
        <f>IF(IDPs[[#This Row],[Gov_Pcode]]=IDPs[[#This Row],[Gov_Coming_Pcode]],"Yes","No")</f>
        <v>No</v>
      </c>
      <c r="AJ926" s="51" t="str">
        <f>IF(IDPs[[#This Row],[Dis_Pcode]]=IDPs[[#This Row],[Dis_Coming_Pcode]],"Yes","No")</f>
        <v>No</v>
      </c>
    </row>
    <row r="927" spans="1:36" x14ac:dyDescent="0.35">
      <c r="A927" s="50">
        <v>45459</v>
      </c>
      <c r="B927" s="50">
        <v>45453</v>
      </c>
      <c r="C927" s="50" t="s">
        <v>874</v>
      </c>
      <c r="D927" s="51" t="s">
        <v>6</v>
      </c>
      <c r="E927" s="52" t="s">
        <v>873</v>
      </c>
      <c r="F927" s="51" t="s">
        <v>892</v>
      </c>
      <c r="G927" s="51" t="s">
        <v>6</v>
      </c>
      <c r="H927" s="52" t="s">
        <v>873</v>
      </c>
      <c r="I927" s="51" t="s">
        <v>1126</v>
      </c>
      <c r="J927" s="51" t="s">
        <v>1184</v>
      </c>
      <c r="K927" s="50">
        <v>45452</v>
      </c>
      <c r="L927" s="50" t="s">
        <v>874</v>
      </c>
      <c r="M927" s="51" t="s">
        <v>6</v>
      </c>
      <c r="N927" s="52" t="s">
        <v>873</v>
      </c>
      <c r="O927" s="51" t="s">
        <v>898</v>
      </c>
      <c r="P927" s="51" t="s">
        <v>149</v>
      </c>
      <c r="Q927" s="52" t="s">
        <v>897</v>
      </c>
      <c r="R927" s="51" t="s">
        <v>1180</v>
      </c>
      <c r="S927" s="51" t="s">
        <v>1185</v>
      </c>
      <c r="T927" s="51" t="s">
        <v>1160</v>
      </c>
      <c r="U927" s="51"/>
      <c r="V927" s="51"/>
      <c r="W927" s="51">
        <v>1</v>
      </c>
      <c r="X927" s="51">
        <v>0</v>
      </c>
      <c r="Y927" s="51">
        <v>1</v>
      </c>
      <c r="Z927" s="51">
        <v>0</v>
      </c>
      <c r="AA927" s="51">
        <v>0</v>
      </c>
      <c r="AB927" s="51">
        <v>0</v>
      </c>
      <c r="AC927" s="51">
        <v>0</v>
      </c>
      <c r="AD927" s="51">
        <v>0</v>
      </c>
      <c r="AE927" s="51">
        <v>0</v>
      </c>
      <c r="AF927" s="51">
        <v>0</v>
      </c>
      <c r="AG927" s="51">
        <v>0</v>
      </c>
      <c r="AH927" s="51" t="str">
        <f>IF(OR(COUNTIF(WestCoast[],IDPs[[#This Row],[Dis_Pcode]])&gt;=1,COUNTIF(WestCoast[],#REF!)&gt;=1),"Yes","No")</f>
        <v>No</v>
      </c>
      <c r="AI927" s="51" t="str">
        <f>IF(IDPs[[#This Row],[Gov_Pcode]]=IDPs[[#This Row],[Gov_Coming_Pcode]],"Yes","No")</f>
        <v>Yes</v>
      </c>
      <c r="AJ927" s="51" t="str">
        <f>IF(IDPs[[#This Row],[Dis_Pcode]]=IDPs[[#This Row],[Dis_Coming_Pcode]],"Yes","No")</f>
        <v>No</v>
      </c>
    </row>
    <row r="928" spans="1:36" x14ac:dyDescent="0.35">
      <c r="A928" s="50">
        <v>45459</v>
      </c>
      <c r="B928" s="50">
        <v>45454</v>
      </c>
      <c r="C928" s="50" t="s">
        <v>874</v>
      </c>
      <c r="D928" s="51" t="s">
        <v>6</v>
      </c>
      <c r="E928" s="52" t="s">
        <v>873</v>
      </c>
      <c r="F928" s="51" t="s">
        <v>892</v>
      </c>
      <c r="G928" s="51" t="s">
        <v>6</v>
      </c>
      <c r="H928" s="52" t="s">
        <v>873</v>
      </c>
      <c r="I928" s="51" t="s">
        <v>1126</v>
      </c>
      <c r="J928" s="51" t="s">
        <v>1184</v>
      </c>
      <c r="K928" s="50">
        <v>45452</v>
      </c>
      <c r="L928" s="50" t="s">
        <v>401</v>
      </c>
      <c r="M928" s="51" t="s">
        <v>1203</v>
      </c>
      <c r="N928" s="52" t="s">
        <v>266</v>
      </c>
      <c r="O928" s="51" t="s">
        <v>441</v>
      </c>
      <c r="P928" s="51" t="s">
        <v>1209</v>
      </c>
      <c r="Q928" s="52" t="s">
        <v>440</v>
      </c>
      <c r="R928" s="51" t="s">
        <v>1181</v>
      </c>
      <c r="S928" s="51" t="s">
        <v>1182</v>
      </c>
      <c r="T928" s="51" t="s">
        <v>1160</v>
      </c>
      <c r="U928" s="51"/>
      <c r="V928" s="51"/>
      <c r="W928" s="51">
        <v>1</v>
      </c>
      <c r="X928" s="51">
        <v>0</v>
      </c>
      <c r="Y928" s="51">
        <v>1</v>
      </c>
      <c r="Z928" s="51">
        <v>0</v>
      </c>
      <c r="AA928" s="51">
        <v>0</v>
      </c>
      <c r="AB928" s="51">
        <v>0</v>
      </c>
      <c r="AC928" s="51">
        <v>0</v>
      </c>
      <c r="AD928" s="51">
        <v>0</v>
      </c>
      <c r="AE928" s="51">
        <v>0</v>
      </c>
      <c r="AF928" s="51">
        <v>0</v>
      </c>
      <c r="AG928" s="51">
        <v>0</v>
      </c>
      <c r="AH928" s="51" t="str">
        <f>IF(OR(COUNTIF(WestCoast[],IDPs[[#This Row],[Dis_Pcode]])&gt;=1,COUNTIF(WestCoast[],#REF!)&gt;=1),"Yes","No")</f>
        <v>No</v>
      </c>
      <c r="AI928" s="51" t="str">
        <f>IF(IDPs[[#This Row],[Gov_Pcode]]=IDPs[[#This Row],[Gov_Coming_Pcode]],"Yes","No")</f>
        <v>No</v>
      </c>
      <c r="AJ928" s="51" t="str">
        <f>IF(IDPs[[#This Row],[Dis_Pcode]]=IDPs[[#This Row],[Dis_Coming_Pcode]],"Yes","No")</f>
        <v>No</v>
      </c>
    </row>
    <row r="929" spans="1:36" x14ac:dyDescent="0.35">
      <c r="A929" s="50">
        <v>45459</v>
      </c>
      <c r="B929" s="50">
        <v>45454</v>
      </c>
      <c r="C929" s="50" t="s">
        <v>874</v>
      </c>
      <c r="D929" s="51" t="s">
        <v>6</v>
      </c>
      <c r="E929" s="52" t="s">
        <v>873</v>
      </c>
      <c r="F929" s="51" t="s">
        <v>892</v>
      </c>
      <c r="G929" s="51" t="s">
        <v>6</v>
      </c>
      <c r="H929" s="52" t="s">
        <v>873</v>
      </c>
      <c r="I929" s="51" t="s">
        <v>1126</v>
      </c>
      <c r="J929" s="51" t="s">
        <v>1184</v>
      </c>
      <c r="K929" s="50">
        <v>45452</v>
      </c>
      <c r="L929" s="50" t="s">
        <v>959</v>
      </c>
      <c r="M929" s="51" t="s">
        <v>1206</v>
      </c>
      <c r="N929" s="52" t="s">
        <v>270</v>
      </c>
      <c r="O929" s="51" t="s">
        <v>969</v>
      </c>
      <c r="P929" s="51" t="s">
        <v>207</v>
      </c>
      <c r="Q929" s="52" t="s">
        <v>1351</v>
      </c>
      <c r="R929" s="51" t="s">
        <v>1180</v>
      </c>
      <c r="S929" s="51" t="s">
        <v>1185</v>
      </c>
      <c r="T929" s="51" t="s">
        <v>1160</v>
      </c>
      <c r="U929" s="51"/>
      <c r="V929" s="51"/>
      <c r="W929" s="51">
        <v>1</v>
      </c>
      <c r="X929" s="51">
        <v>0</v>
      </c>
      <c r="Y929" s="51">
        <v>0</v>
      </c>
      <c r="Z929" s="51">
        <v>0</v>
      </c>
      <c r="AA929" s="51">
        <v>0</v>
      </c>
      <c r="AB929" s="51">
        <v>0</v>
      </c>
      <c r="AC929" s="51">
        <v>0</v>
      </c>
      <c r="AD929" s="51">
        <v>0</v>
      </c>
      <c r="AE929" s="51">
        <v>0</v>
      </c>
      <c r="AF929" s="51">
        <v>1</v>
      </c>
      <c r="AG929" s="51">
        <v>0</v>
      </c>
      <c r="AH929" s="51" t="str">
        <f>IF(OR(COUNTIF(WestCoast[],IDPs[[#This Row],[Dis_Pcode]])&gt;=1,COUNTIF(WestCoast[],#REF!)&gt;=1),"Yes","No")</f>
        <v>No</v>
      </c>
      <c r="AI929" s="51" t="str">
        <f>IF(IDPs[[#This Row],[Gov_Pcode]]=IDPs[[#This Row],[Gov_Coming_Pcode]],"Yes","No")</f>
        <v>No</v>
      </c>
      <c r="AJ929" s="51" t="str">
        <f>IF(IDPs[[#This Row],[Dis_Pcode]]=IDPs[[#This Row],[Dis_Coming_Pcode]],"Yes","No")</f>
        <v>No</v>
      </c>
    </row>
    <row r="930" spans="1:36" x14ac:dyDescent="0.35">
      <c r="A930" s="50">
        <v>45459</v>
      </c>
      <c r="B930" s="50">
        <v>45452</v>
      </c>
      <c r="C930" s="50" t="s">
        <v>874</v>
      </c>
      <c r="D930" s="51" t="s">
        <v>6</v>
      </c>
      <c r="E930" s="52" t="s">
        <v>873</v>
      </c>
      <c r="F930" s="51" t="s">
        <v>882</v>
      </c>
      <c r="G930" s="51" t="s">
        <v>121</v>
      </c>
      <c r="H930" s="52" t="s">
        <v>881</v>
      </c>
      <c r="I930" s="51" t="s">
        <v>1126</v>
      </c>
      <c r="J930" s="51" t="s">
        <v>1184</v>
      </c>
      <c r="K930" s="50">
        <v>45452</v>
      </c>
      <c r="L930" s="50" t="s">
        <v>401</v>
      </c>
      <c r="M930" s="51" t="s">
        <v>1203</v>
      </c>
      <c r="N930" s="52" t="s">
        <v>266</v>
      </c>
      <c r="O930" s="51" t="s">
        <v>439</v>
      </c>
      <c r="P930" s="51" t="s">
        <v>51</v>
      </c>
      <c r="Q930" s="52" t="s">
        <v>438</v>
      </c>
      <c r="R930" s="51" t="s">
        <v>1181</v>
      </c>
      <c r="S930" s="51" t="s">
        <v>1413</v>
      </c>
      <c r="T930" s="51" t="s">
        <v>1160</v>
      </c>
      <c r="U930" s="51"/>
      <c r="V930" s="51"/>
      <c r="W930" s="51">
        <v>1</v>
      </c>
      <c r="X930" s="51">
        <v>0</v>
      </c>
      <c r="Y930" s="51">
        <v>1</v>
      </c>
      <c r="Z930" s="51">
        <v>0</v>
      </c>
      <c r="AA930" s="51">
        <v>0</v>
      </c>
      <c r="AB930" s="51">
        <v>0</v>
      </c>
      <c r="AC930" s="51">
        <v>0</v>
      </c>
      <c r="AD930" s="51">
        <v>0</v>
      </c>
      <c r="AE930" s="51">
        <v>0</v>
      </c>
      <c r="AF930" s="51">
        <v>0</v>
      </c>
      <c r="AG930" s="51">
        <v>0</v>
      </c>
      <c r="AH930" s="51" t="str">
        <f>IF(OR(COUNTIF(WestCoast[],IDPs[[#This Row],[Dis_Pcode]])&gt;=1,COUNTIF(WestCoast[],#REF!)&gt;=1),"Yes","No")</f>
        <v>No</v>
      </c>
      <c r="AI930" s="51" t="str">
        <f>IF(IDPs[[#This Row],[Gov_Pcode]]=IDPs[[#This Row],[Gov_Coming_Pcode]],"Yes","No")</f>
        <v>No</v>
      </c>
      <c r="AJ930" s="51" t="str">
        <f>IF(IDPs[[#This Row],[Dis_Pcode]]=IDPs[[#This Row],[Dis_Coming_Pcode]],"Yes","No")</f>
        <v>No</v>
      </c>
    </row>
    <row r="931" spans="1:36" x14ac:dyDescent="0.35">
      <c r="A931" s="50">
        <v>45459</v>
      </c>
      <c r="B931" s="50">
        <v>45454</v>
      </c>
      <c r="C931" s="50" t="s">
        <v>874</v>
      </c>
      <c r="D931" s="51" t="s">
        <v>6</v>
      </c>
      <c r="E931" s="52" t="s">
        <v>873</v>
      </c>
      <c r="F931" s="51" t="s">
        <v>894</v>
      </c>
      <c r="G931" s="51" t="s">
        <v>87</v>
      </c>
      <c r="H931" s="52" t="s">
        <v>893</v>
      </c>
      <c r="I931" s="51" t="s">
        <v>1126</v>
      </c>
      <c r="J931" s="51" t="s">
        <v>1184</v>
      </c>
      <c r="K931" s="50">
        <v>45452</v>
      </c>
      <c r="L931" s="50" t="s">
        <v>717</v>
      </c>
      <c r="M931" s="51" t="s">
        <v>1</v>
      </c>
      <c r="N931" s="52" t="s">
        <v>264</v>
      </c>
      <c r="O931" s="51" t="s">
        <v>755</v>
      </c>
      <c r="P931" s="51" t="s">
        <v>1284</v>
      </c>
      <c r="Q931" s="52" t="s">
        <v>754</v>
      </c>
      <c r="R931" s="51" t="s">
        <v>1181</v>
      </c>
      <c r="S931" s="51" t="s">
        <v>1183</v>
      </c>
      <c r="T931" s="51" t="s">
        <v>1160</v>
      </c>
      <c r="U931" s="51"/>
      <c r="V931" s="51"/>
      <c r="W931" s="51">
        <v>1</v>
      </c>
      <c r="X931" s="51">
        <v>0</v>
      </c>
      <c r="Y931" s="51">
        <v>0</v>
      </c>
      <c r="Z931" s="51">
        <v>0</v>
      </c>
      <c r="AA931" s="51">
        <v>0</v>
      </c>
      <c r="AB931" s="51">
        <v>0</v>
      </c>
      <c r="AC931" s="51">
        <v>0</v>
      </c>
      <c r="AD931" s="51">
        <v>0</v>
      </c>
      <c r="AE931" s="51">
        <v>0</v>
      </c>
      <c r="AF931" s="51">
        <v>1</v>
      </c>
      <c r="AG931" s="51">
        <v>0</v>
      </c>
      <c r="AH931" s="51" t="str">
        <f>IF(OR(COUNTIF(WestCoast[],IDPs[[#This Row],[Dis_Pcode]])&gt;=1,COUNTIF(WestCoast[],#REF!)&gt;=1),"Yes","No")</f>
        <v>No</v>
      </c>
      <c r="AI931" s="51" t="str">
        <f>IF(IDPs[[#This Row],[Gov_Pcode]]=IDPs[[#This Row],[Gov_Coming_Pcode]],"Yes","No")</f>
        <v>No</v>
      </c>
      <c r="AJ931" s="51" t="str">
        <f>IF(IDPs[[#This Row],[Dis_Pcode]]=IDPs[[#This Row],[Dis_Coming_Pcode]],"Yes","No")</f>
        <v>No</v>
      </c>
    </row>
    <row r="932" spans="1:36" x14ac:dyDescent="0.35">
      <c r="A932" s="50">
        <v>45459</v>
      </c>
      <c r="B932" s="50">
        <v>45454</v>
      </c>
      <c r="C932" s="50" t="s">
        <v>874</v>
      </c>
      <c r="D932" s="51" t="s">
        <v>6</v>
      </c>
      <c r="E932" s="52" t="s">
        <v>873</v>
      </c>
      <c r="F932" s="51" t="s">
        <v>892</v>
      </c>
      <c r="G932" s="51" t="s">
        <v>6</v>
      </c>
      <c r="H932" s="52" t="s">
        <v>873</v>
      </c>
      <c r="I932" s="51" t="s">
        <v>1126</v>
      </c>
      <c r="J932" s="51" t="s">
        <v>1184</v>
      </c>
      <c r="K932" s="50">
        <v>45452</v>
      </c>
      <c r="L932" s="50" t="s">
        <v>401</v>
      </c>
      <c r="M932" s="51" t="s">
        <v>1203</v>
      </c>
      <c r="N932" s="52" t="s">
        <v>266</v>
      </c>
      <c r="O932" s="51" t="s">
        <v>453</v>
      </c>
      <c r="P932" s="51" t="s">
        <v>25</v>
      </c>
      <c r="Q932" s="52" t="s">
        <v>452</v>
      </c>
      <c r="R932" s="51" t="s">
        <v>1181</v>
      </c>
      <c r="S932" s="51" t="s">
        <v>1182</v>
      </c>
      <c r="T932" s="51" t="s">
        <v>1160</v>
      </c>
      <c r="U932" s="51"/>
      <c r="V932" s="51"/>
      <c r="W932" s="51">
        <v>1</v>
      </c>
      <c r="X932" s="51">
        <v>0</v>
      </c>
      <c r="Y932" s="51">
        <v>0</v>
      </c>
      <c r="Z932" s="51">
        <v>0</v>
      </c>
      <c r="AA932" s="51">
        <v>0</v>
      </c>
      <c r="AB932" s="51">
        <v>0</v>
      </c>
      <c r="AC932" s="51">
        <v>0</v>
      </c>
      <c r="AD932" s="51">
        <v>1</v>
      </c>
      <c r="AE932" s="51">
        <v>0</v>
      </c>
      <c r="AF932" s="51">
        <v>0</v>
      </c>
      <c r="AG932" s="51">
        <v>0</v>
      </c>
      <c r="AH932" s="51" t="str">
        <f>IF(OR(COUNTIF(WestCoast[],IDPs[[#This Row],[Dis_Pcode]])&gt;=1,COUNTIF(WestCoast[],#REF!)&gt;=1),"Yes","No")</f>
        <v>No</v>
      </c>
      <c r="AI932" s="51" t="str">
        <f>IF(IDPs[[#This Row],[Gov_Pcode]]=IDPs[[#This Row],[Gov_Coming_Pcode]],"Yes","No")</f>
        <v>No</v>
      </c>
      <c r="AJ932" s="51" t="str">
        <f>IF(IDPs[[#This Row],[Dis_Pcode]]=IDPs[[#This Row],[Dis_Coming_Pcode]],"Yes","No")</f>
        <v>No</v>
      </c>
    </row>
    <row r="933" spans="1:36" x14ac:dyDescent="0.35">
      <c r="A933" s="50">
        <v>45459</v>
      </c>
      <c r="B933" s="50">
        <v>45454</v>
      </c>
      <c r="C933" s="50" t="s">
        <v>874</v>
      </c>
      <c r="D933" s="51" t="s">
        <v>6</v>
      </c>
      <c r="E933" s="52" t="s">
        <v>873</v>
      </c>
      <c r="F933" s="51" t="s">
        <v>892</v>
      </c>
      <c r="G933" s="51" t="s">
        <v>6</v>
      </c>
      <c r="H933" s="52" t="s">
        <v>873</v>
      </c>
      <c r="I933" s="51" t="s">
        <v>1126</v>
      </c>
      <c r="J933" s="51" t="s">
        <v>1184</v>
      </c>
      <c r="K933" s="50">
        <v>45452</v>
      </c>
      <c r="L933" s="50" t="s">
        <v>401</v>
      </c>
      <c r="M933" s="51" t="s">
        <v>1203</v>
      </c>
      <c r="N933" s="52" t="s">
        <v>266</v>
      </c>
      <c r="O933" s="51" t="s">
        <v>420</v>
      </c>
      <c r="P933" s="51" t="s">
        <v>418</v>
      </c>
      <c r="Q933" s="52" t="s">
        <v>419</v>
      </c>
      <c r="R933" s="51" t="s">
        <v>1181</v>
      </c>
      <c r="S933" s="51" t="s">
        <v>1183</v>
      </c>
      <c r="T933" s="51" t="s">
        <v>1160</v>
      </c>
      <c r="U933" s="51"/>
      <c r="V933" s="51"/>
      <c r="W933" s="51">
        <v>1</v>
      </c>
      <c r="X933" s="51">
        <v>0</v>
      </c>
      <c r="Y933" s="51">
        <v>1</v>
      </c>
      <c r="Z933" s="51">
        <v>0</v>
      </c>
      <c r="AA933" s="51">
        <v>0</v>
      </c>
      <c r="AB933" s="51">
        <v>0</v>
      </c>
      <c r="AC933" s="51">
        <v>0</v>
      </c>
      <c r="AD933" s="51">
        <v>0</v>
      </c>
      <c r="AE933" s="51">
        <v>0</v>
      </c>
      <c r="AF933" s="51">
        <v>0</v>
      </c>
      <c r="AG933" s="51">
        <v>0</v>
      </c>
      <c r="AH933" s="51" t="str">
        <f>IF(OR(COUNTIF(WestCoast[],IDPs[[#This Row],[Dis_Pcode]])&gt;=1,COUNTIF(WestCoast[],#REF!)&gt;=1),"Yes","No")</f>
        <v>No</v>
      </c>
      <c r="AI933" s="51" t="str">
        <f>IF(IDPs[[#This Row],[Gov_Pcode]]=IDPs[[#This Row],[Gov_Coming_Pcode]],"Yes","No")</f>
        <v>No</v>
      </c>
      <c r="AJ933" s="51" t="str">
        <f>IF(IDPs[[#This Row],[Dis_Pcode]]=IDPs[[#This Row],[Dis_Coming_Pcode]],"Yes","No")</f>
        <v>No</v>
      </c>
    </row>
    <row r="934" spans="1:36" x14ac:dyDescent="0.35">
      <c r="A934" s="50">
        <v>45459</v>
      </c>
      <c r="B934" s="50">
        <v>45454</v>
      </c>
      <c r="C934" s="50" t="s">
        <v>874</v>
      </c>
      <c r="D934" s="51" t="s">
        <v>6</v>
      </c>
      <c r="E934" s="52" t="s">
        <v>873</v>
      </c>
      <c r="F934" s="51" t="s">
        <v>892</v>
      </c>
      <c r="G934" s="51" t="s">
        <v>6</v>
      </c>
      <c r="H934" s="52" t="s">
        <v>873</v>
      </c>
      <c r="I934" s="51" t="s">
        <v>1126</v>
      </c>
      <c r="J934" s="51" t="s">
        <v>1184</v>
      </c>
      <c r="K934" s="50">
        <v>45453</v>
      </c>
      <c r="L934" s="50" t="s">
        <v>401</v>
      </c>
      <c r="M934" s="51" t="s">
        <v>1203</v>
      </c>
      <c r="N934" s="52" t="s">
        <v>266</v>
      </c>
      <c r="O934" s="51" t="s">
        <v>406</v>
      </c>
      <c r="P934" s="51" t="s">
        <v>38</v>
      </c>
      <c r="Q934" s="52" t="s">
        <v>405</v>
      </c>
      <c r="R934" s="51" t="s">
        <v>1181</v>
      </c>
      <c r="S934" s="51" t="s">
        <v>1183</v>
      </c>
      <c r="T934" s="51" t="s">
        <v>1160</v>
      </c>
      <c r="U934" s="51"/>
      <c r="V934" s="51"/>
      <c r="W934" s="51">
        <v>1</v>
      </c>
      <c r="X934" s="51">
        <v>0</v>
      </c>
      <c r="Y934" s="51">
        <v>0</v>
      </c>
      <c r="Z934" s="51">
        <v>0</v>
      </c>
      <c r="AA934" s="51">
        <v>0</v>
      </c>
      <c r="AB934" s="51">
        <v>0</v>
      </c>
      <c r="AC934" s="51">
        <v>0</v>
      </c>
      <c r="AD934" s="51">
        <v>1</v>
      </c>
      <c r="AE934" s="51">
        <v>0</v>
      </c>
      <c r="AF934" s="51">
        <v>0</v>
      </c>
      <c r="AG934" s="51">
        <v>0</v>
      </c>
      <c r="AH934" s="51" t="str">
        <f>IF(OR(COUNTIF(WestCoast[],IDPs[[#This Row],[Dis_Pcode]])&gt;=1,COUNTIF(WestCoast[],#REF!)&gt;=1),"Yes","No")</f>
        <v>No</v>
      </c>
      <c r="AI934" s="51" t="str">
        <f>IF(IDPs[[#This Row],[Gov_Pcode]]=IDPs[[#This Row],[Gov_Coming_Pcode]],"Yes","No")</f>
        <v>No</v>
      </c>
      <c r="AJ934" s="51" t="str">
        <f>IF(IDPs[[#This Row],[Dis_Pcode]]=IDPs[[#This Row],[Dis_Coming_Pcode]],"Yes","No")</f>
        <v>No</v>
      </c>
    </row>
    <row r="935" spans="1:36" x14ac:dyDescent="0.35">
      <c r="A935" s="50">
        <v>45459</v>
      </c>
      <c r="B935" s="50">
        <v>45456</v>
      </c>
      <c r="C935" s="50" t="s">
        <v>874</v>
      </c>
      <c r="D935" s="51" t="s">
        <v>6</v>
      </c>
      <c r="E935" s="52" t="s">
        <v>873</v>
      </c>
      <c r="F935" s="51" t="s">
        <v>892</v>
      </c>
      <c r="G935" s="51" t="s">
        <v>6</v>
      </c>
      <c r="H935" s="52" t="s">
        <v>873</v>
      </c>
      <c r="I935" s="51" t="s">
        <v>1126</v>
      </c>
      <c r="J935" s="51" t="s">
        <v>1184</v>
      </c>
      <c r="K935" s="50">
        <v>45453</v>
      </c>
      <c r="L935" s="50" t="s">
        <v>401</v>
      </c>
      <c r="M935" s="51" t="s">
        <v>1203</v>
      </c>
      <c r="N935" s="52" t="s">
        <v>266</v>
      </c>
      <c r="O935" s="51" t="s">
        <v>447</v>
      </c>
      <c r="P935" s="51" t="s">
        <v>43</v>
      </c>
      <c r="Q935" s="52" t="s">
        <v>446</v>
      </c>
      <c r="R935" s="51" t="s">
        <v>1181</v>
      </c>
      <c r="S935" s="51" t="s">
        <v>1413</v>
      </c>
      <c r="T935" s="51" t="s">
        <v>1160</v>
      </c>
      <c r="U935" s="51"/>
      <c r="V935" s="51"/>
      <c r="W935" s="51">
        <v>1</v>
      </c>
      <c r="X935" s="51">
        <v>0</v>
      </c>
      <c r="Y935" s="51">
        <v>0</v>
      </c>
      <c r="Z935" s="51">
        <v>0</v>
      </c>
      <c r="AA935" s="51">
        <v>0</v>
      </c>
      <c r="AB935" s="51">
        <v>0</v>
      </c>
      <c r="AC935" s="51">
        <v>0</v>
      </c>
      <c r="AD935" s="51">
        <v>1</v>
      </c>
      <c r="AE935" s="51">
        <v>0</v>
      </c>
      <c r="AF935" s="51">
        <v>0</v>
      </c>
      <c r="AG935" s="51">
        <v>0</v>
      </c>
      <c r="AH935" s="51" t="str">
        <f>IF(OR(COUNTIF(WestCoast[],IDPs[[#This Row],[Dis_Pcode]])&gt;=1,COUNTIF(WestCoast[],#REF!)&gt;=1),"Yes","No")</f>
        <v>No</v>
      </c>
      <c r="AI935" s="51" t="str">
        <f>IF(IDPs[[#This Row],[Gov_Pcode]]=IDPs[[#This Row],[Gov_Coming_Pcode]],"Yes","No")</f>
        <v>No</v>
      </c>
      <c r="AJ935" s="51" t="str">
        <f>IF(IDPs[[#This Row],[Dis_Pcode]]=IDPs[[#This Row],[Dis_Coming_Pcode]],"Yes","No")</f>
        <v>No</v>
      </c>
    </row>
    <row r="936" spans="1:36" x14ac:dyDescent="0.35">
      <c r="A936" s="50">
        <v>45459</v>
      </c>
      <c r="B936" s="50">
        <v>45454</v>
      </c>
      <c r="C936" s="50" t="s">
        <v>874</v>
      </c>
      <c r="D936" s="51" t="s">
        <v>6</v>
      </c>
      <c r="E936" s="52" t="s">
        <v>873</v>
      </c>
      <c r="F936" s="51" t="s">
        <v>892</v>
      </c>
      <c r="G936" s="51" t="s">
        <v>6</v>
      </c>
      <c r="H936" s="52" t="s">
        <v>873</v>
      </c>
      <c r="I936" s="51" t="s">
        <v>1126</v>
      </c>
      <c r="J936" s="51" t="s">
        <v>1184</v>
      </c>
      <c r="K936" s="50">
        <v>45453</v>
      </c>
      <c r="L936" s="50" t="s">
        <v>717</v>
      </c>
      <c r="M936" s="51" t="s">
        <v>1</v>
      </c>
      <c r="N936" s="52" t="s">
        <v>264</v>
      </c>
      <c r="O936" s="51" t="s">
        <v>723</v>
      </c>
      <c r="P936" s="51" t="s">
        <v>1285</v>
      </c>
      <c r="Q936" s="52" t="s">
        <v>1286</v>
      </c>
      <c r="R936" s="51" t="s">
        <v>1181</v>
      </c>
      <c r="S936" s="51" t="s">
        <v>1413</v>
      </c>
      <c r="T936" s="51" t="s">
        <v>1160</v>
      </c>
      <c r="U936" s="51"/>
      <c r="V936" s="51"/>
      <c r="W936" s="51">
        <v>1</v>
      </c>
      <c r="X936" s="51">
        <v>0</v>
      </c>
      <c r="Y936" s="51">
        <v>0</v>
      </c>
      <c r="Z936" s="51">
        <v>0</v>
      </c>
      <c r="AA936" s="51">
        <v>0</v>
      </c>
      <c r="AB936" s="51">
        <v>0</v>
      </c>
      <c r="AC936" s="51">
        <v>0</v>
      </c>
      <c r="AD936" s="51">
        <v>1</v>
      </c>
      <c r="AE936" s="51">
        <v>0</v>
      </c>
      <c r="AF936" s="51">
        <v>0</v>
      </c>
      <c r="AG936" s="51">
        <v>0</v>
      </c>
      <c r="AH936" s="51" t="str">
        <f>IF(OR(COUNTIF(WestCoast[],IDPs[[#This Row],[Dis_Pcode]])&gt;=1,COUNTIF(WestCoast[],#REF!)&gt;=1),"Yes","No")</f>
        <v>No</v>
      </c>
      <c r="AI936" s="51" t="str">
        <f>IF(IDPs[[#This Row],[Gov_Pcode]]=IDPs[[#This Row],[Gov_Coming_Pcode]],"Yes","No")</f>
        <v>No</v>
      </c>
      <c r="AJ936" s="51" t="str">
        <f>IF(IDPs[[#This Row],[Dis_Pcode]]=IDPs[[#This Row],[Dis_Coming_Pcode]],"Yes","No")</f>
        <v>No</v>
      </c>
    </row>
    <row r="937" spans="1:36" x14ac:dyDescent="0.35">
      <c r="A937" s="50">
        <v>45459</v>
      </c>
      <c r="B937" s="50">
        <v>45454</v>
      </c>
      <c r="C937" s="50" t="s">
        <v>874</v>
      </c>
      <c r="D937" s="51" t="s">
        <v>6</v>
      </c>
      <c r="E937" s="52" t="s">
        <v>873</v>
      </c>
      <c r="F937" s="51" t="s">
        <v>892</v>
      </c>
      <c r="G937" s="51" t="s">
        <v>6</v>
      </c>
      <c r="H937" s="52" t="s">
        <v>873</v>
      </c>
      <c r="I937" s="51" t="s">
        <v>1126</v>
      </c>
      <c r="J937" s="51" t="s">
        <v>1184</v>
      </c>
      <c r="K937" s="50">
        <v>45453</v>
      </c>
      <c r="L937" s="50" t="s">
        <v>401</v>
      </c>
      <c r="M937" s="51" t="s">
        <v>1203</v>
      </c>
      <c r="N937" s="52" t="s">
        <v>266</v>
      </c>
      <c r="O937" s="51" t="s">
        <v>443</v>
      </c>
      <c r="P937" s="51" t="s">
        <v>1297</v>
      </c>
      <c r="Q937" s="52" t="s">
        <v>442</v>
      </c>
      <c r="R937" s="51" t="s">
        <v>1181</v>
      </c>
      <c r="S937" s="51" t="s">
        <v>1182</v>
      </c>
      <c r="T937" s="51" t="s">
        <v>1160</v>
      </c>
      <c r="U937" s="51"/>
      <c r="V937" s="51"/>
      <c r="W937" s="51">
        <v>2</v>
      </c>
      <c r="X937" s="51">
        <v>0</v>
      </c>
      <c r="Y937" s="51">
        <v>1</v>
      </c>
      <c r="Z937" s="51">
        <v>0</v>
      </c>
      <c r="AA937" s="51">
        <v>0</v>
      </c>
      <c r="AB937" s="51">
        <v>0</v>
      </c>
      <c r="AC937" s="51">
        <v>0</v>
      </c>
      <c r="AD937" s="51">
        <v>0</v>
      </c>
      <c r="AE937" s="51">
        <v>1</v>
      </c>
      <c r="AF937" s="51">
        <v>0</v>
      </c>
      <c r="AG937" s="51">
        <v>0</v>
      </c>
      <c r="AH937" s="51" t="str">
        <f>IF(OR(COUNTIF(WestCoast[],IDPs[[#This Row],[Dis_Pcode]])&gt;=1,COUNTIF(WestCoast[],#REF!)&gt;=1),"Yes","No")</f>
        <v>No</v>
      </c>
      <c r="AI937" s="51" t="str">
        <f>IF(IDPs[[#This Row],[Gov_Pcode]]=IDPs[[#This Row],[Gov_Coming_Pcode]],"Yes","No")</f>
        <v>No</v>
      </c>
      <c r="AJ937" s="51" t="str">
        <f>IF(IDPs[[#This Row],[Dis_Pcode]]=IDPs[[#This Row],[Dis_Coming_Pcode]],"Yes","No")</f>
        <v>No</v>
      </c>
    </row>
    <row r="938" spans="1:36" x14ac:dyDescent="0.35">
      <c r="A938" s="50">
        <v>45459</v>
      </c>
      <c r="B938" s="50">
        <v>45455</v>
      </c>
      <c r="C938" s="50" t="s">
        <v>874</v>
      </c>
      <c r="D938" s="51" t="s">
        <v>6</v>
      </c>
      <c r="E938" s="52" t="s">
        <v>873</v>
      </c>
      <c r="F938" s="51" t="s">
        <v>894</v>
      </c>
      <c r="G938" s="51" t="s">
        <v>87</v>
      </c>
      <c r="H938" s="52" t="s">
        <v>893</v>
      </c>
      <c r="I938" s="51" t="s">
        <v>1126</v>
      </c>
      <c r="J938" s="51" t="s">
        <v>1184</v>
      </c>
      <c r="K938" s="50">
        <v>45454</v>
      </c>
      <c r="L938" s="50" t="s">
        <v>325</v>
      </c>
      <c r="M938" s="51" t="s">
        <v>17</v>
      </c>
      <c r="N938" s="52" t="s">
        <v>277</v>
      </c>
      <c r="O938" s="51" t="s">
        <v>371</v>
      </c>
      <c r="P938" s="51" t="s">
        <v>370</v>
      </c>
      <c r="Q938" s="52" t="s">
        <v>369</v>
      </c>
      <c r="R938" s="51" t="s">
        <v>1181</v>
      </c>
      <c r="S938" s="51" t="s">
        <v>1183</v>
      </c>
      <c r="T938" s="51" t="s">
        <v>1160</v>
      </c>
      <c r="U938" s="51"/>
      <c r="V938" s="51"/>
      <c r="W938" s="51">
        <v>1</v>
      </c>
      <c r="X938" s="51">
        <v>0</v>
      </c>
      <c r="Y938" s="51">
        <v>0</v>
      </c>
      <c r="Z938" s="51">
        <v>0</v>
      </c>
      <c r="AA938" s="51">
        <v>1</v>
      </c>
      <c r="AB938" s="51">
        <v>0</v>
      </c>
      <c r="AC938" s="51">
        <v>0</v>
      </c>
      <c r="AD938" s="51">
        <v>0</v>
      </c>
      <c r="AE938" s="51">
        <v>0</v>
      </c>
      <c r="AF938" s="51">
        <v>0</v>
      </c>
      <c r="AG938" s="51">
        <v>0</v>
      </c>
      <c r="AH938" s="51" t="str">
        <f>IF(OR(COUNTIF(WestCoast[],IDPs[[#This Row],[Dis_Pcode]])&gt;=1,COUNTIF(WestCoast[],#REF!)&gt;=1),"Yes","No")</f>
        <v>No</v>
      </c>
      <c r="AI938" s="51" t="str">
        <f>IF(IDPs[[#This Row],[Gov_Pcode]]=IDPs[[#This Row],[Gov_Coming_Pcode]],"Yes","No")</f>
        <v>No</v>
      </c>
      <c r="AJ938" s="51" t="str">
        <f>IF(IDPs[[#This Row],[Dis_Pcode]]=IDPs[[#This Row],[Dis_Coming_Pcode]],"Yes","No")</f>
        <v>No</v>
      </c>
    </row>
    <row r="939" spans="1:36" x14ac:dyDescent="0.35">
      <c r="A939" s="50">
        <v>45459</v>
      </c>
      <c r="B939" s="50">
        <v>45456</v>
      </c>
      <c r="C939" s="50" t="s">
        <v>874</v>
      </c>
      <c r="D939" s="51" t="s">
        <v>6</v>
      </c>
      <c r="E939" s="52" t="s">
        <v>873</v>
      </c>
      <c r="F939" s="51" t="s">
        <v>894</v>
      </c>
      <c r="G939" s="51" t="s">
        <v>87</v>
      </c>
      <c r="H939" s="52" t="s">
        <v>893</v>
      </c>
      <c r="I939" s="51" t="s">
        <v>1126</v>
      </c>
      <c r="J939" s="51" t="s">
        <v>1184</v>
      </c>
      <c r="K939" s="50">
        <v>45454</v>
      </c>
      <c r="L939" s="50" t="s">
        <v>401</v>
      </c>
      <c r="M939" s="51" t="s">
        <v>1203</v>
      </c>
      <c r="N939" s="52" t="s">
        <v>266</v>
      </c>
      <c r="O939" s="51" t="s">
        <v>453</v>
      </c>
      <c r="P939" s="51" t="s">
        <v>25</v>
      </c>
      <c r="Q939" s="52" t="s">
        <v>452</v>
      </c>
      <c r="R939" s="51" t="s">
        <v>1181</v>
      </c>
      <c r="S939" s="51" t="s">
        <v>1183</v>
      </c>
      <c r="T939" s="51" t="s">
        <v>1160</v>
      </c>
      <c r="U939" s="51"/>
      <c r="V939" s="51"/>
      <c r="W939" s="51">
        <v>2</v>
      </c>
      <c r="X939" s="51">
        <v>0</v>
      </c>
      <c r="Y939" s="51">
        <v>0</v>
      </c>
      <c r="Z939" s="51">
        <v>0</v>
      </c>
      <c r="AA939" s="51">
        <v>0</v>
      </c>
      <c r="AB939" s="51">
        <v>0</v>
      </c>
      <c r="AC939" s="51">
        <v>0</v>
      </c>
      <c r="AD939" s="51">
        <v>0</v>
      </c>
      <c r="AE939" s="51">
        <v>0</v>
      </c>
      <c r="AF939" s="51">
        <v>2</v>
      </c>
      <c r="AG939" s="51">
        <v>0</v>
      </c>
      <c r="AH939" s="51" t="str">
        <f>IF(OR(COUNTIF(WestCoast[],IDPs[[#This Row],[Dis_Pcode]])&gt;=1,COUNTIF(WestCoast[],#REF!)&gt;=1),"Yes","No")</f>
        <v>No</v>
      </c>
      <c r="AI939" s="51" t="str">
        <f>IF(IDPs[[#This Row],[Gov_Pcode]]=IDPs[[#This Row],[Gov_Coming_Pcode]],"Yes","No")</f>
        <v>No</v>
      </c>
      <c r="AJ939" s="51" t="str">
        <f>IF(IDPs[[#This Row],[Dis_Pcode]]=IDPs[[#This Row],[Dis_Coming_Pcode]],"Yes","No")</f>
        <v>No</v>
      </c>
    </row>
    <row r="940" spans="1:36" x14ac:dyDescent="0.35">
      <c r="A940" s="50">
        <v>45465</v>
      </c>
      <c r="B940" s="50">
        <v>45463</v>
      </c>
      <c r="C940" s="50" t="s">
        <v>874</v>
      </c>
      <c r="D940" s="51" t="s">
        <v>6</v>
      </c>
      <c r="E940" s="52" t="s">
        <v>873</v>
      </c>
      <c r="F940" s="51" t="s">
        <v>894</v>
      </c>
      <c r="G940" s="51" t="s">
        <v>87</v>
      </c>
      <c r="H940" s="52" t="s">
        <v>893</v>
      </c>
      <c r="I940" s="51" t="s">
        <v>1126</v>
      </c>
      <c r="J940" s="51" t="s">
        <v>1184</v>
      </c>
      <c r="K940" s="50">
        <v>45459</v>
      </c>
      <c r="L940" s="50" t="s">
        <v>514</v>
      </c>
      <c r="M940" s="51" t="s">
        <v>21</v>
      </c>
      <c r="N940" s="52" t="s">
        <v>280</v>
      </c>
      <c r="O940" s="51" t="s">
        <v>530</v>
      </c>
      <c r="P940" s="51" t="s">
        <v>202</v>
      </c>
      <c r="Q940" s="52" t="s">
        <v>529</v>
      </c>
      <c r="R940" s="51" t="s">
        <v>1180</v>
      </c>
      <c r="S940" s="51" t="s">
        <v>1185</v>
      </c>
      <c r="T940" s="51" t="s">
        <v>1160</v>
      </c>
      <c r="U940" s="51"/>
      <c r="V940" s="51"/>
      <c r="W940" s="51">
        <v>1</v>
      </c>
      <c r="X940" s="51">
        <v>0</v>
      </c>
      <c r="Y940" s="51">
        <v>0</v>
      </c>
      <c r="Z940" s="51">
        <v>0</v>
      </c>
      <c r="AA940" s="51">
        <v>0</v>
      </c>
      <c r="AB940" s="51">
        <v>0</v>
      </c>
      <c r="AC940" s="51">
        <v>0</v>
      </c>
      <c r="AD940" s="51">
        <v>1</v>
      </c>
      <c r="AE940" s="51">
        <v>0</v>
      </c>
      <c r="AF940" s="51">
        <v>0</v>
      </c>
      <c r="AG940" s="51">
        <v>0</v>
      </c>
      <c r="AH940" s="51" t="str">
        <f>IF(OR(COUNTIF(WestCoast[],IDPs[[#This Row],[Dis_Pcode]])&gt;=1,COUNTIF(WestCoast[],#REF!)&gt;=1),"Yes","No")</f>
        <v>No</v>
      </c>
      <c r="AI940" s="51" t="str">
        <f>IF(IDPs[[#This Row],[Gov_Pcode]]=IDPs[[#This Row],[Gov_Coming_Pcode]],"Yes","No")</f>
        <v>No</v>
      </c>
      <c r="AJ940" s="51" t="str">
        <f>IF(IDPs[[#This Row],[Dis_Pcode]]=IDPs[[#This Row],[Dis_Coming_Pcode]],"Yes","No")</f>
        <v>No</v>
      </c>
    </row>
    <row r="941" spans="1:36" x14ac:dyDescent="0.35">
      <c r="A941" s="50">
        <v>45465</v>
      </c>
      <c r="B941" s="50">
        <v>45462</v>
      </c>
      <c r="C941" s="50" t="s">
        <v>874</v>
      </c>
      <c r="D941" s="51" t="s">
        <v>6</v>
      </c>
      <c r="E941" s="52" t="s">
        <v>873</v>
      </c>
      <c r="F941" s="51" t="s">
        <v>892</v>
      </c>
      <c r="G941" s="51" t="s">
        <v>6</v>
      </c>
      <c r="H941" s="52" t="s">
        <v>873</v>
      </c>
      <c r="I941" s="51" t="s">
        <v>1126</v>
      </c>
      <c r="J941" s="51" t="s">
        <v>1184</v>
      </c>
      <c r="K941" s="50">
        <v>45460</v>
      </c>
      <c r="L941" s="50" t="s">
        <v>401</v>
      </c>
      <c r="M941" s="51" t="s">
        <v>1203</v>
      </c>
      <c r="N941" s="52" t="s">
        <v>266</v>
      </c>
      <c r="O941" s="51" t="s">
        <v>406</v>
      </c>
      <c r="P941" s="51" t="s">
        <v>38</v>
      </c>
      <c r="Q941" s="52" t="s">
        <v>405</v>
      </c>
      <c r="R941" s="51" t="s">
        <v>1180</v>
      </c>
      <c r="S941" s="51" t="s">
        <v>1185</v>
      </c>
      <c r="T941" s="51" t="s">
        <v>1435</v>
      </c>
      <c r="U941" s="51" t="s">
        <v>1160</v>
      </c>
      <c r="V941" s="51"/>
      <c r="W941" s="51">
        <v>1</v>
      </c>
      <c r="X941" s="51">
        <v>0</v>
      </c>
      <c r="Y941" s="51">
        <v>1</v>
      </c>
      <c r="Z941" s="51">
        <v>0</v>
      </c>
      <c r="AA941" s="51">
        <v>0</v>
      </c>
      <c r="AB941" s="51">
        <v>0</v>
      </c>
      <c r="AC941" s="51">
        <v>0</v>
      </c>
      <c r="AD941" s="51">
        <v>0</v>
      </c>
      <c r="AE941" s="51">
        <v>0</v>
      </c>
      <c r="AF941" s="51">
        <v>0</v>
      </c>
      <c r="AG941" s="51">
        <v>0</v>
      </c>
      <c r="AH941" s="51" t="str">
        <f>IF(OR(COUNTIF(WestCoast[],IDPs[[#This Row],[Dis_Pcode]])&gt;=1,COUNTIF(WestCoast[],#REF!)&gt;=1),"Yes","No")</f>
        <v>No</v>
      </c>
      <c r="AI941" s="51" t="str">
        <f>IF(IDPs[[#This Row],[Gov_Pcode]]=IDPs[[#This Row],[Gov_Coming_Pcode]],"Yes","No")</f>
        <v>No</v>
      </c>
      <c r="AJ941" s="51" t="str">
        <f>IF(IDPs[[#This Row],[Dis_Pcode]]=IDPs[[#This Row],[Dis_Coming_Pcode]],"Yes","No")</f>
        <v>No</v>
      </c>
    </row>
    <row r="942" spans="1:36" x14ac:dyDescent="0.35">
      <c r="A942" s="50">
        <v>45465</v>
      </c>
      <c r="B942" s="50">
        <v>45464</v>
      </c>
      <c r="C942" s="50" t="s">
        <v>874</v>
      </c>
      <c r="D942" s="51" t="s">
        <v>6</v>
      </c>
      <c r="E942" s="52" t="s">
        <v>873</v>
      </c>
      <c r="F942" s="51" t="s">
        <v>892</v>
      </c>
      <c r="G942" s="51" t="s">
        <v>6</v>
      </c>
      <c r="H942" s="52" t="s">
        <v>873</v>
      </c>
      <c r="I942" s="51" t="s">
        <v>1126</v>
      </c>
      <c r="J942" s="51" t="s">
        <v>1184</v>
      </c>
      <c r="K942" s="50">
        <v>45461</v>
      </c>
      <c r="L942" s="50" t="s">
        <v>617</v>
      </c>
      <c r="M942" s="51" t="s">
        <v>13</v>
      </c>
      <c r="N942" s="52" t="s">
        <v>275</v>
      </c>
      <c r="O942" s="51" t="s">
        <v>640</v>
      </c>
      <c r="P942" s="51" t="s">
        <v>1327</v>
      </c>
      <c r="Q942" s="52" t="s">
        <v>639</v>
      </c>
      <c r="R942" s="51" t="s">
        <v>1181</v>
      </c>
      <c r="S942" s="51" t="s">
        <v>1182</v>
      </c>
      <c r="T942" s="51" t="s">
        <v>1160</v>
      </c>
      <c r="U942" s="51"/>
      <c r="V942" s="51"/>
      <c r="W942" s="51">
        <v>2</v>
      </c>
      <c r="X942" s="51">
        <v>0</v>
      </c>
      <c r="Y942" s="51">
        <v>0</v>
      </c>
      <c r="Z942" s="51">
        <v>0</v>
      </c>
      <c r="AA942" s="51">
        <v>0</v>
      </c>
      <c r="AB942" s="51">
        <v>0</v>
      </c>
      <c r="AC942" s="51">
        <v>0</v>
      </c>
      <c r="AD942" s="51">
        <v>2</v>
      </c>
      <c r="AE942" s="51">
        <v>0</v>
      </c>
      <c r="AF942" s="51">
        <v>0</v>
      </c>
      <c r="AG942" s="51">
        <v>0</v>
      </c>
      <c r="AH942" s="51" t="str">
        <f>IF(OR(COUNTIF(WestCoast[],IDPs[[#This Row],[Dis_Pcode]])&gt;=1,COUNTIF(WestCoast[],#REF!)&gt;=1),"Yes","No")</f>
        <v>No</v>
      </c>
      <c r="AI942" s="51" t="str">
        <f>IF(IDPs[[#This Row],[Gov_Pcode]]=IDPs[[#This Row],[Gov_Coming_Pcode]],"Yes","No")</f>
        <v>No</v>
      </c>
      <c r="AJ942" s="51" t="str">
        <f>IF(IDPs[[#This Row],[Dis_Pcode]]=IDPs[[#This Row],[Dis_Coming_Pcode]],"Yes","No")</f>
        <v>No</v>
      </c>
    </row>
    <row r="943" spans="1:36" x14ac:dyDescent="0.35">
      <c r="A943" s="50">
        <v>45465</v>
      </c>
      <c r="B943" s="50">
        <v>45464</v>
      </c>
      <c r="C943" s="50" t="s">
        <v>874</v>
      </c>
      <c r="D943" s="51" t="s">
        <v>6</v>
      </c>
      <c r="E943" s="52" t="s">
        <v>873</v>
      </c>
      <c r="F943" s="51" t="s">
        <v>894</v>
      </c>
      <c r="G943" s="51" t="s">
        <v>87</v>
      </c>
      <c r="H943" s="52" t="s">
        <v>893</v>
      </c>
      <c r="I943" s="51" t="s">
        <v>1126</v>
      </c>
      <c r="J943" s="51" t="s">
        <v>1184</v>
      </c>
      <c r="K943" s="50">
        <v>45462</v>
      </c>
      <c r="L943" s="50" t="s">
        <v>401</v>
      </c>
      <c r="M943" s="51" t="s">
        <v>1203</v>
      </c>
      <c r="N943" s="52" t="s">
        <v>266</v>
      </c>
      <c r="O943" s="51" t="s">
        <v>441</v>
      </c>
      <c r="P943" s="51" t="s">
        <v>1209</v>
      </c>
      <c r="Q943" s="52" t="s">
        <v>440</v>
      </c>
      <c r="R943" s="51" t="s">
        <v>1181</v>
      </c>
      <c r="S943" s="51" t="s">
        <v>1183</v>
      </c>
      <c r="T943" s="51" t="s">
        <v>1160</v>
      </c>
      <c r="U943" s="51"/>
      <c r="V943" s="51"/>
      <c r="W943" s="51">
        <v>1</v>
      </c>
      <c r="X943" s="51">
        <v>0</v>
      </c>
      <c r="Y943" s="51">
        <v>0</v>
      </c>
      <c r="Z943" s="51">
        <v>0</v>
      </c>
      <c r="AA943" s="51">
        <v>0</v>
      </c>
      <c r="AB943" s="51">
        <v>0</v>
      </c>
      <c r="AC943" s="51">
        <v>0</v>
      </c>
      <c r="AD943" s="51">
        <v>0</v>
      </c>
      <c r="AE943" s="51">
        <v>0</v>
      </c>
      <c r="AF943" s="51">
        <v>1</v>
      </c>
      <c r="AG943" s="51">
        <v>0</v>
      </c>
      <c r="AH943" s="51" t="str">
        <f>IF(OR(COUNTIF(WestCoast[],IDPs[[#This Row],[Dis_Pcode]])&gt;=1,COUNTIF(WestCoast[],#REF!)&gt;=1),"Yes","No")</f>
        <v>No</v>
      </c>
      <c r="AI943" s="51" t="str">
        <f>IF(IDPs[[#This Row],[Gov_Pcode]]=IDPs[[#This Row],[Gov_Coming_Pcode]],"Yes","No")</f>
        <v>No</v>
      </c>
      <c r="AJ943" s="51" t="str">
        <f>IF(IDPs[[#This Row],[Dis_Pcode]]=IDPs[[#This Row],[Dis_Coming_Pcode]],"Yes","No")</f>
        <v>No</v>
      </c>
    </row>
    <row r="944" spans="1:36" x14ac:dyDescent="0.35">
      <c r="A944" s="50">
        <v>45465</v>
      </c>
      <c r="B944" s="50">
        <v>45463</v>
      </c>
      <c r="C944" s="50" t="s">
        <v>874</v>
      </c>
      <c r="D944" s="51" t="s">
        <v>6</v>
      </c>
      <c r="E944" s="52" t="s">
        <v>873</v>
      </c>
      <c r="F944" s="51" t="s">
        <v>894</v>
      </c>
      <c r="G944" s="51" t="s">
        <v>87</v>
      </c>
      <c r="H944" s="52" t="s">
        <v>893</v>
      </c>
      <c r="I944" s="51" t="s">
        <v>1126</v>
      </c>
      <c r="J944" s="51" t="s">
        <v>1184</v>
      </c>
      <c r="K944" s="50">
        <v>45463</v>
      </c>
      <c r="L944" s="50" t="s">
        <v>1046</v>
      </c>
      <c r="M944" s="51" t="s">
        <v>1207</v>
      </c>
      <c r="N944" s="52" t="s">
        <v>267</v>
      </c>
      <c r="O944" s="51" t="s">
        <v>1061</v>
      </c>
      <c r="P944" s="51" t="s">
        <v>88</v>
      </c>
      <c r="Q944" s="52" t="s">
        <v>1062</v>
      </c>
      <c r="R944" s="51" t="s">
        <v>1181</v>
      </c>
      <c r="S944" s="51" t="s">
        <v>1183</v>
      </c>
      <c r="T944" s="51" t="s">
        <v>1160</v>
      </c>
      <c r="U944" s="51"/>
      <c r="V944" s="51"/>
      <c r="W944" s="51">
        <v>1</v>
      </c>
      <c r="X944" s="51">
        <v>0</v>
      </c>
      <c r="Y944" s="51">
        <v>0</v>
      </c>
      <c r="Z944" s="51">
        <v>0</v>
      </c>
      <c r="AA944" s="51">
        <v>0</v>
      </c>
      <c r="AB944" s="51">
        <v>0</v>
      </c>
      <c r="AC944" s="51">
        <v>0</v>
      </c>
      <c r="AD944" s="51">
        <v>0</v>
      </c>
      <c r="AE944" s="51">
        <v>0</v>
      </c>
      <c r="AF944" s="51">
        <v>1</v>
      </c>
      <c r="AG944" s="51">
        <v>0</v>
      </c>
      <c r="AH944" s="51" t="str">
        <f>IF(OR(COUNTIF(WestCoast[],IDPs[[#This Row],[Dis_Pcode]])&gt;=1,COUNTIF(WestCoast[],#REF!)&gt;=1),"Yes","No")</f>
        <v>No</v>
      </c>
      <c r="AI944" s="51" t="str">
        <f>IF(IDPs[[#This Row],[Gov_Pcode]]=IDPs[[#This Row],[Gov_Coming_Pcode]],"Yes","No")</f>
        <v>No</v>
      </c>
      <c r="AJ944" s="51" t="str">
        <f>IF(IDPs[[#This Row],[Dis_Pcode]]=IDPs[[#This Row],[Dis_Coming_Pcode]],"Yes","No")</f>
        <v>No</v>
      </c>
    </row>
    <row r="945" spans="1:36" x14ac:dyDescent="0.35">
      <c r="A945" s="50">
        <v>45465</v>
      </c>
      <c r="B945" s="50">
        <v>45464</v>
      </c>
      <c r="C945" s="50" t="s">
        <v>874</v>
      </c>
      <c r="D945" s="51" t="s">
        <v>6</v>
      </c>
      <c r="E945" s="52" t="s">
        <v>873</v>
      </c>
      <c r="F945" s="51" t="s">
        <v>894</v>
      </c>
      <c r="G945" s="51" t="s">
        <v>87</v>
      </c>
      <c r="H945" s="52" t="s">
        <v>893</v>
      </c>
      <c r="I945" s="51" t="s">
        <v>1126</v>
      </c>
      <c r="J945" s="51" t="s">
        <v>1184</v>
      </c>
      <c r="K945" s="50">
        <v>45463</v>
      </c>
      <c r="L945" s="50" t="s">
        <v>717</v>
      </c>
      <c r="M945" s="51" t="s">
        <v>1</v>
      </c>
      <c r="N945" s="52" t="s">
        <v>264</v>
      </c>
      <c r="O945" s="51" t="s">
        <v>719</v>
      </c>
      <c r="P945" s="51" t="s">
        <v>78</v>
      </c>
      <c r="Q945" s="52" t="s">
        <v>718</v>
      </c>
      <c r="R945" s="51" t="s">
        <v>1181</v>
      </c>
      <c r="S945" s="51" t="s">
        <v>1413</v>
      </c>
      <c r="T945" s="51" t="s">
        <v>1160</v>
      </c>
      <c r="U945" s="51"/>
      <c r="V945" s="51"/>
      <c r="W945" s="51">
        <v>1</v>
      </c>
      <c r="X945" s="51">
        <v>0</v>
      </c>
      <c r="Y945" s="51">
        <v>1</v>
      </c>
      <c r="Z945" s="51">
        <v>0</v>
      </c>
      <c r="AA945" s="51">
        <v>0</v>
      </c>
      <c r="AB945" s="51">
        <v>0</v>
      </c>
      <c r="AC945" s="51">
        <v>0</v>
      </c>
      <c r="AD945" s="51">
        <v>0</v>
      </c>
      <c r="AE945" s="51">
        <v>0</v>
      </c>
      <c r="AF945" s="51">
        <v>0</v>
      </c>
      <c r="AG945" s="51">
        <v>0</v>
      </c>
      <c r="AH945" s="51" t="str">
        <f>IF(OR(COUNTIF(WestCoast[],IDPs[[#This Row],[Dis_Pcode]])&gt;=1,COUNTIF(WestCoast[],#REF!)&gt;=1),"Yes","No")</f>
        <v>No</v>
      </c>
      <c r="AI945" s="51" t="str">
        <f>IF(IDPs[[#This Row],[Gov_Pcode]]=IDPs[[#This Row],[Gov_Coming_Pcode]],"Yes","No")</f>
        <v>No</v>
      </c>
      <c r="AJ945" s="51" t="str">
        <f>IF(IDPs[[#This Row],[Dis_Pcode]]=IDPs[[#This Row],[Dis_Coming_Pcode]],"Yes","No")</f>
        <v>No</v>
      </c>
    </row>
    <row r="946" spans="1:36" x14ac:dyDescent="0.35">
      <c r="A946" s="50">
        <v>45469</v>
      </c>
      <c r="B946" s="50">
        <v>45469</v>
      </c>
      <c r="C946" s="50" t="s">
        <v>1046</v>
      </c>
      <c r="D946" s="51" t="s">
        <v>1207</v>
      </c>
      <c r="E946" s="52" t="s">
        <v>267</v>
      </c>
      <c r="F946" s="51" t="s">
        <v>1049</v>
      </c>
      <c r="G946" s="51" t="s">
        <v>1263</v>
      </c>
      <c r="H946" s="52" t="s">
        <v>1264</v>
      </c>
      <c r="I946" s="51" t="s">
        <v>1126</v>
      </c>
      <c r="J946" s="51" t="s">
        <v>1184</v>
      </c>
      <c r="K946" s="50">
        <v>45460</v>
      </c>
      <c r="L946" s="50" t="s">
        <v>1046</v>
      </c>
      <c r="M946" s="51" t="s">
        <v>1207</v>
      </c>
      <c r="N946" s="52" t="s">
        <v>267</v>
      </c>
      <c r="O946" s="51" t="s">
        <v>1084</v>
      </c>
      <c r="P946" s="51" t="s">
        <v>35</v>
      </c>
      <c r="Q946" s="52" t="s">
        <v>1083</v>
      </c>
      <c r="R946" s="51" t="s">
        <v>1180</v>
      </c>
      <c r="S946" s="51" t="s">
        <v>1185</v>
      </c>
      <c r="T946" s="51" t="s">
        <v>1160</v>
      </c>
      <c r="U946" s="51"/>
      <c r="V946" s="51"/>
      <c r="W946" s="51">
        <v>4</v>
      </c>
      <c r="X946" s="51">
        <v>0</v>
      </c>
      <c r="Y946" s="51">
        <v>0</v>
      </c>
      <c r="Z946" s="51">
        <v>0</v>
      </c>
      <c r="AA946" s="51">
        <v>4</v>
      </c>
      <c r="AB946" s="51">
        <v>0</v>
      </c>
      <c r="AC946" s="51">
        <v>0</v>
      </c>
      <c r="AD946" s="51">
        <v>0</v>
      </c>
      <c r="AE946" s="51">
        <v>0</v>
      </c>
      <c r="AF946" s="51">
        <v>0</v>
      </c>
      <c r="AG946" s="51">
        <v>0</v>
      </c>
      <c r="AH946" s="51" t="str">
        <f>IF(OR(COUNTIF(WestCoast[],IDPs[[#This Row],[Dis_Pcode]])&gt;=1,COUNTIF(WestCoast[],#REF!)&gt;=1),"Yes","No")</f>
        <v>Yes</v>
      </c>
      <c r="AI946" s="51" t="str">
        <f>IF(IDPs[[#This Row],[Gov_Pcode]]=IDPs[[#This Row],[Gov_Coming_Pcode]],"Yes","No")</f>
        <v>Yes</v>
      </c>
      <c r="AJ946" s="51" t="str">
        <f>IF(IDPs[[#This Row],[Dis_Pcode]]=IDPs[[#This Row],[Dis_Coming_Pcode]],"Yes","No")</f>
        <v>No</v>
      </c>
    </row>
    <row r="947" spans="1:36" x14ac:dyDescent="0.35">
      <c r="A947" s="50">
        <v>45469</v>
      </c>
      <c r="B947" s="50">
        <v>45468</v>
      </c>
      <c r="C947" s="50" t="s">
        <v>401</v>
      </c>
      <c r="D947" s="51" t="s">
        <v>1203</v>
      </c>
      <c r="E947" s="52" t="s">
        <v>266</v>
      </c>
      <c r="F947" s="51" t="s">
        <v>453</v>
      </c>
      <c r="G947" s="51" t="s">
        <v>25</v>
      </c>
      <c r="H947" s="52" t="s">
        <v>452</v>
      </c>
      <c r="I947" s="51" t="s">
        <v>1126</v>
      </c>
      <c r="J947" s="51" t="s">
        <v>1184</v>
      </c>
      <c r="K947" s="50">
        <v>45461</v>
      </c>
      <c r="L947" s="50" t="s">
        <v>401</v>
      </c>
      <c r="M947" s="51" t="s">
        <v>1203</v>
      </c>
      <c r="N947" s="52" t="s">
        <v>266</v>
      </c>
      <c r="O947" s="51" t="s">
        <v>408</v>
      </c>
      <c r="P947" s="51" t="s">
        <v>1204</v>
      </c>
      <c r="Q947" s="52" t="s">
        <v>407</v>
      </c>
      <c r="R947" s="51" t="s">
        <v>1180</v>
      </c>
      <c r="S947" s="51" t="s">
        <v>1186</v>
      </c>
      <c r="T947" s="51" t="s">
        <v>1160</v>
      </c>
      <c r="U947" s="51"/>
      <c r="V947" s="51"/>
      <c r="W947" s="51">
        <v>3</v>
      </c>
      <c r="X947" s="51">
        <v>0</v>
      </c>
      <c r="Y947" s="51">
        <v>1</v>
      </c>
      <c r="Z947" s="51">
        <v>0</v>
      </c>
      <c r="AA947" s="51">
        <v>0</v>
      </c>
      <c r="AB947" s="51">
        <v>0</v>
      </c>
      <c r="AC947" s="51">
        <v>0</v>
      </c>
      <c r="AD947" s="51">
        <v>2</v>
      </c>
      <c r="AE947" s="51">
        <v>0</v>
      </c>
      <c r="AF947" s="51">
        <v>0</v>
      </c>
      <c r="AG947" s="51">
        <v>0</v>
      </c>
      <c r="AH947" s="51" t="str">
        <f>IF(OR(COUNTIF(WestCoast[],IDPs[[#This Row],[Dis_Pcode]])&gt;=1,COUNTIF(WestCoast[],#REF!)&gt;=1),"Yes","No")</f>
        <v>Yes</v>
      </c>
      <c r="AI947" s="51" t="str">
        <f>IF(IDPs[[#This Row],[Gov_Pcode]]=IDPs[[#This Row],[Gov_Coming_Pcode]],"Yes","No")</f>
        <v>Yes</v>
      </c>
      <c r="AJ947" s="51" t="str">
        <f>IF(IDPs[[#This Row],[Dis_Pcode]]=IDPs[[#This Row],[Dis_Coming_Pcode]],"Yes","No")</f>
        <v>No</v>
      </c>
    </row>
    <row r="948" spans="1:36" x14ac:dyDescent="0.35">
      <c r="A948" s="50">
        <v>45469</v>
      </c>
      <c r="B948" s="50">
        <v>45469</v>
      </c>
      <c r="C948" s="50" t="s">
        <v>1046</v>
      </c>
      <c r="D948" s="51" t="s">
        <v>1207</v>
      </c>
      <c r="E948" s="52" t="s">
        <v>267</v>
      </c>
      <c r="F948" s="51" t="s">
        <v>1049</v>
      </c>
      <c r="G948" s="51" t="s">
        <v>1263</v>
      </c>
      <c r="H948" s="52" t="s">
        <v>1264</v>
      </c>
      <c r="I948" s="51" t="s">
        <v>1126</v>
      </c>
      <c r="J948" s="51" t="s">
        <v>1184</v>
      </c>
      <c r="K948" s="50">
        <v>45462</v>
      </c>
      <c r="L948" s="50" t="s">
        <v>1046</v>
      </c>
      <c r="M948" s="51" t="s">
        <v>1207</v>
      </c>
      <c r="N948" s="52" t="s">
        <v>267</v>
      </c>
      <c r="O948" s="51" t="s">
        <v>1081</v>
      </c>
      <c r="P948" s="51" t="s">
        <v>1208</v>
      </c>
      <c r="Q948" s="52" t="s">
        <v>1080</v>
      </c>
      <c r="R948" s="51" t="s">
        <v>1180</v>
      </c>
      <c r="S948" s="51" t="s">
        <v>1185</v>
      </c>
      <c r="T948" s="51" t="s">
        <v>1160</v>
      </c>
      <c r="U948" s="51"/>
      <c r="V948" s="51"/>
      <c r="W948" s="51">
        <v>2</v>
      </c>
      <c r="X948" s="51">
        <v>0</v>
      </c>
      <c r="Y948" s="51">
        <v>0</v>
      </c>
      <c r="Z948" s="51">
        <v>0</v>
      </c>
      <c r="AA948" s="51">
        <v>2</v>
      </c>
      <c r="AB948" s="51">
        <v>0</v>
      </c>
      <c r="AC948" s="51">
        <v>0</v>
      </c>
      <c r="AD948" s="51">
        <v>0</v>
      </c>
      <c r="AE948" s="51">
        <v>0</v>
      </c>
      <c r="AF948" s="51">
        <v>0</v>
      </c>
      <c r="AG948" s="51">
        <v>0</v>
      </c>
      <c r="AH948" s="51" t="str">
        <f>IF(OR(COUNTIF(WestCoast[],IDPs[[#This Row],[Dis_Pcode]])&gt;=1,COUNTIF(WestCoast[],#REF!)&gt;=1),"Yes","No")</f>
        <v>Yes</v>
      </c>
      <c r="AI948" s="51" t="str">
        <f>IF(IDPs[[#This Row],[Gov_Pcode]]=IDPs[[#This Row],[Gov_Coming_Pcode]],"Yes","No")</f>
        <v>Yes</v>
      </c>
      <c r="AJ948" s="51" t="str">
        <f>IF(IDPs[[#This Row],[Dis_Pcode]]=IDPs[[#This Row],[Dis_Coming_Pcode]],"Yes","No")</f>
        <v>No</v>
      </c>
    </row>
    <row r="949" spans="1:36" x14ac:dyDescent="0.35">
      <c r="A949" s="50">
        <v>45469</v>
      </c>
      <c r="B949" s="50">
        <v>45468</v>
      </c>
      <c r="C949" s="50" t="s">
        <v>401</v>
      </c>
      <c r="D949" s="51" t="s">
        <v>1203</v>
      </c>
      <c r="E949" s="52" t="s">
        <v>266</v>
      </c>
      <c r="F949" s="51" t="s">
        <v>417</v>
      </c>
      <c r="G949" s="51" t="s">
        <v>1303</v>
      </c>
      <c r="H949" s="52" t="s">
        <v>1304</v>
      </c>
      <c r="I949" s="51" t="s">
        <v>1126</v>
      </c>
      <c r="J949" s="51" t="s">
        <v>1184</v>
      </c>
      <c r="K949" s="50">
        <v>45463</v>
      </c>
      <c r="L949" s="50" t="s">
        <v>401</v>
      </c>
      <c r="M949" s="51" t="s">
        <v>1203</v>
      </c>
      <c r="N949" s="52" t="s">
        <v>266</v>
      </c>
      <c r="O949" s="51" t="s">
        <v>441</v>
      </c>
      <c r="P949" s="51" t="s">
        <v>1209</v>
      </c>
      <c r="Q949" s="52" t="s">
        <v>440</v>
      </c>
      <c r="R949" s="51" t="s">
        <v>1180</v>
      </c>
      <c r="S949" s="51" t="s">
        <v>1186</v>
      </c>
      <c r="T949" s="51" t="s">
        <v>1160</v>
      </c>
      <c r="U949" s="51"/>
      <c r="V949" s="51"/>
      <c r="W949" s="51">
        <v>1</v>
      </c>
      <c r="X949" s="51">
        <v>0</v>
      </c>
      <c r="Y949" s="51">
        <v>0</v>
      </c>
      <c r="Z949" s="51">
        <v>0</v>
      </c>
      <c r="AA949" s="51">
        <v>0</v>
      </c>
      <c r="AB949" s="51">
        <v>0</v>
      </c>
      <c r="AC949" s="51">
        <v>0</v>
      </c>
      <c r="AD949" s="51">
        <v>1</v>
      </c>
      <c r="AE949" s="51">
        <v>0</v>
      </c>
      <c r="AF949" s="51">
        <v>0</v>
      </c>
      <c r="AG949" s="51">
        <v>0</v>
      </c>
      <c r="AH949" s="51" t="str">
        <f>IF(OR(COUNTIF(WestCoast[],IDPs[[#This Row],[Dis_Pcode]])&gt;=1,COUNTIF(WestCoast[],#REF!)&gt;=1),"Yes","No")</f>
        <v>Yes</v>
      </c>
      <c r="AI949" s="51" t="str">
        <f>IF(IDPs[[#This Row],[Gov_Pcode]]=IDPs[[#This Row],[Gov_Coming_Pcode]],"Yes","No")</f>
        <v>Yes</v>
      </c>
      <c r="AJ949" s="51" t="str">
        <f>IF(IDPs[[#This Row],[Dis_Pcode]]=IDPs[[#This Row],[Dis_Coming_Pcode]],"Yes","No")</f>
        <v>No</v>
      </c>
    </row>
    <row r="950" spans="1:36" x14ac:dyDescent="0.35">
      <c r="A950" s="50">
        <v>45472</v>
      </c>
      <c r="B950" s="50">
        <v>45467</v>
      </c>
      <c r="C950" s="50" t="s">
        <v>874</v>
      </c>
      <c r="D950" s="51" t="s">
        <v>6</v>
      </c>
      <c r="E950" s="52" t="s">
        <v>873</v>
      </c>
      <c r="F950" s="51" t="s">
        <v>892</v>
      </c>
      <c r="G950" s="51" t="s">
        <v>6</v>
      </c>
      <c r="H950" s="52" t="s">
        <v>873</v>
      </c>
      <c r="I950" s="51" t="s">
        <v>1126</v>
      </c>
      <c r="J950" s="51" t="s">
        <v>1184</v>
      </c>
      <c r="K950" s="50">
        <v>45464</v>
      </c>
      <c r="L950" s="50" t="s">
        <v>401</v>
      </c>
      <c r="M950" s="51" t="s">
        <v>1203</v>
      </c>
      <c r="N950" s="52" t="s">
        <v>266</v>
      </c>
      <c r="O950" s="51" t="s">
        <v>449</v>
      </c>
      <c r="P950" s="51" t="s">
        <v>1302</v>
      </c>
      <c r="Q950" s="52" t="s">
        <v>448</v>
      </c>
      <c r="R950" s="51" t="s">
        <v>1181</v>
      </c>
      <c r="S950" s="51" t="s">
        <v>1183</v>
      </c>
      <c r="T950" s="51" t="s">
        <v>1160</v>
      </c>
      <c r="U950" s="51"/>
      <c r="V950" s="51"/>
      <c r="W950" s="51">
        <v>1</v>
      </c>
      <c r="X950" s="51">
        <v>0</v>
      </c>
      <c r="Y950" s="51">
        <v>1</v>
      </c>
      <c r="Z950" s="51">
        <v>0</v>
      </c>
      <c r="AA950" s="51">
        <v>0</v>
      </c>
      <c r="AB950" s="51">
        <v>0</v>
      </c>
      <c r="AC950" s="51">
        <v>0</v>
      </c>
      <c r="AD950" s="51">
        <v>0</v>
      </c>
      <c r="AE950" s="51">
        <v>0</v>
      </c>
      <c r="AF950" s="51">
        <v>0</v>
      </c>
      <c r="AG950" s="51">
        <v>0</v>
      </c>
      <c r="AH950" s="51" t="str">
        <f>IF(OR(COUNTIF(WestCoast[],IDPs[[#This Row],[Dis_Pcode]])&gt;=1,COUNTIF(WestCoast[],#REF!)&gt;=1),"Yes","No")</f>
        <v>No</v>
      </c>
      <c r="AI950" s="51" t="str">
        <f>IF(IDPs[[#This Row],[Gov_Pcode]]=IDPs[[#This Row],[Gov_Coming_Pcode]],"Yes","No")</f>
        <v>No</v>
      </c>
      <c r="AJ950" s="51" t="str">
        <f>IF(IDPs[[#This Row],[Dis_Pcode]]=IDPs[[#This Row],[Dis_Coming_Pcode]],"Yes","No")</f>
        <v>No</v>
      </c>
    </row>
    <row r="951" spans="1:36" x14ac:dyDescent="0.35">
      <c r="A951" s="50">
        <v>45472</v>
      </c>
      <c r="B951" s="50">
        <v>45468</v>
      </c>
      <c r="C951" s="50" t="s">
        <v>874</v>
      </c>
      <c r="D951" s="51" t="s">
        <v>6</v>
      </c>
      <c r="E951" s="52" t="s">
        <v>873</v>
      </c>
      <c r="F951" s="51" t="s">
        <v>894</v>
      </c>
      <c r="G951" s="51" t="s">
        <v>87</v>
      </c>
      <c r="H951" s="52" t="s">
        <v>893</v>
      </c>
      <c r="I951" s="51" t="s">
        <v>1126</v>
      </c>
      <c r="J951" s="51" t="s">
        <v>1184</v>
      </c>
      <c r="K951" s="50">
        <v>45465</v>
      </c>
      <c r="L951" s="50" t="s">
        <v>874</v>
      </c>
      <c r="M951" s="51" t="s">
        <v>6</v>
      </c>
      <c r="N951" s="52" t="s">
        <v>873</v>
      </c>
      <c r="O951" s="51" t="s">
        <v>878</v>
      </c>
      <c r="P951" s="51" t="s">
        <v>136</v>
      </c>
      <c r="Q951" s="52" t="s">
        <v>877</v>
      </c>
      <c r="R951" s="51" t="s">
        <v>1180</v>
      </c>
      <c r="S951" s="51" t="s">
        <v>1185</v>
      </c>
      <c r="T951" s="51" t="s">
        <v>1160</v>
      </c>
      <c r="U951" s="51"/>
      <c r="V951" s="51"/>
      <c r="W951" s="51">
        <v>1</v>
      </c>
      <c r="X951" s="51">
        <v>0</v>
      </c>
      <c r="Y951" s="51">
        <v>0</v>
      </c>
      <c r="Z951" s="51">
        <v>0</v>
      </c>
      <c r="AA951" s="51">
        <v>0</v>
      </c>
      <c r="AB951" s="51">
        <v>0</v>
      </c>
      <c r="AC951" s="51">
        <v>0</v>
      </c>
      <c r="AD951" s="51">
        <v>1</v>
      </c>
      <c r="AE951" s="51">
        <v>0</v>
      </c>
      <c r="AF951" s="51">
        <v>0</v>
      </c>
      <c r="AG951" s="51">
        <v>0</v>
      </c>
      <c r="AH951" s="51" t="str">
        <f>IF(OR(COUNTIF(WestCoast[],IDPs[[#This Row],[Dis_Pcode]])&gt;=1,COUNTIF(WestCoast[],#REF!)&gt;=1),"Yes","No")</f>
        <v>No</v>
      </c>
      <c r="AI951" s="51" t="str">
        <f>IF(IDPs[[#This Row],[Gov_Pcode]]=IDPs[[#This Row],[Gov_Coming_Pcode]],"Yes","No")</f>
        <v>Yes</v>
      </c>
      <c r="AJ951" s="51" t="str">
        <f>IF(IDPs[[#This Row],[Dis_Pcode]]=IDPs[[#This Row],[Dis_Coming_Pcode]],"Yes","No")</f>
        <v>No</v>
      </c>
    </row>
    <row r="952" spans="1:36" x14ac:dyDescent="0.35">
      <c r="A952" s="50">
        <v>45472</v>
      </c>
      <c r="B952" s="50">
        <v>45469</v>
      </c>
      <c r="C952" s="50" t="s">
        <v>874</v>
      </c>
      <c r="D952" s="51" t="s">
        <v>6</v>
      </c>
      <c r="E952" s="52" t="s">
        <v>873</v>
      </c>
      <c r="F952" s="51" t="s">
        <v>892</v>
      </c>
      <c r="G952" s="51" t="s">
        <v>6</v>
      </c>
      <c r="H952" s="52" t="s">
        <v>873</v>
      </c>
      <c r="I952" s="51" t="s">
        <v>1126</v>
      </c>
      <c r="J952" s="51" t="s">
        <v>1184</v>
      </c>
      <c r="K952" s="50">
        <v>45465</v>
      </c>
      <c r="L952" s="50" t="s">
        <v>401</v>
      </c>
      <c r="M952" s="51" t="s">
        <v>1203</v>
      </c>
      <c r="N952" s="52" t="s">
        <v>266</v>
      </c>
      <c r="O952" s="51" t="s">
        <v>408</v>
      </c>
      <c r="P952" s="51" t="s">
        <v>1204</v>
      </c>
      <c r="Q952" s="52" t="s">
        <v>407</v>
      </c>
      <c r="R952" s="51" t="s">
        <v>1181</v>
      </c>
      <c r="S952" s="51" t="s">
        <v>1182</v>
      </c>
      <c r="T952" s="51" t="s">
        <v>1435</v>
      </c>
      <c r="U952" s="51" t="s">
        <v>1435</v>
      </c>
      <c r="V952" s="51" t="s">
        <v>1439</v>
      </c>
      <c r="W952" s="51">
        <v>2</v>
      </c>
      <c r="X952" s="51">
        <v>0</v>
      </c>
      <c r="Y952" s="51">
        <v>0</v>
      </c>
      <c r="Z952" s="51">
        <v>0</v>
      </c>
      <c r="AA952" s="51">
        <v>0</v>
      </c>
      <c r="AB952" s="51">
        <v>0</v>
      </c>
      <c r="AC952" s="51">
        <v>0</v>
      </c>
      <c r="AD952" s="51">
        <v>2</v>
      </c>
      <c r="AE952" s="51">
        <v>0</v>
      </c>
      <c r="AF952" s="51">
        <v>0</v>
      </c>
      <c r="AG952" s="51">
        <v>0</v>
      </c>
      <c r="AH952" s="51" t="str">
        <f>IF(OR(COUNTIF(WestCoast[],IDPs[[#This Row],[Dis_Pcode]])&gt;=1,COUNTIF(WestCoast[],#REF!)&gt;=1),"Yes","No")</f>
        <v>No</v>
      </c>
      <c r="AI952" s="51" t="str">
        <f>IF(IDPs[[#This Row],[Gov_Pcode]]=IDPs[[#This Row],[Gov_Coming_Pcode]],"Yes","No")</f>
        <v>No</v>
      </c>
      <c r="AJ952" s="51" t="str">
        <f>IF(IDPs[[#This Row],[Dis_Pcode]]=IDPs[[#This Row],[Dis_Coming_Pcode]],"Yes","No")</f>
        <v>No</v>
      </c>
    </row>
    <row r="953" spans="1:36" x14ac:dyDescent="0.35">
      <c r="A953" s="50">
        <v>45472</v>
      </c>
      <c r="B953" s="50">
        <v>45465</v>
      </c>
      <c r="C953" s="50" t="s">
        <v>874</v>
      </c>
      <c r="D953" s="51" t="s">
        <v>6</v>
      </c>
      <c r="E953" s="52" t="s">
        <v>873</v>
      </c>
      <c r="F953" s="51" t="s">
        <v>892</v>
      </c>
      <c r="G953" s="51" t="s">
        <v>6</v>
      </c>
      <c r="H953" s="52" t="s">
        <v>873</v>
      </c>
      <c r="I953" s="51" t="s">
        <v>1126</v>
      </c>
      <c r="J953" s="51" t="s">
        <v>1184</v>
      </c>
      <c r="K953" s="50">
        <v>45465</v>
      </c>
      <c r="L953" s="50" t="s">
        <v>1046</v>
      </c>
      <c r="M953" s="51" t="s">
        <v>1207</v>
      </c>
      <c r="N953" s="52" t="s">
        <v>267</v>
      </c>
      <c r="O953" s="51" t="s">
        <v>1084</v>
      </c>
      <c r="P953" s="51" t="s">
        <v>35</v>
      </c>
      <c r="Q953" s="52" t="s">
        <v>1083</v>
      </c>
      <c r="R953" s="51" t="s">
        <v>1180</v>
      </c>
      <c r="S953" s="51" t="s">
        <v>1185</v>
      </c>
      <c r="T953" s="51" t="s">
        <v>1435</v>
      </c>
      <c r="U953" s="51" t="s">
        <v>1160</v>
      </c>
      <c r="V953" s="51"/>
      <c r="W953" s="51">
        <v>1</v>
      </c>
      <c r="X953" s="51">
        <v>0</v>
      </c>
      <c r="Y953" s="51">
        <v>0</v>
      </c>
      <c r="Z953" s="51">
        <v>0</v>
      </c>
      <c r="AA953" s="51">
        <v>0</v>
      </c>
      <c r="AB953" s="51">
        <v>0</v>
      </c>
      <c r="AC953" s="51">
        <v>0</v>
      </c>
      <c r="AD953" s="51">
        <v>1</v>
      </c>
      <c r="AE953" s="51">
        <v>0</v>
      </c>
      <c r="AF953" s="51">
        <v>0</v>
      </c>
      <c r="AG953" s="51">
        <v>0</v>
      </c>
      <c r="AH953" s="51" t="str">
        <f>IF(OR(COUNTIF(WestCoast[],IDPs[[#This Row],[Dis_Pcode]])&gt;=1,COUNTIF(WestCoast[],#REF!)&gt;=1),"Yes","No")</f>
        <v>No</v>
      </c>
      <c r="AI953" s="51" t="str">
        <f>IF(IDPs[[#This Row],[Gov_Pcode]]=IDPs[[#This Row],[Gov_Coming_Pcode]],"Yes","No")</f>
        <v>No</v>
      </c>
      <c r="AJ953" s="51" t="str">
        <f>IF(IDPs[[#This Row],[Dis_Pcode]]=IDPs[[#This Row],[Dis_Coming_Pcode]],"Yes","No")</f>
        <v>No</v>
      </c>
    </row>
    <row r="954" spans="1:36" x14ac:dyDescent="0.35">
      <c r="A954" s="50">
        <v>45472</v>
      </c>
      <c r="B954" s="50">
        <v>45468</v>
      </c>
      <c r="C954" s="50" t="s">
        <v>874</v>
      </c>
      <c r="D954" s="51" t="s">
        <v>6</v>
      </c>
      <c r="E954" s="52" t="s">
        <v>873</v>
      </c>
      <c r="F954" s="51" t="s">
        <v>892</v>
      </c>
      <c r="G954" s="51" t="s">
        <v>6</v>
      </c>
      <c r="H954" s="52" t="s">
        <v>873</v>
      </c>
      <c r="I954" s="51" t="s">
        <v>1126</v>
      </c>
      <c r="J954" s="51" t="s">
        <v>1184</v>
      </c>
      <c r="K954" s="50">
        <v>45466</v>
      </c>
      <c r="L954" s="50" t="s">
        <v>874</v>
      </c>
      <c r="M954" s="51" t="s">
        <v>6</v>
      </c>
      <c r="N954" s="52" t="s">
        <v>873</v>
      </c>
      <c r="O954" s="51" t="s">
        <v>902</v>
      </c>
      <c r="P954" s="51" t="s">
        <v>122</v>
      </c>
      <c r="Q954" s="52" t="s">
        <v>901</v>
      </c>
      <c r="R954" s="51" t="s">
        <v>1180</v>
      </c>
      <c r="S954" s="51" t="s">
        <v>1185</v>
      </c>
      <c r="T954" s="51" t="s">
        <v>1439</v>
      </c>
      <c r="U954" s="51"/>
      <c r="V954" s="51"/>
      <c r="W954" s="51">
        <v>1</v>
      </c>
      <c r="X954" s="51">
        <v>0</v>
      </c>
      <c r="Y954" s="51">
        <v>1</v>
      </c>
      <c r="Z954" s="51">
        <v>0</v>
      </c>
      <c r="AA954" s="51">
        <v>0</v>
      </c>
      <c r="AB954" s="51">
        <v>0</v>
      </c>
      <c r="AC954" s="51">
        <v>0</v>
      </c>
      <c r="AD954" s="51">
        <v>0</v>
      </c>
      <c r="AE954" s="51">
        <v>0</v>
      </c>
      <c r="AF954" s="51">
        <v>0</v>
      </c>
      <c r="AG954" s="51">
        <v>0</v>
      </c>
      <c r="AH954" s="51" t="str">
        <f>IF(OR(COUNTIF(WestCoast[],IDPs[[#This Row],[Dis_Pcode]])&gt;=1,COUNTIF(WestCoast[],#REF!)&gt;=1),"Yes","No")</f>
        <v>No</v>
      </c>
      <c r="AI954" s="51" t="str">
        <f>IF(IDPs[[#This Row],[Gov_Pcode]]=IDPs[[#This Row],[Gov_Coming_Pcode]],"Yes","No")</f>
        <v>Yes</v>
      </c>
      <c r="AJ954" s="51" t="str">
        <f>IF(IDPs[[#This Row],[Dis_Pcode]]=IDPs[[#This Row],[Dis_Coming_Pcode]],"Yes","No")</f>
        <v>No</v>
      </c>
    </row>
    <row r="955" spans="1:36" x14ac:dyDescent="0.35">
      <c r="A955" s="50">
        <v>45472</v>
      </c>
      <c r="B955" s="50">
        <v>45469</v>
      </c>
      <c r="C955" s="50" t="s">
        <v>874</v>
      </c>
      <c r="D955" s="51" t="s">
        <v>6</v>
      </c>
      <c r="E955" s="52" t="s">
        <v>873</v>
      </c>
      <c r="F955" s="51" t="s">
        <v>892</v>
      </c>
      <c r="G955" s="51" t="s">
        <v>6</v>
      </c>
      <c r="H955" s="52" t="s">
        <v>873</v>
      </c>
      <c r="I955" s="51" t="s">
        <v>1126</v>
      </c>
      <c r="J955" s="51" t="s">
        <v>1184</v>
      </c>
      <c r="K955" s="50">
        <v>45466</v>
      </c>
      <c r="L955" s="50" t="s">
        <v>1046</v>
      </c>
      <c r="M955" s="51" t="s">
        <v>1207</v>
      </c>
      <c r="N955" s="52" t="s">
        <v>267</v>
      </c>
      <c r="O955" s="51" t="s">
        <v>1075</v>
      </c>
      <c r="P955" s="51" t="s">
        <v>1099</v>
      </c>
      <c r="Q955" s="52" t="s">
        <v>1098</v>
      </c>
      <c r="R955" s="51" t="s">
        <v>1181</v>
      </c>
      <c r="S955" s="51" t="s">
        <v>1413</v>
      </c>
      <c r="T955" s="51" t="s">
        <v>1160</v>
      </c>
      <c r="U955" s="51"/>
      <c r="V955" s="51"/>
      <c r="W955" s="51">
        <v>1</v>
      </c>
      <c r="X955" s="51">
        <v>0</v>
      </c>
      <c r="Y955" s="51">
        <v>0</v>
      </c>
      <c r="Z955" s="51">
        <v>0</v>
      </c>
      <c r="AA955" s="51">
        <v>0</v>
      </c>
      <c r="AB955" s="51">
        <v>0</v>
      </c>
      <c r="AC955" s="51">
        <v>0</v>
      </c>
      <c r="AD955" s="51">
        <v>1</v>
      </c>
      <c r="AE955" s="51">
        <v>0</v>
      </c>
      <c r="AF955" s="51">
        <v>0</v>
      </c>
      <c r="AG955" s="51">
        <v>0</v>
      </c>
      <c r="AH955" s="51" t="str">
        <f>IF(OR(COUNTIF(WestCoast[],IDPs[[#This Row],[Dis_Pcode]])&gt;=1,COUNTIF(WestCoast[],#REF!)&gt;=1),"Yes","No")</f>
        <v>No</v>
      </c>
      <c r="AI955" s="51" t="str">
        <f>IF(IDPs[[#This Row],[Gov_Pcode]]=IDPs[[#This Row],[Gov_Coming_Pcode]],"Yes","No")</f>
        <v>No</v>
      </c>
      <c r="AJ955" s="51" t="str">
        <f>IF(IDPs[[#This Row],[Dis_Pcode]]=IDPs[[#This Row],[Dis_Coming_Pcode]],"Yes","No")</f>
        <v>No</v>
      </c>
    </row>
    <row r="956" spans="1:36" x14ac:dyDescent="0.35">
      <c r="A956" s="50">
        <v>45472</v>
      </c>
      <c r="B956" s="50">
        <v>45466</v>
      </c>
      <c r="C956" s="50" t="s">
        <v>874</v>
      </c>
      <c r="D956" s="51" t="s">
        <v>6</v>
      </c>
      <c r="E956" s="52" t="s">
        <v>873</v>
      </c>
      <c r="F956" s="51" t="s">
        <v>894</v>
      </c>
      <c r="G956" s="51" t="s">
        <v>87</v>
      </c>
      <c r="H956" s="52" t="s">
        <v>893</v>
      </c>
      <c r="I956" s="51" t="s">
        <v>1126</v>
      </c>
      <c r="J956" s="51" t="s">
        <v>1184</v>
      </c>
      <c r="K956" s="50">
        <v>45466</v>
      </c>
      <c r="L956" s="50" t="s">
        <v>401</v>
      </c>
      <c r="M956" s="51" t="s">
        <v>1203</v>
      </c>
      <c r="N956" s="52" t="s">
        <v>266</v>
      </c>
      <c r="O956" s="51" t="s">
        <v>439</v>
      </c>
      <c r="P956" s="51" t="s">
        <v>51</v>
      </c>
      <c r="Q956" s="52" t="s">
        <v>438</v>
      </c>
      <c r="R956" s="51" t="s">
        <v>1181</v>
      </c>
      <c r="S956" s="51" t="s">
        <v>1183</v>
      </c>
      <c r="T956" s="51" t="s">
        <v>1160</v>
      </c>
      <c r="U956" s="51"/>
      <c r="V956" s="51"/>
      <c r="W956" s="51">
        <v>1</v>
      </c>
      <c r="X956" s="51">
        <v>0</v>
      </c>
      <c r="Y956" s="51">
        <v>0</v>
      </c>
      <c r="Z956" s="51">
        <v>0</v>
      </c>
      <c r="AA956" s="51">
        <v>0</v>
      </c>
      <c r="AB956" s="51">
        <v>0</v>
      </c>
      <c r="AC956" s="51">
        <v>0</v>
      </c>
      <c r="AD956" s="51">
        <v>1</v>
      </c>
      <c r="AE956" s="51">
        <v>0</v>
      </c>
      <c r="AF956" s="51">
        <v>0</v>
      </c>
      <c r="AG956" s="51">
        <v>0</v>
      </c>
      <c r="AH956" s="51" t="str">
        <f>IF(OR(COUNTIF(WestCoast[],IDPs[[#This Row],[Dis_Pcode]])&gt;=1,COUNTIF(WestCoast[],#REF!)&gt;=1),"Yes","No")</f>
        <v>No</v>
      </c>
      <c r="AI956" s="51" t="str">
        <f>IF(IDPs[[#This Row],[Gov_Pcode]]=IDPs[[#This Row],[Gov_Coming_Pcode]],"Yes","No")</f>
        <v>No</v>
      </c>
      <c r="AJ956" s="51" t="str">
        <f>IF(IDPs[[#This Row],[Dis_Pcode]]=IDPs[[#This Row],[Dis_Coming_Pcode]],"Yes","No")</f>
        <v>No</v>
      </c>
    </row>
    <row r="957" spans="1:36" x14ac:dyDescent="0.35">
      <c r="A957" s="50">
        <v>45472</v>
      </c>
      <c r="B957" s="50">
        <v>45466</v>
      </c>
      <c r="C957" s="50" t="s">
        <v>874</v>
      </c>
      <c r="D957" s="51" t="s">
        <v>6</v>
      </c>
      <c r="E957" s="52" t="s">
        <v>873</v>
      </c>
      <c r="F957" s="51" t="s">
        <v>894</v>
      </c>
      <c r="G957" s="51" t="s">
        <v>87</v>
      </c>
      <c r="H957" s="52" t="s">
        <v>893</v>
      </c>
      <c r="I957" s="51" t="s">
        <v>1126</v>
      </c>
      <c r="J957" s="51" t="s">
        <v>1184</v>
      </c>
      <c r="K957" s="50">
        <v>45466</v>
      </c>
      <c r="L957" s="50" t="s">
        <v>401</v>
      </c>
      <c r="M957" s="51" t="s">
        <v>1203</v>
      </c>
      <c r="N957" s="52" t="s">
        <v>266</v>
      </c>
      <c r="O957" s="51" t="s">
        <v>447</v>
      </c>
      <c r="P957" s="51" t="s">
        <v>43</v>
      </c>
      <c r="Q957" s="52" t="s">
        <v>446</v>
      </c>
      <c r="R957" s="51" t="s">
        <v>1181</v>
      </c>
      <c r="S957" s="51" t="s">
        <v>1413</v>
      </c>
      <c r="T957" s="51" t="s">
        <v>1160</v>
      </c>
      <c r="U957" s="51"/>
      <c r="V957" s="51"/>
      <c r="W957" s="51">
        <v>1</v>
      </c>
      <c r="X957" s="51">
        <v>0</v>
      </c>
      <c r="Y957" s="51">
        <v>0</v>
      </c>
      <c r="Z957" s="51">
        <v>0</v>
      </c>
      <c r="AA957" s="51">
        <v>0</v>
      </c>
      <c r="AB957" s="51">
        <v>0</v>
      </c>
      <c r="AC957" s="51">
        <v>0</v>
      </c>
      <c r="AD957" s="51">
        <v>1</v>
      </c>
      <c r="AE957" s="51">
        <v>0</v>
      </c>
      <c r="AF957" s="51">
        <v>0</v>
      </c>
      <c r="AG957" s="51">
        <v>0</v>
      </c>
      <c r="AH957" s="51" t="str">
        <f>IF(OR(COUNTIF(WestCoast[],IDPs[[#This Row],[Dis_Pcode]])&gt;=1,COUNTIF(WestCoast[],#REF!)&gt;=1),"Yes","No")</f>
        <v>No</v>
      </c>
      <c r="AI957" s="51" t="str">
        <f>IF(IDPs[[#This Row],[Gov_Pcode]]=IDPs[[#This Row],[Gov_Coming_Pcode]],"Yes","No")</f>
        <v>No</v>
      </c>
      <c r="AJ957" s="51" t="str">
        <f>IF(IDPs[[#This Row],[Dis_Pcode]]=IDPs[[#This Row],[Dis_Coming_Pcode]],"Yes","No")</f>
        <v>No</v>
      </c>
    </row>
    <row r="958" spans="1:36" x14ac:dyDescent="0.35">
      <c r="A958" s="50">
        <v>45469</v>
      </c>
      <c r="B958" s="50">
        <v>45468</v>
      </c>
      <c r="C958" s="50" t="s">
        <v>401</v>
      </c>
      <c r="D958" s="51" t="s">
        <v>1203</v>
      </c>
      <c r="E958" s="52" t="s">
        <v>266</v>
      </c>
      <c r="F958" s="51" t="s">
        <v>453</v>
      </c>
      <c r="G958" s="51" t="s">
        <v>25</v>
      </c>
      <c r="H958" s="52" t="s">
        <v>452</v>
      </c>
      <c r="I958" s="51" t="s">
        <v>1126</v>
      </c>
      <c r="J958" s="51" t="s">
        <v>1184</v>
      </c>
      <c r="K958" s="50">
        <v>45467</v>
      </c>
      <c r="L958" s="50" t="s">
        <v>401</v>
      </c>
      <c r="M958" s="51" t="s">
        <v>1203</v>
      </c>
      <c r="N958" s="52" t="s">
        <v>266</v>
      </c>
      <c r="O958" s="51" t="s">
        <v>408</v>
      </c>
      <c r="P958" s="51" t="s">
        <v>1204</v>
      </c>
      <c r="Q958" s="52" t="s">
        <v>407</v>
      </c>
      <c r="R958" s="51" t="s">
        <v>1180</v>
      </c>
      <c r="S958" s="51" t="s">
        <v>1186</v>
      </c>
      <c r="T958" s="51" t="s">
        <v>1160</v>
      </c>
      <c r="U958" s="51"/>
      <c r="V958" s="51"/>
      <c r="W958" s="51">
        <v>2</v>
      </c>
      <c r="X958" s="51">
        <v>0</v>
      </c>
      <c r="Y958" s="51">
        <v>0</v>
      </c>
      <c r="Z958" s="51">
        <v>0</v>
      </c>
      <c r="AA958" s="51">
        <v>0</v>
      </c>
      <c r="AB958" s="51">
        <v>0</v>
      </c>
      <c r="AC958" s="51">
        <v>0</v>
      </c>
      <c r="AD958" s="51">
        <v>2</v>
      </c>
      <c r="AE958" s="51">
        <v>0</v>
      </c>
      <c r="AF958" s="51">
        <v>0</v>
      </c>
      <c r="AG958" s="51">
        <v>0</v>
      </c>
      <c r="AH958" s="51" t="str">
        <f>IF(OR(COUNTIF(WestCoast[],IDPs[[#This Row],[Dis_Pcode]])&gt;=1,COUNTIF(WestCoast[],#REF!)&gt;=1),"Yes","No")</f>
        <v>Yes</v>
      </c>
      <c r="AI958" s="51" t="str">
        <f>IF(IDPs[[#This Row],[Gov_Pcode]]=IDPs[[#This Row],[Gov_Coming_Pcode]],"Yes","No")</f>
        <v>Yes</v>
      </c>
      <c r="AJ958" s="51" t="str">
        <f>IF(IDPs[[#This Row],[Dis_Pcode]]=IDPs[[#This Row],[Dis_Coming_Pcode]],"Yes","No")</f>
        <v>No</v>
      </c>
    </row>
    <row r="959" spans="1:36" x14ac:dyDescent="0.35">
      <c r="A959" s="50">
        <v>45470</v>
      </c>
      <c r="B959" s="50">
        <v>45470</v>
      </c>
      <c r="C959" s="50" t="s">
        <v>1046</v>
      </c>
      <c r="D959" s="51" t="s">
        <v>1207</v>
      </c>
      <c r="E959" s="52" t="s">
        <v>267</v>
      </c>
      <c r="F959" s="51" t="s">
        <v>1057</v>
      </c>
      <c r="G959" s="51" t="s">
        <v>86</v>
      </c>
      <c r="H959" s="52" t="s">
        <v>1056</v>
      </c>
      <c r="I959" s="51" t="s">
        <v>1126</v>
      </c>
      <c r="J959" s="51" t="s">
        <v>1184</v>
      </c>
      <c r="K959" s="50">
        <v>45467</v>
      </c>
      <c r="L959" s="50" t="s">
        <v>462</v>
      </c>
      <c r="M959" s="51" t="s">
        <v>19</v>
      </c>
      <c r="N959" s="52" t="s">
        <v>278</v>
      </c>
      <c r="O959" s="51" t="s">
        <v>486</v>
      </c>
      <c r="P959" s="51" t="s">
        <v>1223</v>
      </c>
      <c r="Q959" s="52" t="s">
        <v>484</v>
      </c>
      <c r="R959" s="51" t="s">
        <v>1180</v>
      </c>
      <c r="S959" s="51" t="s">
        <v>1185</v>
      </c>
      <c r="T959" s="51" t="s">
        <v>1160</v>
      </c>
      <c r="U959" s="51"/>
      <c r="V959" s="51"/>
      <c r="W959" s="51">
        <v>1</v>
      </c>
      <c r="X959" s="51">
        <v>0</v>
      </c>
      <c r="Y959" s="51">
        <v>0</v>
      </c>
      <c r="Z959" s="51">
        <v>0</v>
      </c>
      <c r="AA959" s="51">
        <v>1</v>
      </c>
      <c r="AB959" s="51">
        <v>0</v>
      </c>
      <c r="AC959" s="51">
        <v>0</v>
      </c>
      <c r="AD959" s="51">
        <v>0</v>
      </c>
      <c r="AE959" s="51">
        <v>0</v>
      </c>
      <c r="AF959" s="51">
        <v>0</v>
      </c>
      <c r="AG959" s="51">
        <v>0</v>
      </c>
      <c r="AH959" s="51" t="str">
        <f>IF(OR(COUNTIF(WestCoast[],IDPs[[#This Row],[Dis_Pcode]])&gt;=1,COUNTIF(WestCoast[],#REF!)&gt;=1),"Yes","No")</f>
        <v>No</v>
      </c>
      <c r="AI959" s="51" t="str">
        <f>IF(IDPs[[#This Row],[Gov_Pcode]]=IDPs[[#This Row],[Gov_Coming_Pcode]],"Yes","No")</f>
        <v>No</v>
      </c>
      <c r="AJ959" s="51" t="str">
        <f>IF(IDPs[[#This Row],[Dis_Pcode]]=IDPs[[#This Row],[Dis_Coming_Pcode]],"Yes","No")</f>
        <v>No</v>
      </c>
    </row>
    <row r="960" spans="1:36" x14ac:dyDescent="0.35">
      <c r="A960" s="50">
        <v>45470</v>
      </c>
      <c r="B960" s="50">
        <v>45470</v>
      </c>
      <c r="C960" s="50" t="s">
        <v>1046</v>
      </c>
      <c r="D960" s="51" t="s">
        <v>1207</v>
      </c>
      <c r="E960" s="52" t="s">
        <v>267</v>
      </c>
      <c r="F960" s="51" t="s">
        <v>1057</v>
      </c>
      <c r="G960" s="51" t="s">
        <v>86</v>
      </c>
      <c r="H960" s="52" t="s">
        <v>1056</v>
      </c>
      <c r="I960" s="51" t="s">
        <v>1126</v>
      </c>
      <c r="J960" s="51" t="s">
        <v>1184</v>
      </c>
      <c r="K960" s="50">
        <v>45467</v>
      </c>
      <c r="L960" s="50" t="s">
        <v>462</v>
      </c>
      <c r="M960" s="51" t="s">
        <v>19</v>
      </c>
      <c r="N960" s="52" t="s">
        <v>278</v>
      </c>
      <c r="O960" s="51" t="s">
        <v>473</v>
      </c>
      <c r="P960" s="51" t="s">
        <v>170</v>
      </c>
      <c r="Q960" s="52" t="s">
        <v>472</v>
      </c>
      <c r="R960" s="51" t="s">
        <v>1180</v>
      </c>
      <c r="S960" s="51" t="s">
        <v>1185</v>
      </c>
      <c r="T960" s="51" t="s">
        <v>1439</v>
      </c>
      <c r="U960" s="51"/>
      <c r="V960" s="51"/>
      <c r="W960" s="51">
        <v>3</v>
      </c>
      <c r="X960" s="51">
        <v>0</v>
      </c>
      <c r="Y960" s="51">
        <v>3</v>
      </c>
      <c r="Z960" s="51">
        <v>0</v>
      </c>
      <c r="AA960" s="51">
        <v>0</v>
      </c>
      <c r="AB960" s="51">
        <v>0</v>
      </c>
      <c r="AC960" s="51">
        <v>0</v>
      </c>
      <c r="AD960" s="51">
        <v>0</v>
      </c>
      <c r="AE960" s="51">
        <v>0</v>
      </c>
      <c r="AF960" s="51">
        <v>0</v>
      </c>
      <c r="AG960" s="51">
        <v>0</v>
      </c>
      <c r="AH960" s="51" t="str">
        <f>IF(OR(COUNTIF(WestCoast[],IDPs[[#This Row],[Dis_Pcode]])&gt;=1,COUNTIF(WestCoast[],#REF!)&gt;=1),"Yes","No")</f>
        <v>No</v>
      </c>
      <c r="AI960" s="51" t="str">
        <f>IF(IDPs[[#This Row],[Gov_Pcode]]=IDPs[[#This Row],[Gov_Coming_Pcode]],"Yes","No")</f>
        <v>No</v>
      </c>
      <c r="AJ960" s="51" t="str">
        <f>IF(IDPs[[#This Row],[Dis_Pcode]]=IDPs[[#This Row],[Dis_Coming_Pcode]],"Yes","No")</f>
        <v>No</v>
      </c>
    </row>
    <row r="961" spans="1:36" x14ac:dyDescent="0.35">
      <c r="A961" s="50">
        <v>45472</v>
      </c>
      <c r="B961" s="50">
        <v>45468</v>
      </c>
      <c r="C961" s="50" t="s">
        <v>874</v>
      </c>
      <c r="D961" s="51" t="s">
        <v>6</v>
      </c>
      <c r="E961" s="52" t="s">
        <v>873</v>
      </c>
      <c r="F961" s="51" t="s">
        <v>892</v>
      </c>
      <c r="G961" s="51" t="s">
        <v>6</v>
      </c>
      <c r="H961" s="52" t="s">
        <v>873</v>
      </c>
      <c r="I961" s="51" t="s">
        <v>1126</v>
      </c>
      <c r="J961" s="51" t="s">
        <v>1184</v>
      </c>
      <c r="K961" s="50">
        <v>45467</v>
      </c>
      <c r="L961" s="50" t="s">
        <v>462</v>
      </c>
      <c r="M961" s="51" t="s">
        <v>19</v>
      </c>
      <c r="N961" s="52" t="s">
        <v>278</v>
      </c>
      <c r="O961" s="51" t="s">
        <v>471</v>
      </c>
      <c r="P961" s="51" t="s">
        <v>1280</v>
      </c>
      <c r="Q961" s="52" t="s">
        <v>470</v>
      </c>
      <c r="R961" s="51" t="s">
        <v>1181</v>
      </c>
      <c r="S961" s="51" t="s">
        <v>1182</v>
      </c>
      <c r="T961" s="51" t="s">
        <v>1160</v>
      </c>
      <c r="U961" s="51"/>
      <c r="V961" s="51"/>
      <c r="W961" s="51">
        <v>1</v>
      </c>
      <c r="X961" s="51">
        <v>0</v>
      </c>
      <c r="Y961" s="51">
        <v>0</v>
      </c>
      <c r="Z961" s="51">
        <v>0</v>
      </c>
      <c r="AA961" s="51">
        <v>0</v>
      </c>
      <c r="AB961" s="51">
        <v>0</v>
      </c>
      <c r="AC961" s="51">
        <v>0</v>
      </c>
      <c r="AD961" s="51">
        <v>1</v>
      </c>
      <c r="AE961" s="51">
        <v>0</v>
      </c>
      <c r="AF961" s="51">
        <v>0</v>
      </c>
      <c r="AG961" s="51">
        <v>0</v>
      </c>
      <c r="AH961" s="51" t="str">
        <f>IF(OR(COUNTIF(WestCoast[],IDPs[[#This Row],[Dis_Pcode]])&gt;=1,COUNTIF(WestCoast[],#REF!)&gt;=1),"Yes","No")</f>
        <v>No</v>
      </c>
      <c r="AI961" s="51" t="str">
        <f>IF(IDPs[[#This Row],[Gov_Pcode]]=IDPs[[#This Row],[Gov_Coming_Pcode]],"Yes","No")</f>
        <v>No</v>
      </c>
      <c r="AJ961" s="51" t="str">
        <f>IF(IDPs[[#This Row],[Dis_Pcode]]=IDPs[[#This Row],[Dis_Coming_Pcode]],"Yes","No")</f>
        <v>No</v>
      </c>
    </row>
    <row r="962" spans="1:36" x14ac:dyDescent="0.35">
      <c r="A962" s="50">
        <v>45472</v>
      </c>
      <c r="B962" s="50">
        <v>45469</v>
      </c>
      <c r="C962" s="50" t="s">
        <v>874</v>
      </c>
      <c r="D962" s="51" t="s">
        <v>6</v>
      </c>
      <c r="E962" s="52" t="s">
        <v>873</v>
      </c>
      <c r="F962" s="51" t="s">
        <v>894</v>
      </c>
      <c r="G962" s="51" t="s">
        <v>87</v>
      </c>
      <c r="H962" s="52" t="s">
        <v>893</v>
      </c>
      <c r="I962" s="51" t="s">
        <v>1126</v>
      </c>
      <c r="J962" s="51" t="s">
        <v>1184</v>
      </c>
      <c r="K962" s="50">
        <v>45467</v>
      </c>
      <c r="L962" s="50" t="s">
        <v>959</v>
      </c>
      <c r="M962" s="51" t="s">
        <v>1206</v>
      </c>
      <c r="N962" s="52" t="s">
        <v>270</v>
      </c>
      <c r="O962" s="51" t="s">
        <v>993</v>
      </c>
      <c r="P962" s="51" t="s">
        <v>148</v>
      </c>
      <c r="Q962" s="52" t="s">
        <v>992</v>
      </c>
      <c r="R962" s="51" t="s">
        <v>1180</v>
      </c>
      <c r="S962" s="51" t="s">
        <v>1185</v>
      </c>
      <c r="T962" s="51" t="s">
        <v>1160</v>
      </c>
      <c r="U962" s="51"/>
      <c r="V962" s="51"/>
      <c r="W962" s="51">
        <v>1</v>
      </c>
      <c r="X962" s="51">
        <v>0</v>
      </c>
      <c r="Y962" s="51">
        <v>0</v>
      </c>
      <c r="Z962" s="51">
        <v>0</v>
      </c>
      <c r="AA962" s="51">
        <v>0</v>
      </c>
      <c r="AB962" s="51">
        <v>0</v>
      </c>
      <c r="AC962" s="51">
        <v>0</v>
      </c>
      <c r="AD962" s="51">
        <v>1</v>
      </c>
      <c r="AE962" s="51">
        <v>0</v>
      </c>
      <c r="AF962" s="51">
        <v>0</v>
      </c>
      <c r="AG962" s="51">
        <v>0</v>
      </c>
      <c r="AH962" s="51" t="str">
        <f>IF(OR(COUNTIF(WestCoast[],IDPs[[#This Row],[Dis_Pcode]])&gt;=1,COUNTIF(WestCoast[],#REF!)&gt;=1),"Yes","No")</f>
        <v>No</v>
      </c>
      <c r="AI962" s="51" t="str">
        <f>IF(IDPs[[#This Row],[Gov_Pcode]]=IDPs[[#This Row],[Gov_Coming_Pcode]],"Yes","No")</f>
        <v>No</v>
      </c>
      <c r="AJ962" s="51" t="str">
        <f>IF(IDPs[[#This Row],[Dis_Pcode]]=IDPs[[#This Row],[Dis_Coming_Pcode]],"Yes","No")</f>
        <v>No</v>
      </c>
    </row>
    <row r="963" spans="1:36" x14ac:dyDescent="0.35">
      <c r="A963" s="50">
        <v>45472</v>
      </c>
      <c r="B963" s="50">
        <v>45469</v>
      </c>
      <c r="C963" s="50" t="s">
        <v>874</v>
      </c>
      <c r="D963" s="51" t="s">
        <v>6</v>
      </c>
      <c r="E963" s="52" t="s">
        <v>873</v>
      </c>
      <c r="F963" s="51" t="s">
        <v>892</v>
      </c>
      <c r="G963" s="51" t="s">
        <v>6</v>
      </c>
      <c r="H963" s="52" t="s">
        <v>873</v>
      </c>
      <c r="I963" s="51" t="s">
        <v>1126</v>
      </c>
      <c r="J963" s="51" t="s">
        <v>1184</v>
      </c>
      <c r="K963" s="50">
        <v>45467</v>
      </c>
      <c r="L963" s="50" t="s">
        <v>325</v>
      </c>
      <c r="M963" s="51" t="s">
        <v>17</v>
      </c>
      <c r="N963" s="52" t="s">
        <v>277</v>
      </c>
      <c r="O963" s="51" t="s">
        <v>371</v>
      </c>
      <c r="P963" s="51" t="s">
        <v>370</v>
      </c>
      <c r="Q963" s="52" t="s">
        <v>369</v>
      </c>
      <c r="R963" s="51" t="s">
        <v>1180</v>
      </c>
      <c r="S963" s="51" t="s">
        <v>1185</v>
      </c>
      <c r="T963" s="51" t="s">
        <v>1435</v>
      </c>
      <c r="U963" s="51" t="s">
        <v>1160</v>
      </c>
      <c r="V963" s="51"/>
      <c r="W963" s="51">
        <v>1</v>
      </c>
      <c r="X963" s="51">
        <v>0</v>
      </c>
      <c r="Y963" s="51">
        <v>0</v>
      </c>
      <c r="Z963" s="51">
        <v>0</v>
      </c>
      <c r="AA963" s="51">
        <v>0</v>
      </c>
      <c r="AB963" s="51">
        <v>0</v>
      </c>
      <c r="AC963" s="51">
        <v>0</v>
      </c>
      <c r="AD963" s="51">
        <v>1</v>
      </c>
      <c r="AE963" s="51">
        <v>0</v>
      </c>
      <c r="AF963" s="51">
        <v>0</v>
      </c>
      <c r="AG963" s="51">
        <v>0</v>
      </c>
      <c r="AH963" s="51" t="str">
        <f>IF(OR(COUNTIF(WestCoast[],IDPs[[#This Row],[Dis_Pcode]])&gt;=1,COUNTIF(WestCoast[],#REF!)&gt;=1),"Yes","No")</f>
        <v>No</v>
      </c>
      <c r="AI963" s="51" t="str">
        <f>IF(IDPs[[#This Row],[Gov_Pcode]]=IDPs[[#This Row],[Gov_Coming_Pcode]],"Yes","No")</f>
        <v>No</v>
      </c>
      <c r="AJ963" s="51" t="str">
        <f>IF(IDPs[[#This Row],[Dis_Pcode]]=IDPs[[#This Row],[Dis_Coming_Pcode]],"Yes","No")</f>
        <v>No</v>
      </c>
    </row>
    <row r="964" spans="1:36" x14ac:dyDescent="0.35">
      <c r="A964" s="50">
        <v>45472</v>
      </c>
      <c r="B964" s="50">
        <v>45470</v>
      </c>
      <c r="C964" s="50" t="s">
        <v>874</v>
      </c>
      <c r="D964" s="51" t="s">
        <v>6</v>
      </c>
      <c r="E964" s="52" t="s">
        <v>873</v>
      </c>
      <c r="F964" s="51" t="s">
        <v>892</v>
      </c>
      <c r="G964" s="51" t="s">
        <v>6</v>
      </c>
      <c r="H964" s="52" t="s">
        <v>873</v>
      </c>
      <c r="I964" s="51" t="s">
        <v>1126</v>
      </c>
      <c r="J964" s="51" t="s">
        <v>1184</v>
      </c>
      <c r="K964" s="50">
        <v>45467</v>
      </c>
      <c r="L964" s="50" t="s">
        <v>401</v>
      </c>
      <c r="M964" s="51" t="s">
        <v>1203</v>
      </c>
      <c r="N964" s="52" t="s">
        <v>266</v>
      </c>
      <c r="O964" s="51" t="s">
        <v>447</v>
      </c>
      <c r="P964" s="51" t="s">
        <v>43</v>
      </c>
      <c r="Q964" s="52" t="s">
        <v>446</v>
      </c>
      <c r="R964" s="51" t="s">
        <v>1181</v>
      </c>
      <c r="S964" s="51" t="s">
        <v>1183</v>
      </c>
      <c r="T964" s="51" t="s">
        <v>1160</v>
      </c>
      <c r="U964" s="51"/>
      <c r="V964" s="51"/>
      <c r="W964" s="51">
        <v>1</v>
      </c>
      <c r="X964" s="51">
        <v>0</v>
      </c>
      <c r="Y964" s="51">
        <v>1</v>
      </c>
      <c r="Z964" s="51">
        <v>0</v>
      </c>
      <c r="AA964" s="51">
        <v>0</v>
      </c>
      <c r="AB964" s="51">
        <v>0</v>
      </c>
      <c r="AC964" s="51">
        <v>0</v>
      </c>
      <c r="AD964" s="51">
        <v>0</v>
      </c>
      <c r="AE964" s="51">
        <v>0</v>
      </c>
      <c r="AF964" s="51">
        <v>0</v>
      </c>
      <c r="AG964" s="51">
        <v>0</v>
      </c>
      <c r="AH964" s="51" t="str">
        <f>IF(OR(COUNTIF(WestCoast[],IDPs[[#This Row],[Dis_Pcode]])&gt;=1,COUNTIF(WestCoast[],#REF!)&gt;=1),"Yes","No")</f>
        <v>No</v>
      </c>
      <c r="AI964" s="51" t="str">
        <f>IF(IDPs[[#This Row],[Gov_Pcode]]=IDPs[[#This Row],[Gov_Coming_Pcode]],"Yes","No")</f>
        <v>No</v>
      </c>
      <c r="AJ964" s="51" t="str">
        <f>IF(IDPs[[#This Row],[Dis_Pcode]]=IDPs[[#This Row],[Dis_Coming_Pcode]],"Yes","No")</f>
        <v>No</v>
      </c>
    </row>
    <row r="965" spans="1:36" x14ac:dyDescent="0.35">
      <c r="A965" s="50">
        <v>45472</v>
      </c>
      <c r="B965" s="50">
        <v>45470</v>
      </c>
      <c r="C965" s="50" t="s">
        <v>874</v>
      </c>
      <c r="D965" s="51" t="s">
        <v>6</v>
      </c>
      <c r="E965" s="52" t="s">
        <v>873</v>
      </c>
      <c r="F965" s="51" t="s">
        <v>892</v>
      </c>
      <c r="G965" s="51" t="s">
        <v>6</v>
      </c>
      <c r="H965" s="52" t="s">
        <v>873</v>
      </c>
      <c r="I965" s="51" t="s">
        <v>1126</v>
      </c>
      <c r="J965" s="51" t="s">
        <v>1184</v>
      </c>
      <c r="K965" s="50">
        <v>45467</v>
      </c>
      <c r="L965" s="50" t="s">
        <v>401</v>
      </c>
      <c r="M965" s="51" t="s">
        <v>1203</v>
      </c>
      <c r="N965" s="52" t="s">
        <v>266</v>
      </c>
      <c r="O965" s="51" t="s">
        <v>439</v>
      </c>
      <c r="P965" s="51" t="s">
        <v>51</v>
      </c>
      <c r="Q965" s="52" t="s">
        <v>438</v>
      </c>
      <c r="R965" s="51" t="s">
        <v>1482</v>
      </c>
      <c r="S965" s="51" t="s">
        <v>1483</v>
      </c>
      <c r="T965" s="51" t="s">
        <v>1160</v>
      </c>
      <c r="U965" s="51"/>
      <c r="V965" s="51"/>
      <c r="W965" s="51">
        <v>1</v>
      </c>
      <c r="X965" s="51">
        <v>0</v>
      </c>
      <c r="Y965" s="51">
        <v>0</v>
      </c>
      <c r="Z965" s="51">
        <v>1</v>
      </c>
      <c r="AA965" s="51">
        <v>0</v>
      </c>
      <c r="AB965" s="51">
        <v>0</v>
      </c>
      <c r="AC965" s="51">
        <v>0</v>
      </c>
      <c r="AD965" s="51">
        <v>0</v>
      </c>
      <c r="AE965" s="51">
        <v>0</v>
      </c>
      <c r="AF965" s="51">
        <v>0</v>
      </c>
      <c r="AG965" s="51">
        <v>0</v>
      </c>
      <c r="AH965" s="51" t="str">
        <f>IF(OR(COUNTIF(WestCoast[],IDPs[[#This Row],[Dis_Pcode]])&gt;=1,COUNTIF(WestCoast[],#REF!)&gt;=1),"Yes","No")</f>
        <v>No</v>
      </c>
      <c r="AI965" s="51" t="str">
        <f>IF(IDPs[[#This Row],[Gov_Pcode]]=IDPs[[#This Row],[Gov_Coming_Pcode]],"Yes","No")</f>
        <v>No</v>
      </c>
      <c r="AJ965" s="51" t="str">
        <f>IF(IDPs[[#This Row],[Dis_Pcode]]=IDPs[[#This Row],[Dis_Coming_Pcode]],"Yes","No")</f>
        <v>No</v>
      </c>
    </row>
    <row r="966" spans="1:36" x14ac:dyDescent="0.35">
      <c r="A966" s="50">
        <v>45472</v>
      </c>
      <c r="B966" s="50">
        <v>45471</v>
      </c>
      <c r="C966" s="50" t="s">
        <v>874</v>
      </c>
      <c r="D966" s="51" t="s">
        <v>6</v>
      </c>
      <c r="E966" s="52" t="s">
        <v>873</v>
      </c>
      <c r="F966" s="51" t="s">
        <v>894</v>
      </c>
      <c r="G966" s="51" t="s">
        <v>87</v>
      </c>
      <c r="H966" s="52" t="s">
        <v>893</v>
      </c>
      <c r="I966" s="51" t="s">
        <v>1126</v>
      </c>
      <c r="J966" s="51" t="s">
        <v>1184</v>
      </c>
      <c r="K966" s="50">
        <v>45467</v>
      </c>
      <c r="L966" s="50" t="s">
        <v>514</v>
      </c>
      <c r="M966" s="51" t="s">
        <v>21</v>
      </c>
      <c r="N966" s="52" t="s">
        <v>280</v>
      </c>
      <c r="O966" s="51" t="s">
        <v>520</v>
      </c>
      <c r="P966" s="51" t="s">
        <v>1383</v>
      </c>
      <c r="Q966" s="52" t="s">
        <v>519</v>
      </c>
      <c r="R966" s="51" t="s">
        <v>1181</v>
      </c>
      <c r="S966" s="51" t="s">
        <v>1183</v>
      </c>
      <c r="T966" s="51" t="s">
        <v>1160</v>
      </c>
      <c r="U966" s="51"/>
      <c r="V966" s="51"/>
      <c r="W966" s="51">
        <v>1</v>
      </c>
      <c r="X966" s="51">
        <v>0</v>
      </c>
      <c r="Y966" s="51">
        <v>0</v>
      </c>
      <c r="Z966" s="51">
        <v>0</v>
      </c>
      <c r="AA966" s="51">
        <v>0</v>
      </c>
      <c r="AB966" s="51">
        <v>0</v>
      </c>
      <c r="AC966" s="51">
        <v>0</v>
      </c>
      <c r="AD966" s="51">
        <v>1</v>
      </c>
      <c r="AE966" s="51">
        <v>0</v>
      </c>
      <c r="AF966" s="51">
        <v>0</v>
      </c>
      <c r="AG966" s="51">
        <v>0</v>
      </c>
      <c r="AH966" s="51" t="str">
        <f>IF(OR(COUNTIF(WestCoast[],IDPs[[#This Row],[Dis_Pcode]])&gt;=1,COUNTIF(WestCoast[],#REF!)&gt;=1),"Yes","No")</f>
        <v>No</v>
      </c>
      <c r="AI966" s="51" t="str">
        <f>IF(IDPs[[#This Row],[Gov_Pcode]]=IDPs[[#This Row],[Gov_Coming_Pcode]],"Yes","No")</f>
        <v>No</v>
      </c>
      <c r="AJ966" s="51" t="str">
        <f>IF(IDPs[[#This Row],[Dis_Pcode]]=IDPs[[#This Row],[Dis_Coming_Pcode]],"Yes","No")</f>
        <v>No</v>
      </c>
    </row>
    <row r="967" spans="1:36" x14ac:dyDescent="0.35">
      <c r="A967" s="50">
        <v>45472</v>
      </c>
      <c r="B967" s="50">
        <v>45471</v>
      </c>
      <c r="C967" s="50" t="s">
        <v>874</v>
      </c>
      <c r="D967" s="51" t="s">
        <v>6</v>
      </c>
      <c r="E967" s="52" t="s">
        <v>873</v>
      </c>
      <c r="F967" s="51" t="s">
        <v>894</v>
      </c>
      <c r="G967" s="51" t="s">
        <v>87</v>
      </c>
      <c r="H967" s="52" t="s">
        <v>893</v>
      </c>
      <c r="I967" s="51" t="s">
        <v>1126</v>
      </c>
      <c r="J967" s="51" t="s">
        <v>1184</v>
      </c>
      <c r="K967" s="50">
        <v>45467</v>
      </c>
      <c r="L967" s="50" t="s">
        <v>514</v>
      </c>
      <c r="M967" s="51" t="s">
        <v>21</v>
      </c>
      <c r="N967" s="52" t="s">
        <v>280</v>
      </c>
      <c r="O967" s="51" t="s">
        <v>520</v>
      </c>
      <c r="P967" s="51" t="s">
        <v>1383</v>
      </c>
      <c r="Q967" s="52" t="s">
        <v>519</v>
      </c>
      <c r="R967" s="51" t="s">
        <v>1181</v>
      </c>
      <c r="S967" s="51" t="s">
        <v>1183</v>
      </c>
      <c r="T967" s="51" t="s">
        <v>1160</v>
      </c>
      <c r="U967" s="51"/>
      <c r="V967" s="51"/>
      <c r="W967" s="51">
        <v>1</v>
      </c>
      <c r="X967" s="51">
        <v>0</v>
      </c>
      <c r="Y967" s="51">
        <v>0</v>
      </c>
      <c r="Z967" s="51">
        <v>0</v>
      </c>
      <c r="AA967" s="51">
        <v>0</v>
      </c>
      <c r="AB967" s="51">
        <v>0</v>
      </c>
      <c r="AC967" s="51">
        <v>0</v>
      </c>
      <c r="AD967" s="51">
        <v>1</v>
      </c>
      <c r="AE967" s="51">
        <v>0</v>
      </c>
      <c r="AF967" s="51">
        <v>0</v>
      </c>
      <c r="AG967" s="51">
        <v>0</v>
      </c>
      <c r="AH967" s="51" t="str">
        <f>IF(OR(COUNTIF(WestCoast[],IDPs[[#This Row],[Dis_Pcode]])&gt;=1,COUNTIF(WestCoast[],#REF!)&gt;=1),"Yes","No")</f>
        <v>No</v>
      </c>
      <c r="AI967" s="51" t="str">
        <f>IF(IDPs[[#This Row],[Gov_Pcode]]=IDPs[[#This Row],[Gov_Coming_Pcode]],"Yes","No")</f>
        <v>No</v>
      </c>
      <c r="AJ967" s="51" t="str">
        <f>IF(IDPs[[#This Row],[Dis_Pcode]]=IDPs[[#This Row],[Dis_Coming_Pcode]],"Yes","No")</f>
        <v>No</v>
      </c>
    </row>
    <row r="968" spans="1:36" x14ac:dyDescent="0.35">
      <c r="A968" s="50">
        <v>45472</v>
      </c>
      <c r="B968" s="50">
        <v>45471</v>
      </c>
      <c r="C968" s="50" t="s">
        <v>874</v>
      </c>
      <c r="D968" s="51" t="s">
        <v>6</v>
      </c>
      <c r="E968" s="52" t="s">
        <v>873</v>
      </c>
      <c r="F968" s="51" t="s">
        <v>894</v>
      </c>
      <c r="G968" s="51" t="s">
        <v>87</v>
      </c>
      <c r="H968" s="52" t="s">
        <v>893</v>
      </c>
      <c r="I968" s="51" t="s">
        <v>1126</v>
      </c>
      <c r="J968" s="51" t="s">
        <v>1184</v>
      </c>
      <c r="K968" s="50">
        <v>45467</v>
      </c>
      <c r="L968" s="50" t="s">
        <v>380</v>
      </c>
      <c r="M968" s="51" t="s">
        <v>1218</v>
      </c>
      <c r="N968" s="52" t="s">
        <v>265</v>
      </c>
      <c r="O968" s="51" t="s">
        <v>400</v>
      </c>
      <c r="P968" s="51" t="s">
        <v>1154</v>
      </c>
      <c r="Q968" s="52" t="s">
        <v>398</v>
      </c>
      <c r="R968" s="51" t="s">
        <v>1180</v>
      </c>
      <c r="S968" s="51" t="s">
        <v>1185</v>
      </c>
      <c r="T968" s="51" t="s">
        <v>1439</v>
      </c>
      <c r="U968" s="51"/>
      <c r="V968" s="51"/>
      <c r="W968" s="51">
        <v>1</v>
      </c>
      <c r="X968" s="51">
        <v>0</v>
      </c>
      <c r="Y968" s="51">
        <v>0</v>
      </c>
      <c r="Z968" s="51">
        <v>0</v>
      </c>
      <c r="AA968" s="51">
        <v>1</v>
      </c>
      <c r="AB968" s="51">
        <v>0</v>
      </c>
      <c r="AC968" s="51">
        <v>0</v>
      </c>
      <c r="AD968" s="51">
        <v>0</v>
      </c>
      <c r="AE968" s="51">
        <v>0</v>
      </c>
      <c r="AF968" s="51">
        <v>0</v>
      </c>
      <c r="AG968" s="51">
        <v>0</v>
      </c>
      <c r="AH968" s="51" t="str">
        <f>IF(OR(COUNTIF(WestCoast[],IDPs[[#This Row],[Dis_Pcode]])&gt;=1,COUNTIF(WestCoast[],#REF!)&gt;=1),"Yes","No")</f>
        <v>No</v>
      </c>
      <c r="AI968" s="51" t="str">
        <f>IF(IDPs[[#This Row],[Gov_Pcode]]=IDPs[[#This Row],[Gov_Coming_Pcode]],"Yes","No")</f>
        <v>No</v>
      </c>
      <c r="AJ968" s="51" t="str">
        <f>IF(IDPs[[#This Row],[Dis_Pcode]]=IDPs[[#This Row],[Dis_Coming_Pcode]],"Yes","No")</f>
        <v>No</v>
      </c>
    </row>
    <row r="969" spans="1:36" x14ac:dyDescent="0.35">
      <c r="A969" s="50">
        <v>45472</v>
      </c>
      <c r="B969" s="50">
        <v>45467</v>
      </c>
      <c r="C969" s="50" t="s">
        <v>874</v>
      </c>
      <c r="D969" s="51" t="s">
        <v>6</v>
      </c>
      <c r="E969" s="52" t="s">
        <v>873</v>
      </c>
      <c r="F969" s="51" t="s">
        <v>882</v>
      </c>
      <c r="G969" s="51" t="s">
        <v>121</v>
      </c>
      <c r="H969" s="52" t="s">
        <v>881</v>
      </c>
      <c r="I969" s="51" t="s">
        <v>1126</v>
      </c>
      <c r="J969" s="51" t="s">
        <v>1184</v>
      </c>
      <c r="K969" s="50">
        <v>45467</v>
      </c>
      <c r="L969" s="50" t="s">
        <v>401</v>
      </c>
      <c r="M969" s="51" t="s">
        <v>1203</v>
      </c>
      <c r="N969" s="52" t="s">
        <v>266</v>
      </c>
      <c r="O969" s="51" t="s">
        <v>445</v>
      </c>
      <c r="P969" s="51" t="s">
        <v>76</v>
      </c>
      <c r="Q969" s="52" t="s">
        <v>444</v>
      </c>
      <c r="R969" s="51" t="s">
        <v>1181</v>
      </c>
      <c r="S969" s="51" t="s">
        <v>1183</v>
      </c>
      <c r="T969" s="51" t="s">
        <v>1160</v>
      </c>
      <c r="U969" s="51"/>
      <c r="V969" s="51"/>
      <c r="W969" s="51">
        <v>3</v>
      </c>
      <c r="X969" s="51">
        <v>0</v>
      </c>
      <c r="Y969" s="51">
        <v>0</v>
      </c>
      <c r="Z969" s="51">
        <v>0</v>
      </c>
      <c r="AA969" s="51">
        <v>1</v>
      </c>
      <c r="AB969" s="51">
        <v>1</v>
      </c>
      <c r="AC969" s="51">
        <v>0</v>
      </c>
      <c r="AD969" s="51">
        <v>1</v>
      </c>
      <c r="AE969" s="51">
        <v>0</v>
      </c>
      <c r="AF969" s="51">
        <v>0</v>
      </c>
      <c r="AG969" s="51">
        <v>0</v>
      </c>
      <c r="AH969" s="51" t="str">
        <f>IF(OR(COUNTIF(WestCoast[],IDPs[[#This Row],[Dis_Pcode]])&gt;=1,COUNTIF(WestCoast[],#REF!)&gt;=1),"Yes","No")</f>
        <v>No</v>
      </c>
      <c r="AI969" s="51" t="str">
        <f>IF(IDPs[[#This Row],[Gov_Pcode]]=IDPs[[#This Row],[Gov_Coming_Pcode]],"Yes","No")</f>
        <v>No</v>
      </c>
      <c r="AJ969" s="51" t="str">
        <f>IF(IDPs[[#This Row],[Dis_Pcode]]=IDPs[[#This Row],[Dis_Coming_Pcode]],"Yes","No")</f>
        <v>No</v>
      </c>
    </row>
    <row r="970" spans="1:36" x14ac:dyDescent="0.35">
      <c r="A970" s="50">
        <v>45469</v>
      </c>
      <c r="B970" s="50">
        <v>45469</v>
      </c>
      <c r="C970" s="50" t="s">
        <v>401</v>
      </c>
      <c r="D970" s="51" t="s">
        <v>1203</v>
      </c>
      <c r="E970" s="52" t="s">
        <v>266</v>
      </c>
      <c r="F970" s="51" t="s">
        <v>453</v>
      </c>
      <c r="G970" s="51" t="s">
        <v>25</v>
      </c>
      <c r="H970" s="52" t="s">
        <v>452</v>
      </c>
      <c r="I970" s="51" t="s">
        <v>1126</v>
      </c>
      <c r="J970" s="51" t="s">
        <v>1184</v>
      </c>
      <c r="K970" s="50">
        <v>45468</v>
      </c>
      <c r="L970" s="50" t="s">
        <v>1046</v>
      </c>
      <c r="M970" s="51" t="s">
        <v>1207</v>
      </c>
      <c r="N970" s="52" t="s">
        <v>267</v>
      </c>
      <c r="O970" s="51" t="s">
        <v>1084</v>
      </c>
      <c r="P970" s="51" t="s">
        <v>35</v>
      </c>
      <c r="Q970" s="52" t="s">
        <v>1083</v>
      </c>
      <c r="R970" s="51" t="s">
        <v>1180</v>
      </c>
      <c r="S970" s="51" t="s">
        <v>1186</v>
      </c>
      <c r="T970" s="51" t="s">
        <v>1160</v>
      </c>
      <c r="U970" s="51"/>
      <c r="V970" s="51"/>
      <c r="W970" s="51">
        <v>1</v>
      </c>
      <c r="X970" s="51">
        <v>0</v>
      </c>
      <c r="Y970" s="51">
        <v>0</v>
      </c>
      <c r="Z970" s="51">
        <v>0</v>
      </c>
      <c r="AA970" s="51">
        <v>0</v>
      </c>
      <c r="AB970" s="51">
        <v>0</v>
      </c>
      <c r="AC970" s="51">
        <v>0</v>
      </c>
      <c r="AD970" s="51">
        <v>1</v>
      </c>
      <c r="AE970" s="51">
        <v>0</v>
      </c>
      <c r="AF970" s="51">
        <v>0</v>
      </c>
      <c r="AG970" s="51">
        <v>0</v>
      </c>
      <c r="AH970" s="51" t="str">
        <f>IF(OR(COUNTIF(WestCoast[],IDPs[[#This Row],[Dis_Pcode]])&gt;=1,COUNTIF(WestCoast[],#REF!)&gt;=1),"Yes","No")</f>
        <v>Yes</v>
      </c>
      <c r="AI970" s="51" t="str">
        <f>IF(IDPs[[#This Row],[Gov_Pcode]]=IDPs[[#This Row],[Gov_Coming_Pcode]],"Yes","No")</f>
        <v>No</v>
      </c>
      <c r="AJ970" s="51" t="str">
        <f>IF(IDPs[[#This Row],[Dis_Pcode]]=IDPs[[#This Row],[Dis_Coming_Pcode]],"Yes","No")</f>
        <v>No</v>
      </c>
    </row>
    <row r="971" spans="1:36" x14ac:dyDescent="0.35">
      <c r="A971" s="50">
        <v>45472</v>
      </c>
      <c r="B971" s="50">
        <v>45471</v>
      </c>
      <c r="C971" s="50" t="s">
        <v>401</v>
      </c>
      <c r="D971" s="51" t="s">
        <v>1203</v>
      </c>
      <c r="E971" s="52" t="s">
        <v>266</v>
      </c>
      <c r="F971" s="51" t="s">
        <v>453</v>
      </c>
      <c r="G971" s="51" t="s">
        <v>25</v>
      </c>
      <c r="H971" s="52" t="s">
        <v>452</v>
      </c>
      <c r="I971" s="51" t="s">
        <v>1126</v>
      </c>
      <c r="J971" s="51" t="s">
        <v>1184</v>
      </c>
      <c r="K971" s="50">
        <v>45468</v>
      </c>
      <c r="L971" s="50" t="s">
        <v>1046</v>
      </c>
      <c r="M971" s="51" t="s">
        <v>1207</v>
      </c>
      <c r="N971" s="52" t="s">
        <v>267</v>
      </c>
      <c r="O971" s="51" t="s">
        <v>1084</v>
      </c>
      <c r="P971" s="51" t="s">
        <v>35</v>
      </c>
      <c r="Q971" s="52" t="s">
        <v>1083</v>
      </c>
      <c r="R971" s="51" t="s">
        <v>1180</v>
      </c>
      <c r="S971" s="51" t="s">
        <v>1186</v>
      </c>
      <c r="T971" s="51" t="s">
        <v>1160</v>
      </c>
      <c r="U971" s="51"/>
      <c r="V971" s="51"/>
      <c r="W971" s="51">
        <v>2</v>
      </c>
      <c r="X971" s="51">
        <v>0</v>
      </c>
      <c r="Y971" s="51">
        <v>1</v>
      </c>
      <c r="Z971" s="51">
        <v>0</v>
      </c>
      <c r="AA971" s="51">
        <v>0</v>
      </c>
      <c r="AB971" s="51">
        <v>0</v>
      </c>
      <c r="AC971" s="51">
        <v>0</v>
      </c>
      <c r="AD971" s="51">
        <v>1</v>
      </c>
      <c r="AE971" s="51">
        <v>0</v>
      </c>
      <c r="AF971" s="51">
        <v>0</v>
      </c>
      <c r="AG971" s="51">
        <v>0</v>
      </c>
      <c r="AH971" s="51" t="str">
        <f>IF(OR(COUNTIF(WestCoast[],IDPs[[#This Row],[Dis_Pcode]])&gt;=1,COUNTIF(WestCoast[],#REF!)&gt;=1),"Yes","No")</f>
        <v>Yes</v>
      </c>
      <c r="AI971" s="51" t="str">
        <f>IF(IDPs[[#This Row],[Gov_Pcode]]=IDPs[[#This Row],[Gov_Coming_Pcode]],"Yes","No")</f>
        <v>No</v>
      </c>
      <c r="AJ971" s="51" t="str">
        <f>IF(IDPs[[#This Row],[Dis_Pcode]]=IDPs[[#This Row],[Dis_Coming_Pcode]],"Yes","No")</f>
        <v>No</v>
      </c>
    </row>
    <row r="972" spans="1:36" x14ac:dyDescent="0.35">
      <c r="A972" s="50">
        <v>45472</v>
      </c>
      <c r="B972" s="50">
        <v>45470</v>
      </c>
      <c r="C972" s="50" t="s">
        <v>874</v>
      </c>
      <c r="D972" s="51" t="s">
        <v>6</v>
      </c>
      <c r="E972" s="52" t="s">
        <v>873</v>
      </c>
      <c r="F972" s="51" t="s">
        <v>894</v>
      </c>
      <c r="G972" s="51" t="s">
        <v>87</v>
      </c>
      <c r="H972" s="52" t="s">
        <v>893</v>
      </c>
      <c r="I972" s="51" t="s">
        <v>1126</v>
      </c>
      <c r="J972" s="51" t="s">
        <v>1184</v>
      </c>
      <c r="K972" s="50">
        <v>45468</v>
      </c>
      <c r="L972" s="50" t="s">
        <v>401</v>
      </c>
      <c r="M972" s="51" t="s">
        <v>1203</v>
      </c>
      <c r="N972" s="52" t="s">
        <v>266</v>
      </c>
      <c r="O972" s="51" t="s">
        <v>449</v>
      </c>
      <c r="P972" s="51" t="s">
        <v>1302</v>
      </c>
      <c r="Q972" s="52" t="s">
        <v>448</v>
      </c>
      <c r="R972" s="51" t="s">
        <v>1181</v>
      </c>
      <c r="S972" s="51" t="s">
        <v>1183</v>
      </c>
      <c r="T972" s="51" t="s">
        <v>1160</v>
      </c>
      <c r="U972" s="51"/>
      <c r="V972" s="51"/>
      <c r="W972" s="51">
        <v>1</v>
      </c>
      <c r="X972" s="51">
        <v>0</v>
      </c>
      <c r="Y972" s="51">
        <v>0</v>
      </c>
      <c r="Z972" s="51">
        <v>0</v>
      </c>
      <c r="AA972" s="51">
        <v>0</v>
      </c>
      <c r="AB972" s="51">
        <v>0</v>
      </c>
      <c r="AC972" s="51">
        <v>0</v>
      </c>
      <c r="AD972" s="51">
        <v>0</v>
      </c>
      <c r="AE972" s="51">
        <v>0</v>
      </c>
      <c r="AF972" s="51">
        <v>1</v>
      </c>
      <c r="AG972" s="51">
        <v>0</v>
      </c>
      <c r="AH972" s="51" t="str">
        <f>IF(OR(COUNTIF(WestCoast[],IDPs[[#This Row],[Dis_Pcode]])&gt;=1,COUNTIF(WestCoast[],#REF!)&gt;=1),"Yes","No")</f>
        <v>No</v>
      </c>
      <c r="AI972" s="51" t="str">
        <f>IF(IDPs[[#This Row],[Gov_Pcode]]=IDPs[[#This Row],[Gov_Coming_Pcode]],"Yes","No")</f>
        <v>No</v>
      </c>
      <c r="AJ972" s="51" t="str">
        <f>IF(IDPs[[#This Row],[Dis_Pcode]]=IDPs[[#This Row],[Dis_Coming_Pcode]],"Yes","No")</f>
        <v>No</v>
      </c>
    </row>
    <row r="973" spans="1:36" x14ac:dyDescent="0.35">
      <c r="A973" s="50">
        <v>45472</v>
      </c>
      <c r="B973" s="50">
        <v>45470</v>
      </c>
      <c r="C973" s="50" t="s">
        <v>874</v>
      </c>
      <c r="D973" s="51" t="s">
        <v>6</v>
      </c>
      <c r="E973" s="52" t="s">
        <v>873</v>
      </c>
      <c r="F973" s="51" t="s">
        <v>894</v>
      </c>
      <c r="G973" s="51" t="s">
        <v>87</v>
      </c>
      <c r="H973" s="52" t="s">
        <v>893</v>
      </c>
      <c r="I973" s="51" t="s">
        <v>1126</v>
      </c>
      <c r="J973" s="51" t="s">
        <v>1184</v>
      </c>
      <c r="K973" s="50">
        <v>45468</v>
      </c>
      <c r="L973" s="50" t="s">
        <v>401</v>
      </c>
      <c r="M973" s="51" t="s">
        <v>1203</v>
      </c>
      <c r="N973" s="52" t="s">
        <v>266</v>
      </c>
      <c r="O973" s="51" t="s">
        <v>453</v>
      </c>
      <c r="P973" s="51" t="s">
        <v>25</v>
      </c>
      <c r="Q973" s="52" t="s">
        <v>452</v>
      </c>
      <c r="R973" s="51" t="s">
        <v>1181</v>
      </c>
      <c r="S973" s="51" t="s">
        <v>1183</v>
      </c>
      <c r="T973" s="51" t="s">
        <v>1160</v>
      </c>
      <c r="U973" s="51"/>
      <c r="V973" s="51"/>
      <c r="W973" s="51">
        <v>1</v>
      </c>
      <c r="X973" s="51">
        <v>0</v>
      </c>
      <c r="Y973" s="51">
        <v>1</v>
      </c>
      <c r="Z973" s="51">
        <v>0</v>
      </c>
      <c r="AA973" s="51">
        <v>0</v>
      </c>
      <c r="AB973" s="51">
        <v>0</v>
      </c>
      <c r="AC973" s="51">
        <v>0</v>
      </c>
      <c r="AD973" s="51">
        <v>0</v>
      </c>
      <c r="AE973" s="51">
        <v>0</v>
      </c>
      <c r="AF973" s="51">
        <v>0</v>
      </c>
      <c r="AG973" s="51">
        <v>0</v>
      </c>
      <c r="AH973" s="51" t="str">
        <f>IF(OR(COUNTIF(WestCoast[],IDPs[[#This Row],[Dis_Pcode]])&gt;=1,COUNTIF(WestCoast[],#REF!)&gt;=1),"Yes","No")</f>
        <v>No</v>
      </c>
      <c r="AI973" s="51" t="str">
        <f>IF(IDPs[[#This Row],[Gov_Pcode]]=IDPs[[#This Row],[Gov_Coming_Pcode]],"Yes","No")</f>
        <v>No</v>
      </c>
      <c r="AJ973" s="51" t="str">
        <f>IF(IDPs[[#This Row],[Dis_Pcode]]=IDPs[[#This Row],[Dis_Coming_Pcode]],"Yes","No")</f>
        <v>No</v>
      </c>
    </row>
    <row r="974" spans="1:36" x14ac:dyDescent="0.35">
      <c r="A974" s="50">
        <v>45472</v>
      </c>
      <c r="B974" s="50">
        <v>45470</v>
      </c>
      <c r="C974" s="50" t="s">
        <v>874</v>
      </c>
      <c r="D974" s="51" t="s">
        <v>6</v>
      </c>
      <c r="E974" s="52" t="s">
        <v>873</v>
      </c>
      <c r="F974" s="51" t="s">
        <v>894</v>
      </c>
      <c r="G974" s="51" t="s">
        <v>87</v>
      </c>
      <c r="H974" s="52" t="s">
        <v>893</v>
      </c>
      <c r="I974" s="51" t="s">
        <v>1126</v>
      </c>
      <c r="J974" s="51" t="s">
        <v>1184</v>
      </c>
      <c r="K974" s="50">
        <v>45468</v>
      </c>
      <c r="L974" s="50" t="s">
        <v>918</v>
      </c>
      <c r="M974" s="51" t="s">
        <v>1155</v>
      </c>
      <c r="N974" s="52" t="s">
        <v>917</v>
      </c>
      <c r="O974" s="51" t="s">
        <v>936</v>
      </c>
      <c r="P974" s="51" t="s">
        <v>1350</v>
      </c>
      <c r="Q974" s="52" t="s">
        <v>934</v>
      </c>
      <c r="R974" s="51" t="s">
        <v>1180</v>
      </c>
      <c r="S974" s="51" t="s">
        <v>1185</v>
      </c>
      <c r="T974" s="51" t="s">
        <v>1160</v>
      </c>
      <c r="U974" s="51"/>
      <c r="V974" s="51"/>
      <c r="W974" s="51">
        <v>2</v>
      </c>
      <c r="X974" s="51">
        <v>0</v>
      </c>
      <c r="Y974" s="51">
        <v>0</v>
      </c>
      <c r="Z974" s="51">
        <v>0</v>
      </c>
      <c r="AA974" s="51">
        <v>0</v>
      </c>
      <c r="AB974" s="51">
        <v>1</v>
      </c>
      <c r="AC974" s="51">
        <v>0</v>
      </c>
      <c r="AD974" s="51">
        <v>1</v>
      </c>
      <c r="AE974" s="51">
        <v>0</v>
      </c>
      <c r="AF974" s="51">
        <v>0</v>
      </c>
      <c r="AG974" s="51">
        <v>0</v>
      </c>
      <c r="AH974" s="51" t="str">
        <f>IF(OR(COUNTIF(WestCoast[],IDPs[[#This Row],[Dis_Pcode]])&gt;=1,COUNTIF(WestCoast[],#REF!)&gt;=1),"Yes","No")</f>
        <v>No</v>
      </c>
      <c r="AI974" s="51" t="str">
        <f>IF(IDPs[[#This Row],[Gov_Pcode]]=IDPs[[#This Row],[Gov_Coming_Pcode]],"Yes","No")</f>
        <v>No</v>
      </c>
      <c r="AJ974" s="51" t="str">
        <f>IF(IDPs[[#This Row],[Dis_Pcode]]=IDPs[[#This Row],[Dis_Coming_Pcode]],"Yes","No")</f>
        <v>No</v>
      </c>
    </row>
    <row r="975" spans="1:36" x14ac:dyDescent="0.35">
      <c r="A975" s="50">
        <v>45472</v>
      </c>
      <c r="B975" s="50">
        <v>45471</v>
      </c>
      <c r="C975" s="50" t="s">
        <v>874</v>
      </c>
      <c r="D975" s="51" t="s">
        <v>6</v>
      </c>
      <c r="E975" s="52" t="s">
        <v>873</v>
      </c>
      <c r="F975" s="51" t="s">
        <v>894</v>
      </c>
      <c r="G975" s="51" t="s">
        <v>87</v>
      </c>
      <c r="H975" s="52" t="s">
        <v>893</v>
      </c>
      <c r="I975" s="51" t="s">
        <v>1126</v>
      </c>
      <c r="J975" s="51" t="s">
        <v>1184</v>
      </c>
      <c r="K975" s="50">
        <v>45468</v>
      </c>
      <c r="L975" s="50" t="s">
        <v>999</v>
      </c>
      <c r="M975" s="51" t="s">
        <v>15</v>
      </c>
      <c r="N975" s="52" t="s">
        <v>271</v>
      </c>
      <c r="O975" s="51" t="s">
        <v>1032</v>
      </c>
      <c r="P975" s="51" t="s">
        <v>1338</v>
      </c>
      <c r="Q975" s="52" t="s">
        <v>1339</v>
      </c>
      <c r="R975" s="51" t="s">
        <v>1181</v>
      </c>
      <c r="S975" s="51" t="s">
        <v>1183</v>
      </c>
      <c r="T975" s="51" t="s">
        <v>1160</v>
      </c>
      <c r="U975" s="51"/>
      <c r="V975" s="51"/>
      <c r="W975" s="51">
        <v>2</v>
      </c>
      <c r="X975" s="51">
        <v>0</v>
      </c>
      <c r="Y975" s="51">
        <v>0</v>
      </c>
      <c r="Z975" s="51">
        <v>0</v>
      </c>
      <c r="AA975" s="51">
        <v>1</v>
      </c>
      <c r="AB975" s="51">
        <v>0</v>
      </c>
      <c r="AC975" s="51">
        <v>0</v>
      </c>
      <c r="AD975" s="51">
        <v>1</v>
      </c>
      <c r="AE975" s="51">
        <v>0</v>
      </c>
      <c r="AF975" s="51">
        <v>0</v>
      </c>
      <c r="AG975" s="51">
        <v>0</v>
      </c>
      <c r="AH975" s="51" t="str">
        <f>IF(OR(COUNTIF(WestCoast[],IDPs[[#This Row],[Dis_Pcode]])&gt;=1,COUNTIF(WestCoast[],#REF!)&gt;=1),"Yes","No")</f>
        <v>No</v>
      </c>
      <c r="AI975" s="51" t="str">
        <f>IF(IDPs[[#This Row],[Gov_Pcode]]=IDPs[[#This Row],[Gov_Coming_Pcode]],"Yes","No")</f>
        <v>No</v>
      </c>
      <c r="AJ975" s="51" t="str">
        <f>IF(IDPs[[#This Row],[Dis_Pcode]]=IDPs[[#This Row],[Dis_Coming_Pcode]],"Yes","No")</f>
        <v>No</v>
      </c>
    </row>
    <row r="976" spans="1:36" x14ac:dyDescent="0.35">
      <c r="A976" s="50">
        <v>45472</v>
      </c>
      <c r="B976" s="50">
        <v>45469</v>
      </c>
      <c r="C976" s="50" t="s">
        <v>874</v>
      </c>
      <c r="D976" s="51" t="s">
        <v>6</v>
      </c>
      <c r="E976" s="52" t="s">
        <v>873</v>
      </c>
      <c r="F976" s="51" t="s">
        <v>894</v>
      </c>
      <c r="G976" s="51" t="s">
        <v>87</v>
      </c>
      <c r="H976" s="52" t="s">
        <v>893</v>
      </c>
      <c r="I976" s="51" t="s">
        <v>1126</v>
      </c>
      <c r="J976" s="51" t="s">
        <v>1184</v>
      </c>
      <c r="K976" s="50">
        <v>45469</v>
      </c>
      <c r="L976" s="50" t="s">
        <v>401</v>
      </c>
      <c r="M976" s="51" t="s">
        <v>1203</v>
      </c>
      <c r="N976" s="52" t="s">
        <v>266</v>
      </c>
      <c r="O976" s="51" t="s">
        <v>427</v>
      </c>
      <c r="P976" s="51" t="s">
        <v>50</v>
      </c>
      <c r="Q976" s="52" t="s">
        <v>426</v>
      </c>
      <c r="R976" s="51" t="s">
        <v>1181</v>
      </c>
      <c r="S976" s="51" t="s">
        <v>1183</v>
      </c>
      <c r="T976" s="51" t="s">
        <v>1439</v>
      </c>
      <c r="U976" s="51"/>
      <c r="V976" s="51"/>
      <c r="W976" s="51">
        <v>2</v>
      </c>
      <c r="X976" s="51">
        <v>0</v>
      </c>
      <c r="Y976" s="51">
        <v>1</v>
      </c>
      <c r="Z976" s="51">
        <v>0</v>
      </c>
      <c r="AA976" s="51">
        <v>0</v>
      </c>
      <c r="AB976" s="51">
        <v>0</v>
      </c>
      <c r="AC976" s="51">
        <v>0</v>
      </c>
      <c r="AD976" s="51">
        <v>1</v>
      </c>
      <c r="AE976" s="51">
        <v>0</v>
      </c>
      <c r="AF976" s="51">
        <v>0</v>
      </c>
      <c r="AG976" s="51">
        <v>0</v>
      </c>
      <c r="AH976" s="51" t="str">
        <f>IF(OR(COUNTIF(WestCoast[],IDPs[[#This Row],[Dis_Pcode]])&gt;=1,COUNTIF(WestCoast[],#REF!)&gt;=1),"Yes","No")</f>
        <v>No</v>
      </c>
      <c r="AI976" s="51" t="str">
        <f>IF(IDPs[[#This Row],[Gov_Pcode]]=IDPs[[#This Row],[Gov_Coming_Pcode]],"Yes","No")</f>
        <v>No</v>
      </c>
      <c r="AJ976" s="51" t="str">
        <f>IF(IDPs[[#This Row],[Dis_Pcode]]=IDPs[[#This Row],[Dis_Coming_Pcode]],"Yes","No")</f>
        <v>No</v>
      </c>
    </row>
    <row r="977" spans="1:36" x14ac:dyDescent="0.35">
      <c r="A977" s="50">
        <v>45472</v>
      </c>
      <c r="B977" s="50">
        <v>45469</v>
      </c>
      <c r="C977" s="50" t="s">
        <v>874</v>
      </c>
      <c r="D977" s="51" t="s">
        <v>6</v>
      </c>
      <c r="E977" s="52" t="s">
        <v>873</v>
      </c>
      <c r="F977" s="51" t="s">
        <v>894</v>
      </c>
      <c r="G977" s="51" t="s">
        <v>87</v>
      </c>
      <c r="H977" s="52" t="s">
        <v>893</v>
      </c>
      <c r="I977" s="51" t="s">
        <v>1126</v>
      </c>
      <c r="J977" s="51" t="s">
        <v>1184</v>
      </c>
      <c r="K977" s="50">
        <v>45469</v>
      </c>
      <c r="L977" s="50" t="s">
        <v>797</v>
      </c>
      <c r="M977" s="51" t="s">
        <v>7</v>
      </c>
      <c r="N977" s="52" t="s">
        <v>796</v>
      </c>
      <c r="O977" s="51" t="s">
        <v>830</v>
      </c>
      <c r="P977" s="51" t="s">
        <v>1217</v>
      </c>
      <c r="Q977" s="52" t="s">
        <v>829</v>
      </c>
      <c r="R977" s="51" t="s">
        <v>1180</v>
      </c>
      <c r="S977" s="51" t="s">
        <v>1185</v>
      </c>
      <c r="T977" s="51" t="s">
        <v>1160</v>
      </c>
      <c r="U977" s="51"/>
      <c r="V977" s="51"/>
      <c r="W977" s="51">
        <v>2</v>
      </c>
      <c r="X977" s="51">
        <v>0</v>
      </c>
      <c r="Y977" s="51">
        <v>1</v>
      </c>
      <c r="Z977" s="51">
        <v>0</v>
      </c>
      <c r="AA977" s="51">
        <v>0</v>
      </c>
      <c r="AB977" s="51">
        <v>0</v>
      </c>
      <c r="AC977" s="51">
        <v>0</v>
      </c>
      <c r="AD977" s="51">
        <v>1</v>
      </c>
      <c r="AE977" s="51">
        <v>0</v>
      </c>
      <c r="AF977" s="51">
        <v>0</v>
      </c>
      <c r="AG977" s="51">
        <v>0</v>
      </c>
      <c r="AH977" s="51" t="str">
        <f>IF(OR(COUNTIF(WestCoast[],IDPs[[#This Row],[Dis_Pcode]])&gt;=1,COUNTIF(WestCoast[],#REF!)&gt;=1),"Yes","No")</f>
        <v>No</v>
      </c>
      <c r="AI977" s="51" t="str">
        <f>IF(IDPs[[#This Row],[Gov_Pcode]]=IDPs[[#This Row],[Gov_Coming_Pcode]],"Yes","No")</f>
        <v>No</v>
      </c>
      <c r="AJ977" s="51" t="str">
        <f>IF(IDPs[[#This Row],[Dis_Pcode]]=IDPs[[#This Row],[Dis_Coming_Pcode]],"Yes","No")</f>
        <v>No</v>
      </c>
    </row>
    <row r="978" spans="1:36" x14ac:dyDescent="0.35">
      <c r="A978" s="50">
        <v>45472</v>
      </c>
      <c r="B978" s="50">
        <v>45470</v>
      </c>
      <c r="C978" s="50" t="s">
        <v>874</v>
      </c>
      <c r="D978" s="51" t="s">
        <v>6</v>
      </c>
      <c r="E978" s="52" t="s">
        <v>873</v>
      </c>
      <c r="F978" s="51" t="s">
        <v>894</v>
      </c>
      <c r="G978" s="51" t="s">
        <v>87</v>
      </c>
      <c r="H978" s="52" t="s">
        <v>893</v>
      </c>
      <c r="I978" s="51" t="s">
        <v>1126</v>
      </c>
      <c r="J978" s="51" t="s">
        <v>1184</v>
      </c>
      <c r="K978" s="50">
        <v>45469</v>
      </c>
      <c r="L978" s="50" t="s">
        <v>536</v>
      </c>
      <c r="M978" s="51" t="s">
        <v>1412</v>
      </c>
      <c r="N978" s="52" t="s">
        <v>268</v>
      </c>
      <c r="O978" s="51" t="s">
        <v>543</v>
      </c>
      <c r="P978" s="51" t="s">
        <v>1248</v>
      </c>
      <c r="Q978" s="52" t="s">
        <v>541</v>
      </c>
      <c r="R978" s="51" t="s">
        <v>1180</v>
      </c>
      <c r="S978" s="51" t="s">
        <v>1185</v>
      </c>
      <c r="T978" s="51" t="s">
        <v>1160</v>
      </c>
      <c r="U978" s="51"/>
      <c r="V978" s="51"/>
      <c r="W978" s="51">
        <v>1</v>
      </c>
      <c r="X978" s="51">
        <v>0</v>
      </c>
      <c r="Y978" s="51">
        <v>0</v>
      </c>
      <c r="Z978" s="51">
        <v>0</v>
      </c>
      <c r="AA978" s="51">
        <v>1</v>
      </c>
      <c r="AB978" s="51">
        <v>0</v>
      </c>
      <c r="AC978" s="51">
        <v>0</v>
      </c>
      <c r="AD978" s="51">
        <v>0</v>
      </c>
      <c r="AE978" s="51">
        <v>0</v>
      </c>
      <c r="AF978" s="51">
        <v>0</v>
      </c>
      <c r="AG978" s="51">
        <v>0</v>
      </c>
      <c r="AH978" s="51" t="str">
        <f>IF(OR(COUNTIF(WestCoast[],IDPs[[#This Row],[Dis_Pcode]])&gt;=1,COUNTIF(WestCoast[],#REF!)&gt;=1),"Yes","No")</f>
        <v>No</v>
      </c>
      <c r="AI978" s="51" t="str">
        <f>IF(IDPs[[#This Row],[Gov_Pcode]]=IDPs[[#This Row],[Gov_Coming_Pcode]],"Yes","No")</f>
        <v>No</v>
      </c>
      <c r="AJ978" s="51" t="str">
        <f>IF(IDPs[[#This Row],[Dis_Pcode]]=IDPs[[#This Row],[Dis_Coming_Pcode]],"Yes","No")</f>
        <v>No</v>
      </c>
    </row>
    <row r="979" spans="1:36" x14ac:dyDescent="0.35">
      <c r="A979" s="50">
        <v>45472</v>
      </c>
      <c r="B979" s="50">
        <v>45470</v>
      </c>
      <c r="C979" s="50" t="s">
        <v>874</v>
      </c>
      <c r="D979" s="51" t="s">
        <v>6</v>
      </c>
      <c r="E979" s="52" t="s">
        <v>873</v>
      </c>
      <c r="F979" s="51" t="s">
        <v>894</v>
      </c>
      <c r="G979" s="51" t="s">
        <v>87</v>
      </c>
      <c r="H979" s="52" t="s">
        <v>893</v>
      </c>
      <c r="I979" s="51" t="s">
        <v>1126</v>
      </c>
      <c r="J979" s="51" t="s">
        <v>1184</v>
      </c>
      <c r="K979" s="50">
        <v>45469</v>
      </c>
      <c r="L979" s="50" t="s">
        <v>401</v>
      </c>
      <c r="M979" s="51" t="s">
        <v>1203</v>
      </c>
      <c r="N979" s="52" t="s">
        <v>266</v>
      </c>
      <c r="O979" s="51" t="s">
        <v>420</v>
      </c>
      <c r="P979" s="51" t="s">
        <v>418</v>
      </c>
      <c r="Q979" s="52" t="s">
        <v>419</v>
      </c>
      <c r="R979" s="51" t="s">
        <v>1181</v>
      </c>
      <c r="S979" s="51" t="s">
        <v>1182</v>
      </c>
      <c r="T979" s="51" t="s">
        <v>1160</v>
      </c>
      <c r="U979" s="51"/>
      <c r="V979" s="51"/>
      <c r="W979" s="51">
        <v>1</v>
      </c>
      <c r="X979" s="51">
        <v>0</v>
      </c>
      <c r="Y979" s="51">
        <v>0</v>
      </c>
      <c r="Z979" s="51">
        <v>0</v>
      </c>
      <c r="AA979" s="51">
        <v>0</v>
      </c>
      <c r="AB979" s="51">
        <v>0</v>
      </c>
      <c r="AC979" s="51">
        <v>0</v>
      </c>
      <c r="AD979" s="51">
        <v>0</v>
      </c>
      <c r="AE979" s="51">
        <v>0</v>
      </c>
      <c r="AF979" s="51">
        <v>1</v>
      </c>
      <c r="AG979" s="51">
        <v>0</v>
      </c>
      <c r="AH979" s="51" t="str">
        <f>IF(OR(COUNTIF(WestCoast[],IDPs[[#This Row],[Dis_Pcode]])&gt;=1,COUNTIF(WestCoast[],#REF!)&gt;=1),"Yes","No")</f>
        <v>No</v>
      </c>
      <c r="AI979" s="51" t="str">
        <f>IF(IDPs[[#This Row],[Gov_Pcode]]=IDPs[[#This Row],[Gov_Coming_Pcode]],"Yes","No")</f>
        <v>No</v>
      </c>
      <c r="AJ979" s="51" t="str">
        <f>IF(IDPs[[#This Row],[Dis_Pcode]]=IDPs[[#This Row],[Dis_Coming_Pcode]],"Yes","No")</f>
        <v>No</v>
      </c>
    </row>
    <row r="980" spans="1:36" x14ac:dyDescent="0.35">
      <c r="A980" s="50">
        <v>45472</v>
      </c>
      <c r="B980" s="50">
        <v>45470</v>
      </c>
      <c r="C980" s="50" t="s">
        <v>874</v>
      </c>
      <c r="D980" s="51" t="s">
        <v>6</v>
      </c>
      <c r="E980" s="52" t="s">
        <v>873</v>
      </c>
      <c r="F980" s="51" t="s">
        <v>892</v>
      </c>
      <c r="G980" s="51" t="s">
        <v>6</v>
      </c>
      <c r="H980" s="52" t="s">
        <v>873</v>
      </c>
      <c r="I980" s="51" t="s">
        <v>1126</v>
      </c>
      <c r="J980" s="51" t="s">
        <v>1184</v>
      </c>
      <c r="K980" s="50">
        <v>45469</v>
      </c>
      <c r="L980" s="50" t="s">
        <v>617</v>
      </c>
      <c r="M980" s="51" t="s">
        <v>13</v>
      </c>
      <c r="N980" s="52" t="s">
        <v>275</v>
      </c>
      <c r="O980" s="51" t="s">
        <v>640</v>
      </c>
      <c r="P980" s="51" t="s">
        <v>1327</v>
      </c>
      <c r="Q980" s="52" t="s">
        <v>639</v>
      </c>
      <c r="R980" s="51" t="s">
        <v>1181</v>
      </c>
      <c r="S980" s="51" t="s">
        <v>1182</v>
      </c>
      <c r="T980" s="51" t="s">
        <v>1160</v>
      </c>
      <c r="U980" s="51"/>
      <c r="V980" s="51"/>
      <c r="W980" s="51">
        <v>1</v>
      </c>
      <c r="X980" s="51">
        <v>0</v>
      </c>
      <c r="Y980" s="51">
        <v>0</v>
      </c>
      <c r="Z980" s="51">
        <v>0</v>
      </c>
      <c r="AA980" s="51">
        <v>0</v>
      </c>
      <c r="AB980" s="51">
        <v>0</v>
      </c>
      <c r="AC980" s="51">
        <v>0</v>
      </c>
      <c r="AD980" s="51">
        <v>1</v>
      </c>
      <c r="AE980" s="51">
        <v>0</v>
      </c>
      <c r="AF980" s="51">
        <v>0</v>
      </c>
      <c r="AG980" s="51">
        <v>0</v>
      </c>
      <c r="AH980" s="51" t="str">
        <f>IF(OR(COUNTIF(WestCoast[],IDPs[[#This Row],[Dis_Pcode]])&gt;=1,COUNTIF(WestCoast[],#REF!)&gt;=1),"Yes","No")</f>
        <v>No</v>
      </c>
      <c r="AI980" s="51" t="str">
        <f>IF(IDPs[[#This Row],[Gov_Pcode]]=IDPs[[#This Row],[Gov_Coming_Pcode]],"Yes","No")</f>
        <v>No</v>
      </c>
      <c r="AJ980" s="51" t="str">
        <f>IF(IDPs[[#This Row],[Dis_Pcode]]=IDPs[[#This Row],[Dis_Coming_Pcode]],"Yes","No")</f>
        <v>No</v>
      </c>
    </row>
    <row r="981" spans="1:36" x14ac:dyDescent="0.35">
      <c r="A981" s="50">
        <v>45472</v>
      </c>
      <c r="B981" s="50">
        <v>45471</v>
      </c>
      <c r="C981" s="50" t="s">
        <v>874</v>
      </c>
      <c r="D981" s="51" t="s">
        <v>6</v>
      </c>
      <c r="E981" s="52" t="s">
        <v>873</v>
      </c>
      <c r="F981" s="51" t="s">
        <v>894</v>
      </c>
      <c r="G981" s="51" t="s">
        <v>87</v>
      </c>
      <c r="H981" s="52" t="s">
        <v>893</v>
      </c>
      <c r="I981" s="51" t="s">
        <v>1126</v>
      </c>
      <c r="J981" s="51" t="s">
        <v>1184</v>
      </c>
      <c r="K981" s="50">
        <v>45469</v>
      </c>
      <c r="L981" s="50" t="s">
        <v>717</v>
      </c>
      <c r="M981" s="51" t="s">
        <v>1</v>
      </c>
      <c r="N981" s="52" t="s">
        <v>264</v>
      </c>
      <c r="O981" s="51" t="s">
        <v>775</v>
      </c>
      <c r="P981" s="51" t="s">
        <v>228</v>
      </c>
      <c r="Q981" s="52" t="s">
        <v>774</v>
      </c>
      <c r="R981" s="51" t="s">
        <v>1180</v>
      </c>
      <c r="S981" s="51" t="s">
        <v>1185</v>
      </c>
      <c r="T981" s="51" t="s">
        <v>1160</v>
      </c>
      <c r="U981" s="51"/>
      <c r="V981" s="51"/>
      <c r="W981" s="51">
        <v>1</v>
      </c>
      <c r="X981" s="51">
        <v>0</v>
      </c>
      <c r="Y981" s="51">
        <v>0</v>
      </c>
      <c r="Z981" s="51">
        <v>0</v>
      </c>
      <c r="AA981" s="51">
        <v>1</v>
      </c>
      <c r="AB981" s="51">
        <v>0</v>
      </c>
      <c r="AC981" s="51">
        <v>0</v>
      </c>
      <c r="AD981" s="51">
        <v>0</v>
      </c>
      <c r="AE981" s="51">
        <v>0</v>
      </c>
      <c r="AF981" s="51">
        <v>0</v>
      </c>
      <c r="AG981" s="51">
        <v>0</v>
      </c>
      <c r="AH981" s="51" t="str">
        <f>IF(OR(COUNTIF(WestCoast[],IDPs[[#This Row],[Dis_Pcode]])&gt;=1,COUNTIF(WestCoast[],#REF!)&gt;=1),"Yes","No")</f>
        <v>No</v>
      </c>
      <c r="AI981" s="51" t="str">
        <f>IF(IDPs[[#This Row],[Gov_Pcode]]=IDPs[[#This Row],[Gov_Coming_Pcode]],"Yes","No")</f>
        <v>No</v>
      </c>
      <c r="AJ981" s="51" t="str">
        <f>IF(IDPs[[#This Row],[Dis_Pcode]]=IDPs[[#This Row],[Dis_Coming_Pcode]],"Yes","No")</f>
        <v>No</v>
      </c>
    </row>
    <row r="982" spans="1:36" x14ac:dyDescent="0.35">
      <c r="A982" s="50">
        <v>45472</v>
      </c>
      <c r="B982" s="50">
        <v>45471</v>
      </c>
      <c r="C982" s="50" t="s">
        <v>874</v>
      </c>
      <c r="D982" s="51" t="s">
        <v>6</v>
      </c>
      <c r="E982" s="52" t="s">
        <v>873</v>
      </c>
      <c r="F982" s="51" t="s">
        <v>894</v>
      </c>
      <c r="G982" s="51" t="s">
        <v>87</v>
      </c>
      <c r="H982" s="52" t="s">
        <v>893</v>
      </c>
      <c r="I982" s="51" t="s">
        <v>1126</v>
      </c>
      <c r="J982" s="51" t="s">
        <v>1184</v>
      </c>
      <c r="K982" s="50">
        <v>45469</v>
      </c>
      <c r="L982" s="50" t="s">
        <v>617</v>
      </c>
      <c r="M982" s="51" t="s">
        <v>13</v>
      </c>
      <c r="N982" s="52" t="s">
        <v>275</v>
      </c>
      <c r="O982" s="51" t="s">
        <v>624</v>
      </c>
      <c r="P982" s="51" t="s">
        <v>1330</v>
      </c>
      <c r="Q982" s="52" t="s">
        <v>623</v>
      </c>
      <c r="R982" s="51" t="s">
        <v>1181</v>
      </c>
      <c r="S982" s="51" t="s">
        <v>1183</v>
      </c>
      <c r="T982" s="51" t="s">
        <v>1160</v>
      </c>
      <c r="U982" s="51"/>
      <c r="V982" s="51"/>
      <c r="W982" s="51">
        <v>1</v>
      </c>
      <c r="X982" s="51">
        <v>0</v>
      </c>
      <c r="Y982" s="51">
        <v>0</v>
      </c>
      <c r="Z982" s="51">
        <v>0</v>
      </c>
      <c r="AA982" s="51">
        <v>0</v>
      </c>
      <c r="AB982" s="51">
        <v>0</v>
      </c>
      <c r="AC982" s="51">
        <v>0</v>
      </c>
      <c r="AD982" s="51">
        <v>1</v>
      </c>
      <c r="AE982" s="51">
        <v>0</v>
      </c>
      <c r="AF982" s="51">
        <v>0</v>
      </c>
      <c r="AG982" s="51">
        <v>0</v>
      </c>
      <c r="AH982" s="51" t="str">
        <f>IF(OR(COUNTIF(WestCoast[],IDPs[[#This Row],[Dis_Pcode]])&gt;=1,COUNTIF(WestCoast[],#REF!)&gt;=1),"Yes","No")</f>
        <v>No</v>
      </c>
      <c r="AI982" s="51" t="str">
        <f>IF(IDPs[[#This Row],[Gov_Pcode]]=IDPs[[#This Row],[Gov_Coming_Pcode]],"Yes","No")</f>
        <v>No</v>
      </c>
      <c r="AJ982" s="51" t="str">
        <f>IF(IDPs[[#This Row],[Dis_Pcode]]=IDPs[[#This Row],[Dis_Coming_Pcode]],"Yes","No")</f>
        <v>No</v>
      </c>
    </row>
    <row r="983" spans="1:36" x14ac:dyDescent="0.35">
      <c r="A983" s="50">
        <v>45472</v>
      </c>
      <c r="B983" s="50">
        <v>45472</v>
      </c>
      <c r="C983" s="50" t="s">
        <v>874</v>
      </c>
      <c r="D983" s="51" t="s">
        <v>6</v>
      </c>
      <c r="E983" s="52" t="s">
        <v>873</v>
      </c>
      <c r="F983" s="51" t="s">
        <v>894</v>
      </c>
      <c r="G983" s="51" t="s">
        <v>87</v>
      </c>
      <c r="H983" s="52" t="s">
        <v>893</v>
      </c>
      <c r="I983" s="51" t="s">
        <v>1126</v>
      </c>
      <c r="J983" s="51" t="s">
        <v>1184</v>
      </c>
      <c r="K983" s="50">
        <v>45469</v>
      </c>
      <c r="L983" s="50" t="s">
        <v>1046</v>
      </c>
      <c r="M983" s="51" t="s">
        <v>1207</v>
      </c>
      <c r="N983" s="52" t="s">
        <v>267</v>
      </c>
      <c r="O983" s="51" t="s">
        <v>1060</v>
      </c>
      <c r="P983" s="51" t="s">
        <v>49</v>
      </c>
      <c r="Q983" s="52" t="s">
        <v>1059</v>
      </c>
      <c r="R983" s="51" t="s">
        <v>1181</v>
      </c>
      <c r="S983" s="51" t="s">
        <v>1183</v>
      </c>
      <c r="T983" s="51" t="s">
        <v>1160</v>
      </c>
      <c r="U983" s="51"/>
      <c r="V983" s="51"/>
      <c r="W983" s="51">
        <v>1</v>
      </c>
      <c r="X983" s="51">
        <v>0</v>
      </c>
      <c r="Y983" s="51">
        <v>0</v>
      </c>
      <c r="Z983" s="51">
        <v>0</v>
      </c>
      <c r="AA983" s="51">
        <v>1</v>
      </c>
      <c r="AB983" s="51">
        <v>0</v>
      </c>
      <c r="AC983" s="51">
        <v>0</v>
      </c>
      <c r="AD983" s="51">
        <v>0</v>
      </c>
      <c r="AE983" s="51">
        <v>0</v>
      </c>
      <c r="AF983" s="51">
        <v>0</v>
      </c>
      <c r="AG983" s="51">
        <v>0</v>
      </c>
      <c r="AH983" s="51" t="str">
        <f>IF(OR(COUNTIF(WestCoast[],IDPs[[#This Row],[Dis_Pcode]])&gt;=1,COUNTIF(WestCoast[],#REF!)&gt;=1),"Yes","No")</f>
        <v>No</v>
      </c>
      <c r="AI983" s="51" t="str">
        <f>IF(IDPs[[#This Row],[Gov_Pcode]]=IDPs[[#This Row],[Gov_Coming_Pcode]],"Yes","No")</f>
        <v>No</v>
      </c>
      <c r="AJ983" s="51" t="str">
        <f>IF(IDPs[[#This Row],[Dis_Pcode]]=IDPs[[#This Row],[Dis_Coming_Pcode]],"Yes","No")</f>
        <v>No</v>
      </c>
    </row>
    <row r="984" spans="1:36" x14ac:dyDescent="0.35">
      <c r="A984" s="50">
        <v>45472</v>
      </c>
      <c r="B984" s="50">
        <v>45470</v>
      </c>
      <c r="C984" s="50" t="s">
        <v>874</v>
      </c>
      <c r="D984" s="51" t="s">
        <v>6</v>
      </c>
      <c r="E984" s="52" t="s">
        <v>873</v>
      </c>
      <c r="F984" s="51" t="s">
        <v>894</v>
      </c>
      <c r="G984" s="51" t="s">
        <v>87</v>
      </c>
      <c r="H984" s="52" t="s">
        <v>893</v>
      </c>
      <c r="I984" s="51" t="s">
        <v>1126</v>
      </c>
      <c r="J984" s="51" t="s">
        <v>1184</v>
      </c>
      <c r="K984" s="50">
        <v>45470</v>
      </c>
      <c r="L984" s="50" t="s">
        <v>797</v>
      </c>
      <c r="M984" s="51" t="s">
        <v>7</v>
      </c>
      <c r="N984" s="52" t="s">
        <v>796</v>
      </c>
      <c r="O984" s="51" t="s">
        <v>833</v>
      </c>
      <c r="P984" s="51" t="s">
        <v>7</v>
      </c>
      <c r="Q984" s="52" t="s">
        <v>796</v>
      </c>
      <c r="R984" s="51" t="s">
        <v>1181</v>
      </c>
      <c r="S984" s="51" t="s">
        <v>1413</v>
      </c>
      <c r="T984" s="51" t="s">
        <v>1160</v>
      </c>
      <c r="U984" s="51"/>
      <c r="V984" s="51"/>
      <c r="W984" s="51">
        <v>1</v>
      </c>
      <c r="X984" s="51">
        <v>0</v>
      </c>
      <c r="Y984" s="51">
        <v>0</v>
      </c>
      <c r="Z984" s="51">
        <v>0</v>
      </c>
      <c r="AA984" s="51">
        <v>0</v>
      </c>
      <c r="AB984" s="51">
        <v>0</v>
      </c>
      <c r="AC984" s="51">
        <v>0</v>
      </c>
      <c r="AD984" s="51">
        <v>0</v>
      </c>
      <c r="AE984" s="51">
        <v>0</v>
      </c>
      <c r="AF984" s="51">
        <v>1</v>
      </c>
      <c r="AG984" s="51">
        <v>0</v>
      </c>
      <c r="AH984" s="51" t="str">
        <f>IF(OR(COUNTIF(WestCoast[],IDPs[[#This Row],[Dis_Pcode]])&gt;=1,COUNTIF(WestCoast[],#REF!)&gt;=1),"Yes","No")</f>
        <v>No</v>
      </c>
      <c r="AI984" s="51" t="str">
        <f>IF(IDPs[[#This Row],[Gov_Pcode]]=IDPs[[#This Row],[Gov_Coming_Pcode]],"Yes","No")</f>
        <v>No</v>
      </c>
      <c r="AJ984" s="51" t="str">
        <f>IF(IDPs[[#This Row],[Dis_Pcode]]=IDPs[[#This Row],[Dis_Coming_Pcode]],"Yes","No")</f>
        <v>No</v>
      </c>
    </row>
    <row r="985" spans="1:36" x14ac:dyDescent="0.35">
      <c r="A985" s="50">
        <v>45472</v>
      </c>
      <c r="B985" s="50">
        <v>45472</v>
      </c>
      <c r="C985" s="50" t="s">
        <v>874</v>
      </c>
      <c r="D985" s="51" t="s">
        <v>6</v>
      </c>
      <c r="E985" s="52" t="s">
        <v>873</v>
      </c>
      <c r="F985" s="51" t="s">
        <v>894</v>
      </c>
      <c r="G985" s="51" t="s">
        <v>87</v>
      </c>
      <c r="H985" s="52" t="s">
        <v>893</v>
      </c>
      <c r="I985" s="51" t="s">
        <v>1126</v>
      </c>
      <c r="J985" s="51" t="s">
        <v>1184</v>
      </c>
      <c r="K985" s="50">
        <v>45470</v>
      </c>
      <c r="L985" s="50" t="s">
        <v>563</v>
      </c>
      <c r="M985" s="51" t="s">
        <v>8</v>
      </c>
      <c r="N985" s="52" t="s">
        <v>269</v>
      </c>
      <c r="O985" s="51" t="s">
        <v>572</v>
      </c>
      <c r="P985" s="51" t="s">
        <v>8</v>
      </c>
      <c r="Q985" s="52" t="s">
        <v>269</v>
      </c>
      <c r="R985" s="51" t="s">
        <v>1181</v>
      </c>
      <c r="S985" s="51" t="s">
        <v>1183</v>
      </c>
      <c r="T985" s="51" t="s">
        <v>1160</v>
      </c>
      <c r="U985" s="51"/>
      <c r="V985" s="51"/>
      <c r="W985" s="51">
        <v>1</v>
      </c>
      <c r="X985" s="51">
        <v>0</v>
      </c>
      <c r="Y985" s="51">
        <v>0</v>
      </c>
      <c r="Z985" s="51">
        <v>0</v>
      </c>
      <c r="AA985" s="51">
        <v>0</v>
      </c>
      <c r="AB985" s="51">
        <v>0</v>
      </c>
      <c r="AC985" s="51">
        <v>0</v>
      </c>
      <c r="AD985" s="51">
        <v>0</v>
      </c>
      <c r="AE985" s="51">
        <v>0</v>
      </c>
      <c r="AF985" s="51">
        <v>1</v>
      </c>
      <c r="AG985" s="51">
        <v>0</v>
      </c>
      <c r="AH985" s="51" t="str">
        <f>IF(OR(COUNTIF(WestCoast[],IDPs[[#This Row],[Dis_Pcode]])&gt;=1,COUNTIF(WestCoast[],#REF!)&gt;=1),"Yes","No")</f>
        <v>No</v>
      </c>
      <c r="AI985" s="51" t="str">
        <f>IF(IDPs[[#This Row],[Gov_Pcode]]=IDPs[[#This Row],[Gov_Coming_Pcode]],"Yes","No")</f>
        <v>No</v>
      </c>
      <c r="AJ985" s="51" t="str">
        <f>IF(IDPs[[#This Row],[Dis_Pcode]]=IDPs[[#This Row],[Dis_Coming_Pcode]],"Yes","No")</f>
        <v>No</v>
      </c>
    </row>
    <row r="986" spans="1:36" x14ac:dyDescent="0.35">
      <c r="A986" s="50">
        <v>45472</v>
      </c>
      <c r="B986" s="50">
        <v>45472</v>
      </c>
      <c r="C986" s="50" t="s">
        <v>1046</v>
      </c>
      <c r="D986" s="51" t="s">
        <v>1207</v>
      </c>
      <c r="E986" s="52" t="s">
        <v>267</v>
      </c>
      <c r="F986" s="51" t="s">
        <v>1057</v>
      </c>
      <c r="G986" s="51" t="s">
        <v>86</v>
      </c>
      <c r="H986" s="52" t="s">
        <v>1056</v>
      </c>
      <c r="I986" s="51" t="s">
        <v>1126</v>
      </c>
      <c r="J986" s="51" t="s">
        <v>1184</v>
      </c>
      <c r="K986" s="50">
        <v>45470</v>
      </c>
      <c r="L986" s="50" t="s">
        <v>401</v>
      </c>
      <c r="M986" s="51" t="s">
        <v>1203</v>
      </c>
      <c r="N986" s="52" t="s">
        <v>266</v>
      </c>
      <c r="O986" s="51" t="s">
        <v>441</v>
      </c>
      <c r="P986" s="51" t="s">
        <v>1209</v>
      </c>
      <c r="Q986" s="52" t="s">
        <v>440</v>
      </c>
      <c r="R986" s="51" t="s">
        <v>1180</v>
      </c>
      <c r="S986" s="51" t="s">
        <v>1185</v>
      </c>
      <c r="T986" s="51" t="s">
        <v>1160</v>
      </c>
      <c r="U986" s="51"/>
      <c r="V986" s="51"/>
      <c r="W986" s="51">
        <v>1</v>
      </c>
      <c r="X986" s="51">
        <v>0</v>
      </c>
      <c r="Y986" s="51">
        <v>1</v>
      </c>
      <c r="Z986" s="51">
        <v>0</v>
      </c>
      <c r="AA986" s="51">
        <v>0</v>
      </c>
      <c r="AB986" s="51">
        <v>0</v>
      </c>
      <c r="AC986" s="51">
        <v>0</v>
      </c>
      <c r="AD986" s="51">
        <v>0</v>
      </c>
      <c r="AE986" s="51">
        <v>0</v>
      </c>
      <c r="AF986" s="51">
        <v>0</v>
      </c>
      <c r="AG986" s="51">
        <v>0</v>
      </c>
      <c r="AH986" s="51" t="str">
        <f>IF(OR(COUNTIF(WestCoast[],IDPs[[#This Row],[Dis_Pcode]])&gt;=1,COUNTIF(WestCoast[],#REF!)&gt;=1),"Yes","No")</f>
        <v>No</v>
      </c>
      <c r="AI986" s="51" t="str">
        <f>IF(IDPs[[#This Row],[Gov_Pcode]]=IDPs[[#This Row],[Gov_Coming_Pcode]],"Yes","No")</f>
        <v>No</v>
      </c>
      <c r="AJ986" s="51" t="str">
        <f>IF(IDPs[[#This Row],[Dis_Pcode]]=IDPs[[#This Row],[Dis_Coming_Pcode]],"Yes","No")</f>
        <v>No</v>
      </c>
    </row>
    <row r="987" spans="1:36" x14ac:dyDescent="0.35">
      <c r="A987" s="50">
        <v>45474</v>
      </c>
      <c r="B987" s="50">
        <v>45474</v>
      </c>
      <c r="C987" s="50" t="s">
        <v>401</v>
      </c>
      <c r="D987" s="51" t="s">
        <v>1203</v>
      </c>
      <c r="E987" s="52" t="s">
        <v>266</v>
      </c>
      <c r="F987" s="51" t="s">
        <v>417</v>
      </c>
      <c r="G987" s="51" t="s">
        <v>1303</v>
      </c>
      <c r="H987" s="52" t="s">
        <v>1304</v>
      </c>
      <c r="I987" s="51" t="s">
        <v>1126</v>
      </c>
      <c r="J987" s="51" t="s">
        <v>1184</v>
      </c>
      <c r="K987" s="50">
        <v>45465</v>
      </c>
      <c r="L987" s="50" t="s">
        <v>401</v>
      </c>
      <c r="M987" s="51" t="s">
        <v>1203</v>
      </c>
      <c r="N987" s="52" t="s">
        <v>266</v>
      </c>
      <c r="O987" s="51" t="s">
        <v>408</v>
      </c>
      <c r="P987" s="51" t="s">
        <v>1204</v>
      </c>
      <c r="Q987" s="52" t="s">
        <v>407</v>
      </c>
      <c r="R987" s="51" t="s">
        <v>1180</v>
      </c>
      <c r="S987" s="51" t="s">
        <v>1186</v>
      </c>
      <c r="T987" s="51" t="s">
        <v>1160</v>
      </c>
      <c r="U987" s="51"/>
      <c r="V987" s="51"/>
      <c r="W987" s="51">
        <v>1</v>
      </c>
      <c r="X987" s="51">
        <v>0</v>
      </c>
      <c r="Y987" s="51">
        <v>1</v>
      </c>
      <c r="Z987" s="51">
        <v>0</v>
      </c>
      <c r="AA987" s="51">
        <v>0</v>
      </c>
      <c r="AB987" s="51">
        <v>0</v>
      </c>
      <c r="AC987" s="51">
        <v>0</v>
      </c>
      <c r="AD987" s="51">
        <v>0</v>
      </c>
      <c r="AE987" s="51">
        <v>0</v>
      </c>
      <c r="AF987" s="51">
        <v>0</v>
      </c>
      <c r="AG987" s="51">
        <v>0</v>
      </c>
      <c r="AH987" s="51" t="str">
        <f>IF(OR(COUNTIF(WestCoast[],IDPs[[#This Row],[Dis_Pcode]])&gt;=1,COUNTIF(WestCoast[],#REF!)&gt;=1),"Yes","No")</f>
        <v>Yes</v>
      </c>
      <c r="AI987" s="51" t="str">
        <f>IF(IDPs[[#This Row],[Gov_Pcode]]=IDPs[[#This Row],[Gov_Coming_Pcode]],"Yes","No")</f>
        <v>Yes</v>
      </c>
      <c r="AJ987" s="51" t="str">
        <f>IF(IDPs[[#This Row],[Dis_Pcode]]=IDPs[[#This Row],[Dis_Coming_Pcode]],"Yes","No")</f>
        <v>No</v>
      </c>
    </row>
    <row r="988" spans="1:36" x14ac:dyDescent="0.35">
      <c r="A988" s="50">
        <v>45474</v>
      </c>
      <c r="B988" s="50">
        <v>45474</v>
      </c>
      <c r="C988" s="50" t="s">
        <v>401</v>
      </c>
      <c r="D988" s="51" t="s">
        <v>1203</v>
      </c>
      <c r="E988" s="52" t="s">
        <v>266</v>
      </c>
      <c r="F988" s="51" t="s">
        <v>417</v>
      </c>
      <c r="G988" s="51" t="s">
        <v>1303</v>
      </c>
      <c r="H988" s="52" t="s">
        <v>1304</v>
      </c>
      <c r="I988" s="51" t="s">
        <v>1126</v>
      </c>
      <c r="J988" s="51" t="s">
        <v>1184</v>
      </c>
      <c r="K988" s="50">
        <v>45466</v>
      </c>
      <c r="L988" s="50" t="s">
        <v>401</v>
      </c>
      <c r="M988" s="51" t="s">
        <v>1203</v>
      </c>
      <c r="N988" s="52" t="s">
        <v>266</v>
      </c>
      <c r="O988" s="51" t="s">
        <v>441</v>
      </c>
      <c r="P988" s="51" t="s">
        <v>1209</v>
      </c>
      <c r="Q988" s="52" t="s">
        <v>440</v>
      </c>
      <c r="R988" s="51" t="s">
        <v>1180</v>
      </c>
      <c r="S988" s="51" t="s">
        <v>1186</v>
      </c>
      <c r="T988" s="51" t="s">
        <v>1435</v>
      </c>
      <c r="U988" s="51" t="s">
        <v>1435</v>
      </c>
      <c r="V988" s="51" t="s">
        <v>1435</v>
      </c>
      <c r="W988" s="51">
        <v>1</v>
      </c>
      <c r="X988" s="51">
        <v>0</v>
      </c>
      <c r="Y988" s="51">
        <v>1</v>
      </c>
      <c r="Z988" s="51">
        <v>0</v>
      </c>
      <c r="AA988" s="51">
        <v>0</v>
      </c>
      <c r="AB988" s="51">
        <v>0</v>
      </c>
      <c r="AC988" s="51">
        <v>0</v>
      </c>
      <c r="AD988" s="51">
        <v>0</v>
      </c>
      <c r="AE988" s="51">
        <v>0</v>
      </c>
      <c r="AF988" s="51">
        <v>0</v>
      </c>
      <c r="AG988" s="51">
        <v>0</v>
      </c>
      <c r="AH988" s="51" t="str">
        <f>IF(OR(COUNTIF(WestCoast[],IDPs[[#This Row],[Dis_Pcode]])&gt;=1,COUNTIF(WestCoast[],#REF!)&gt;=1),"Yes","No")</f>
        <v>Yes</v>
      </c>
      <c r="AI988" s="51" t="str">
        <f>IF(IDPs[[#This Row],[Gov_Pcode]]=IDPs[[#This Row],[Gov_Coming_Pcode]],"Yes","No")</f>
        <v>Yes</v>
      </c>
      <c r="AJ988" s="51" t="str">
        <f>IF(IDPs[[#This Row],[Dis_Pcode]]=IDPs[[#This Row],[Dis_Coming_Pcode]],"Yes","No")</f>
        <v>No</v>
      </c>
    </row>
    <row r="989" spans="1:36" x14ac:dyDescent="0.35">
      <c r="A989" s="50">
        <v>45474</v>
      </c>
      <c r="B989" s="50">
        <v>45474</v>
      </c>
      <c r="C989" s="50" t="s">
        <v>401</v>
      </c>
      <c r="D989" s="51" t="s">
        <v>1203</v>
      </c>
      <c r="E989" s="52" t="s">
        <v>266</v>
      </c>
      <c r="F989" s="51" t="s">
        <v>417</v>
      </c>
      <c r="G989" s="51" t="s">
        <v>1303</v>
      </c>
      <c r="H989" s="52" t="s">
        <v>1304</v>
      </c>
      <c r="I989" s="51" t="s">
        <v>1126</v>
      </c>
      <c r="J989" s="51" t="s">
        <v>1184</v>
      </c>
      <c r="K989" s="50">
        <v>45466</v>
      </c>
      <c r="L989" s="50" t="s">
        <v>401</v>
      </c>
      <c r="M989" s="51" t="s">
        <v>1203</v>
      </c>
      <c r="N989" s="52" t="s">
        <v>266</v>
      </c>
      <c r="O989" s="51" t="s">
        <v>441</v>
      </c>
      <c r="P989" s="51" t="s">
        <v>1209</v>
      </c>
      <c r="Q989" s="52" t="s">
        <v>440</v>
      </c>
      <c r="R989" s="51" t="s">
        <v>1181</v>
      </c>
      <c r="S989" s="51" t="s">
        <v>1183</v>
      </c>
      <c r="T989" s="51" t="s">
        <v>1160</v>
      </c>
      <c r="U989" s="51"/>
      <c r="V989" s="51"/>
      <c r="W989" s="51">
        <v>2</v>
      </c>
      <c r="X989" s="51">
        <v>0</v>
      </c>
      <c r="Y989" s="51">
        <v>0</v>
      </c>
      <c r="Z989" s="51">
        <v>0</v>
      </c>
      <c r="AA989" s="51">
        <v>1</v>
      </c>
      <c r="AB989" s="51">
        <v>0</v>
      </c>
      <c r="AC989" s="51">
        <v>0</v>
      </c>
      <c r="AD989" s="51">
        <v>0</v>
      </c>
      <c r="AE989" s="51">
        <v>0</v>
      </c>
      <c r="AF989" s="51">
        <v>1</v>
      </c>
      <c r="AG989" s="51">
        <v>0</v>
      </c>
      <c r="AH989" s="51" t="str">
        <f>IF(OR(COUNTIF(WestCoast[],IDPs[[#This Row],[Dis_Pcode]])&gt;=1,COUNTIF(WestCoast[],#REF!)&gt;=1),"Yes","No")</f>
        <v>Yes</v>
      </c>
      <c r="AI989" s="51" t="str">
        <f>IF(IDPs[[#This Row],[Gov_Pcode]]=IDPs[[#This Row],[Gov_Coming_Pcode]],"Yes","No")</f>
        <v>Yes</v>
      </c>
      <c r="AJ989" s="51" t="str">
        <f>IF(IDPs[[#This Row],[Dis_Pcode]]=IDPs[[#This Row],[Dis_Coming_Pcode]],"Yes","No")</f>
        <v>No</v>
      </c>
    </row>
    <row r="990" spans="1:36" x14ac:dyDescent="0.35">
      <c r="A990" s="50">
        <v>45475</v>
      </c>
      <c r="B990" s="50">
        <v>45475</v>
      </c>
      <c r="C990" s="50" t="s">
        <v>401</v>
      </c>
      <c r="D990" s="51" t="s">
        <v>1203</v>
      </c>
      <c r="E990" s="52" t="s">
        <v>266</v>
      </c>
      <c r="F990" s="51" t="s">
        <v>417</v>
      </c>
      <c r="G990" s="51" t="s">
        <v>1303</v>
      </c>
      <c r="H990" s="52" t="s">
        <v>1304</v>
      </c>
      <c r="I990" s="51" t="s">
        <v>1126</v>
      </c>
      <c r="J990" s="51" t="s">
        <v>1184</v>
      </c>
      <c r="K990" s="50">
        <v>45466</v>
      </c>
      <c r="L990" s="50" t="s">
        <v>401</v>
      </c>
      <c r="M990" s="51" t="s">
        <v>1203</v>
      </c>
      <c r="N990" s="52" t="s">
        <v>266</v>
      </c>
      <c r="O990" s="51" t="s">
        <v>441</v>
      </c>
      <c r="P990" s="51" t="s">
        <v>1209</v>
      </c>
      <c r="Q990" s="52" t="s">
        <v>440</v>
      </c>
      <c r="R990" s="51" t="s">
        <v>1180</v>
      </c>
      <c r="S990" s="51" t="s">
        <v>1186</v>
      </c>
      <c r="T990" s="51" t="s">
        <v>1435</v>
      </c>
      <c r="U990" s="51" t="s">
        <v>1435</v>
      </c>
      <c r="V990" s="51" t="s">
        <v>1435</v>
      </c>
      <c r="W990" s="51">
        <v>1</v>
      </c>
      <c r="X990" s="51">
        <v>0</v>
      </c>
      <c r="Y990" s="51">
        <v>1</v>
      </c>
      <c r="Z990" s="51">
        <v>0</v>
      </c>
      <c r="AA990" s="51">
        <v>0</v>
      </c>
      <c r="AB990" s="51">
        <v>0</v>
      </c>
      <c r="AC990" s="51">
        <v>0</v>
      </c>
      <c r="AD990" s="51">
        <v>0</v>
      </c>
      <c r="AE990" s="51">
        <v>0</v>
      </c>
      <c r="AF990" s="51">
        <v>0</v>
      </c>
      <c r="AG990" s="51">
        <v>0</v>
      </c>
      <c r="AH990" s="51" t="str">
        <f>IF(OR(COUNTIF(WestCoast[],IDPs[[#This Row],[Dis_Pcode]])&gt;=1,COUNTIF(WestCoast[],#REF!)&gt;=1),"Yes","No")</f>
        <v>Yes</v>
      </c>
      <c r="AI990" s="51" t="str">
        <f>IF(IDPs[[#This Row],[Gov_Pcode]]=IDPs[[#This Row],[Gov_Coming_Pcode]],"Yes","No")</f>
        <v>Yes</v>
      </c>
      <c r="AJ990" s="51" t="str">
        <f>IF(IDPs[[#This Row],[Dis_Pcode]]=IDPs[[#This Row],[Dis_Coming_Pcode]],"Yes","No")</f>
        <v>No</v>
      </c>
    </row>
    <row r="991" spans="1:36" x14ac:dyDescent="0.35">
      <c r="A991" s="50">
        <v>45475</v>
      </c>
      <c r="B991" s="50">
        <v>45475</v>
      </c>
      <c r="C991" s="50" t="s">
        <v>401</v>
      </c>
      <c r="D991" s="51" t="s">
        <v>1203</v>
      </c>
      <c r="E991" s="52" t="s">
        <v>266</v>
      </c>
      <c r="F991" s="51" t="s">
        <v>417</v>
      </c>
      <c r="G991" s="51" t="s">
        <v>1303</v>
      </c>
      <c r="H991" s="52" t="s">
        <v>1304</v>
      </c>
      <c r="I991" s="51" t="s">
        <v>1126</v>
      </c>
      <c r="J991" s="51" t="s">
        <v>1184</v>
      </c>
      <c r="K991" s="50">
        <v>45467</v>
      </c>
      <c r="L991" s="50" t="s">
        <v>401</v>
      </c>
      <c r="M991" s="51" t="s">
        <v>1203</v>
      </c>
      <c r="N991" s="52" t="s">
        <v>266</v>
      </c>
      <c r="O991" s="51" t="s">
        <v>441</v>
      </c>
      <c r="P991" s="51" t="s">
        <v>1209</v>
      </c>
      <c r="Q991" s="52" t="s">
        <v>440</v>
      </c>
      <c r="R991" s="51" t="s">
        <v>1180</v>
      </c>
      <c r="S991" s="51" t="s">
        <v>1186</v>
      </c>
      <c r="T991" s="51" t="s">
        <v>1160</v>
      </c>
      <c r="U991" s="51"/>
      <c r="V991" s="51"/>
      <c r="W991" s="51">
        <v>2</v>
      </c>
      <c r="X991" s="51">
        <v>0</v>
      </c>
      <c r="Y991" s="51">
        <v>1</v>
      </c>
      <c r="Z991" s="51">
        <v>0</v>
      </c>
      <c r="AA991" s="51">
        <v>1</v>
      </c>
      <c r="AB991" s="51">
        <v>0</v>
      </c>
      <c r="AC991" s="51">
        <v>0</v>
      </c>
      <c r="AD991" s="51">
        <v>0</v>
      </c>
      <c r="AE991" s="51">
        <v>0</v>
      </c>
      <c r="AF991" s="51">
        <v>0</v>
      </c>
      <c r="AG991" s="51">
        <v>0</v>
      </c>
      <c r="AH991" s="51" t="str">
        <f>IF(OR(COUNTIF(WestCoast[],IDPs[[#This Row],[Dis_Pcode]])&gt;=1,COUNTIF(WestCoast[],#REF!)&gt;=1),"Yes","No")</f>
        <v>Yes</v>
      </c>
      <c r="AI991" s="51" t="str">
        <f>IF(IDPs[[#This Row],[Gov_Pcode]]=IDPs[[#This Row],[Gov_Coming_Pcode]],"Yes","No")</f>
        <v>Yes</v>
      </c>
      <c r="AJ991" s="51" t="str">
        <f>IF(IDPs[[#This Row],[Dis_Pcode]]=IDPs[[#This Row],[Dis_Coming_Pcode]],"Yes","No")</f>
        <v>No</v>
      </c>
    </row>
    <row r="992" spans="1:36" x14ac:dyDescent="0.35">
      <c r="A992" s="50">
        <v>45474</v>
      </c>
      <c r="B992" s="50">
        <v>45474</v>
      </c>
      <c r="C992" s="50" t="s">
        <v>401</v>
      </c>
      <c r="D992" s="51" t="s">
        <v>1203</v>
      </c>
      <c r="E992" s="52" t="s">
        <v>266</v>
      </c>
      <c r="F992" s="51" t="s">
        <v>417</v>
      </c>
      <c r="G992" s="51" t="s">
        <v>1303</v>
      </c>
      <c r="H992" s="52" t="s">
        <v>1304</v>
      </c>
      <c r="I992" s="51" t="s">
        <v>1126</v>
      </c>
      <c r="J992" s="51" t="s">
        <v>1184</v>
      </c>
      <c r="K992" s="50">
        <v>45468</v>
      </c>
      <c r="L992" s="50" t="s">
        <v>401</v>
      </c>
      <c r="M992" s="51" t="s">
        <v>1203</v>
      </c>
      <c r="N992" s="52" t="s">
        <v>266</v>
      </c>
      <c r="O992" s="51" t="s">
        <v>453</v>
      </c>
      <c r="P992" s="51" t="s">
        <v>25</v>
      </c>
      <c r="Q992" s="52" t="s">
        <v>452</v>
      </c>
      <c r="R992" s="51" t="s">
        <v>1181</v>
      </c>
      <c r="S992" s="51" t="s">
        <v>1183</v>
      </c>
      <c r="T992" s="51" t="s">
        <v>1160</v>
      </c>
      <c r="U992" s="51"/>
      <c r="V992" s="51"/>
      <c r="W992" s="51">
        <v>1</v>
      </c>
      <c r="X992" s="51">
        <v>0</v>
      </c>
      <c r="Y992" s="51">
        <v>0</v>
      </c>
      <c r="Z992" s="51">
        <v>0</v>
      </c>
      <c r="AA992" s="51">
        <v>0</v>
      </c>
      <c r="AB992" s="51">
        <v>0</v>
      </c>
      <c r="AC992" s="51">
        <v>0</v>
      </c>
      <c r="AD992" s="51">
        <v>0</v>
      </c>
      <c r="AE992" s="51">
        <v>0</v>
      </c>
      <c r="AF992" s="51">
        <v>1</v>
      </c>
      <c r="AG992" s="51">
        <v>0</v>
      </c>
      <c r="AH992" s="51" t="str">
        <f>IF(OR(COUNTIF(WestCoast[],IDPs[[#This Row],[Dis_Pcode]])&gt;=1,COUNTIF(WestCoast[],#REF!)&gt;=1),"Yes","No")</f>
        <v>Yes</v>
      </c>
      <c r="AI992" s="51" t="str">
        <f>IF(IDPs[[#This Row],[Gov_Pcode]]=IDPs[[#This Row],[Gov_Coming_Pcode]],"Yes","No")</f>
        <v>Yes</v>
      </c>
      <c r="AJ992" s="51" t="str">
        <f>IF(IDPs[[#This Row],[Dis_Pcode]]=IDPs[[#This Row],[Dis_Coming_Pcode]],"Yes","No")</f>
        <v>No</v>
      </c>
    </row>
    <row r="993" spans="1:36" x14ac:dyDescent="0.35">
      <c r="A993" s="50">
        <v>45474</v>
      </c>
      <c r="B993" s="50">
        <v>45473</v>
      </c>
      <c r="C993" s="50" t="s">
        <v>874</v>
      </c>
      <c r="D993" s="51" t="s">
        <v>6</v>
      </c>
      <c r="E993" s="52" t="s">
        <v>873</v>
      </c>
      <c r="F993" s="51" t="s">
        <v>882</v>
      </c>
      <c r="G993" s="51" t="s">
        <v>121</v>
      </c>
      <c r="H993" s="52" t="s">
        <v>881</v>
      </c>
      <c r="I993" s="51" t="s">
        <v>1126</v>
      </c>
      <c r="J993" s="51" t="s">
        <v>1184</v>
      </c>
      <c r="K993" s="50">
        <v>45468</v>
      </c>
      <c r="L993" s="50" t="s">
        <v>1046</v>
      </c>
      <c r="M993" s="51" t="s">
        <v>1207</v>
      </c>
      <c r="N993" s="52" t="s">
        <v>267</v>
      </c>
      <c r="O993" s="51" t="s">
        <v>1057</v>
      </c>
      <c r="P993" s="51" t="s">
        <v>86</v>
      </c>
      <c r="Q993" s="52" t="s">
        <v>1056</v>
      </c>
      <c r="R993" s="51" t="s">
        <v>1181</v>
      </c>
      <c r="S993" s="51" t="s">
        <v>1183</v>
      </c>
      <c r="T993" s="51" t="s">
        <v>1160</v>
      </c>
      <c r="U993" s="51"/>
      <c r="V993" s="51"/>
      <c r="W993" s="51">
        <v>1</v>
      </c>
      <c r="X993" s="51">
        <v>0</v>
      </c>
      <c r="Y993" s="51">
        <v>0</v>
      </c>
      <c r="Z993" s="51">
        <v>0</v>
      </c>
      <c r="AA993" s="51">
        <v>1</v>
      </c>
      <c r="AB993" s="51">
        <v>0</v>
      </c>
      <c r="AC993" s="51">
        <v>0</v>
      </c>
      <c r="AD993" s="51">
        <v>0</v>
      </c>
      <c r="AE993" s="51">
        <v>0</v>
      </c>
      <c r="AF993" s="51">
        <v>0</v>
      </c>
      <c r="AG993" s="51">
        <v>0</v>
      </c>
      <c r="AH993" s="51" t="str">
        <f>IF(OR(COUNTIF(WestCoast[],IDPs[[#This Row],[Dis_Pcode]])&gt;=1,COUNTIF(WestCoast[],#REF!)&gt;=1),"Yes","No")</f>
        <v>No</v>
      </c>
      <c r="AI993" s="51" t="str">
        <f>IF(IDPs[[#This Row],[Gov_Pcode]]=IDPs[[#This Row],[Gov_Coming_Pcode]],"Yes","No")</f>
        <v>No</v>
      </c>
      <c r="AJ993" s="51" t="str">
        <f>IF(IDPs[[#This Row],[Dis_Pcode]]=IDPs[[#This Row],[Dis_Coming_Pcode]],"Yes","No")</f>
        <v>No</v>
      </c>
    </row>
    <row r="994" spans="1:36" x14ac:dyDescent="0.35">
      <c r="A994" s="50">
        <v>45474</v>
      </c>
      <c r="B994" s="50">
        <v>45473</v>
      </c>
      <c r="C994" s="50" t="s">
        <v>874</v>
      </c>
      <c r="D994" s="51" t="s">
        <v>6</v>
      </c>
      <c r="E994" s="52" t="s">
        <v>873</v>
      </c>
      <c r="F994" s="51" t="s">
        <v>898</v>
      </c>
      <c r="G994" s="51" t="s">
        <v>149</v>
      </c>
      <c r="H994" s="52" t="s">
        <v>897</v>
      </c>
      <c r="I994" s="51" t="s">
        <v>1126</v>
      </c>
      <c r="J994" s="51" t="s">
        <v>1184</v>
      </c>
      <c r="K994" s="50">
        <v>45468</v>
      </c>
      <c r="L994" s="50" t="s">
        <v>1046</v>
      </c>
      <c r="M994" s="51" t="s">
        <v>1207</v>
      </c>
      <c r="N994" s="52" t="s">
        <v>267</v>
      </c>
      <c r="O994" s="51" t="s">
        <v>1074</v>
      </c>
      <c r="P994" s="51" t="s">
        <v>1073</v>
      </c>
      <c r="Q994" s="52" t="s">
        <v>1072</v>
      </c>
      <c r="R994" s="51" t="s">
        <v>1180</v>
      </c>
      <c r="S994" s="51" t="s">
        <v>1185</v>
      </c>
      <c r="T994" s="51" t="s">
        <v>1160</v>
      </c>
      <c r="U994" s="51"/>
      <c r="V994" s="51"/>
      <c r="W994" s="51">
        <v>1</v>
      </c>
      <c r="X994" s="51">
        <v>0</v>
      </c>
      <c r="Y994" s="51">
        <v>0</v>
      </c>
      <c r="Z994" s="51">
        <v>0</v>
      </c>
      <c r="AA994" s="51">
        <v>0</v>
      </c>
      <c r="AB994" s="51">
        <v>1</v>
      </c>
      <c r="AC994" s="51">
        <v>0</v>
      </c>
      <c r="AD994" s="51">
        <v>0</v>
      </c>
      <c r="AE994" s="51">
        <v>0</v>
      </c>
      <c r="AF994" s="51">
        <v>0</v>
      </c>
      <c r="AG994" s="51">
        <v>0</v>
      </c>
      <c r="AH994" s="51" t="str">
        <f>IF(OR(COUNTIF(WestCoast[],IDPs[[#This Row],[Dis_Pcode]])&gt;=1,COUNTIF(WestCoast[],#REF!)&gt;=1),"Yes","No")</f>
        <v>No</v>
      </c>
      <c r="AI994" s="51" t="str">
        <f>IF(IDPs[[#This Row],[Gov_Pcode]]=IDPs[[#This Row],[Gov_Coming_Pcode]],"Yes","No")</f>
        <v>No</v>
      </c>
      <c r="AJ994" s="51" t="str">
        <f>IF(IDPs[[#This Row],[Dis_Pcode]]=IDPs[[#This Row],[Dis_Coming_Pcode]],"Yes","No")</f>
        <v>No</v>
      </c>
    </row>
    <row r="995" spans="1:36" x14ac:dyDescent="0.35">
      <c r="A995" s="50">
        <v>45474</v>
      </c>
      <c r="B995" s="50">
        <v>45473</v>
      </c>
      <c r="C995" s="50" t="s">
        <v>874</v>
      </c>
      <c r="D995" s="51" t="s">
        <v>6</v>
      </c>
      <c r="E995" s="52" t="s">
        <v>873</v>
      </c>
      <c r="F995" s="51" t="s">
        <v>882</v>
      </c>
      <c r="G995" s="51" t="s">
        <v>121</v>
      </c>
      <c r="H995" s="52" t="s">
        <v>881</v>
      </c>
      <c r="I995" s="51" t="s">
        <v>1126</v>
      </c>
      <c r="J995" s="51" t="s">
        <v>1184</v>
      </c>
      <c r="K995" s="50">
        <v>45469</v>
      </c>
      <c r="L995" s="50" t="s">
        <v>797</v>
      </c>
      <c r="M995" s="51" t="s">
        <v>7</v>
      </c>
      <c r="N995" s="52" t="s">
        <v>796</v>
      </c>
      <c r="O995" s="51" t="s">
        <v>807</v>
      </c>
      <c r="P995" s="51" t="s">
        <v>1205</v>
      </c>
      <c r="Q995" s="52" t="s">
        <v>806</v>
      </c>
      <c r="R995" s="51" t="s">
        <v>1181</v>
      </c>
      <c r="S995" s="51" t="s">
        <v>1183</v>
      </c>
      <c r="T995" s="51" t="s">
        <v>1160</v>
      </c>
      <c r="U995" s="51"/>
      <c r="V995" s="51"/>
      <c r="W995" s="51">
        <v>2</v>
      </c>
      <c r="X995" s="51">
        <v>0</v>
      </c>
      <c r="Y995" s="51">
        <v>0</v>
      </c>
      <c r="Z995" s="51">
        <v>0</v>
      </c>
      <c r="AA995" s="51">
        <v>1</v>
      </c>
      <c r="AB995" s="51">
        <v>0</v>
      </c>
      <c r="AC995" s="51">
        <v>0</v>
      </c>
      <c r="AD995" s="51">
        <v>1</v>
      </c>
      <c r="AE995" s="51">
        <v>0</v>
      </c>
      <c r="AF995" s="51">
        <v>0</v>
      </c>
      <c r="AG995" s="51">
        <v>0</v>
      </c>
      <c r="AH995" s="51" t="str">
        <f>IF(OR(COUNTIF(WestCoast[],IDPs[[#This Row],[Dis_Pcode]])&gt;=1,COUNTIF(WestCoast[],#REF!)&gt;=1),"Yes","No")</f>
        <v>No</v>
      </c>
      <c r="AI995" s="51" t="str">
        <f>IF(IDPs[[#This Row],[Gov_Pcode]]=IDPs[[#This Row],[Gov_Coming_Pcode]],"Yes","No")</f>
        <v>No</v>
      </c>
      <c r="AJ995" s="51" t="str">
        <f>IF(IDPs[[#This Row],[Dis_Pcode]]=IDPs[[#This Row],[Dis_Coming_Pcode]],"Yes","No")</f>
        <v>No</v>
      </c>
    </row>
    <row r="996" spans="1:36" x14ac:dyDescent="0.35">
      <c r="A996" s="50">
        <v>45474</v>
      </c>
      <c r="B996" s="50">
        <v>45473</v>
      </c>
      <c r="C996" s="50" t="s">
        <v>874</v>
      </c>
      <c r="D996" s="51" t="s">
        <v>6</v>
      </c>
      <c r="E996" s="52" t="s">
        <v>873</v>
      </c>
      <c r="F996" s="51" t="s">
        <v>898</v>
      </c>
      <c r="G996" s="51" t="s">
        <v>149</v>
      </c>
      <c r="H996" s="52" t="s">
        <v>897</v>
      </c>
      <c r="I996" s="51" t="s">
        <v>1126</v>
      </c>
      <c r="J996" s="51" t="s">
        <v>1184</v>
      </c>
      <c r="K996" s="50">
        <v>45469</v>
      </c>
      <c r="L996" s="50" t="s">
        <v>563</v>
      </c>
      <c r="M996" s="51" t="s">
        <v>8</v>
      </c>
      <c r="N996" s="52" t="s">
        <v>269</v>
      </c>
      <c r="O996" s="51" t="s">
        <v>602</v>
      </c>
      <c r="P996" s="51" t="s">
        <v>600</v>
      </c>
      <c r="Q996" s="52" t="s">
        <v>601</v>
      </c>
      <c r="R996" s="51" t="s">
        <v>1180</v>
      </c>
      <c r="S996" s="51" t="s">
        <v>1185</v>
      </c>
      <c r="T996" s="51" t="s">
        <v>1160</v>
      </c>
      <c r="U996" s="51"/>
      <c r="V996" s="51"/>
      <c r="W996" s="51">
        <v>3</v>
      </c>
      <c r="X996" s="51">
        <v>0</v>
      </c>
      <c r="Y996" s="51">
        <v>1</v>
      </c>
      <c r="Z996" s="51">
        <v>0</v>
      </c>
      <c r="AA996" s="51">
        <v>1</v>
      </c>
      <c r="AB996" s="51">
        <v>1</v>
      </c>
      <c r="AC996" s="51">
        <v>0</v>
      </c>
      <c r="AD996" s="51">
        <v>0</v>
      </c>
      <c r="AE996" s="51">
        <v>0</v>
      </c>
      <c r="AF996" s="51">
        <v>0</v>
      </c>
      <c r="AG996" s="51">
        <v>0</v>
      </c>
      <c r="AH996" s="51" t="str">
        <f>IF(OR(COUNTIF(WestCoast[],IDPs[[#This Row],[Dis_Pcode]])&gt;=1,COUNTIF(WestCoast[],#REF!)&gt;=1),"Yes","No")</f>
        <v>No</v>
      </c>
      <c r="AI996" s="51" t="str">
        <f>IF(IDPs[[#This Row],[Gov_Pcode]]=IDPs[[#This Row],[Gov_Coming_Pcode]],"Yes","No")</f>
        <v>No</v>
      </c>
      <c r="AJ996" s="51" t="str">
        <f>IF(IDPs[[#This Row],[Dis_Pcode]]=IDPs[[#This Row],[Dis_Coming_Pcode]],"Yes","No")</f>
        <v>No</v>
      </c>
    </row>
    <row r="997" spans="1:36" x14ac:dyDescent="0.35">
      <c r="A997" s="50">
        <v>45474</v>
      </c>
      <c r="B997" s="50">
        <v>45474</v>
      </c>
      <c r="C997" s="50" t="s">
        <v>401</v>
      </c>
      <c r="D997" s="51" t="s">
        <v>1203</v>
      </c>
      <c r="E997" s="52" t="s">
        <v>266</v>
      </c>
      <c r="F997" s="51" t="s">
        <v>453</v>
      </c>
      <c r="G997" s="51" t="s">
        <v>25</v>
      </c>
      <c r="H997" s="52" t="s">
        <v>452</v>
      </c>
      <c r="I997" s="51" t="s">
        <v>1126</v>
      </c>
      <c r="J997" s="51" t="s">
        <v>1184</v>
      </c>
      <c r="K997" s="50">
        <v>45470</v>
      </c>
      <c r="L997" s="50" t="s">
        <v>1046</v>
      </c>
      <c r="M997" s="51" t="s">
        <v>1207</v>
      </c>
      <c r="N997" s="52" t="s">
        <v>267</v>
      </c>
      <c r="O997" s="51" t="s">
        <v>1084</v>
      </c>
      <c r="P997" s="51" t="s">
        <v>35</v>
      </c>
      <c r="Q997" s="52" t="s">
        <v>1083</v>
      </c>
      <c r="R997" s="51" t="s">
        <v>1180</v>
      </c>
      <c r="S997" s="51" t="s">
        <v>1186</v>
      </c>
      <c r="T997" s="51" t="s">
        <v>1160</v>
      </c>
      <c r="U997" s="51"/>
      <c r="V997" s="51"/>
      <c r="W997" s="51">
        <v>3</v>
      </c>
      <c r="X997" s="51">
        <v>0</v>
      </c>
      <c r="Y997" s="51">
        <v>1</v>
      </c>
      <c r="Z997" s="51">
        <v>0</v>
      </c>
      <c r="AA997" s="51">
        <v>0</v>
      </c>
      <c r="AB997" s="51">
        <v>0</v>
      </c>
      <c r="AC997" s="51">
        <v>0</v>
      </c>
      <c r="AD997" s="51">
        <v>2</v>
      </c>
      <c r="AE997" s="51">
        <v>0</v>
      </c>
      <c r="AF997" s="51">
        <v>0</v>
      </c>
      <c r="AG997" s="51">
        <v>0</v>
      </c>
      <c r="AH997" s="51" t="str">
        <f>IF(OR(COUNTIF(WestCoast[],IDPs[[#This Row],[Dis_Pcode]])&gt;=1,COUNTIF(WestCoast[],#REF!)&gt;=1),"Yes","No")</f>
        <v>Yes</v>
      </c>
      <c r="AI997" s="51" t="str">
        <f>IF(IDPs[[#This Row],[Gov_Pcode]]=IDPs[[#This Row],[Gov_Coming_Pcode]],"Yes","No")</f>
        <v>No</v>
      </c>
      <c r="AJ997" s="51" t="str">
        <f>IF(IDPs[[#This Row],[Dis_Pcode]]=IDPs[[#This Row],[Dis_Coming_Pcode]],"Yes","No")</f>
        <v>No</v>
      </c>
    </row>
    <row r="998" spans="1:36" x14ac:dyDescent="0.35">
      <c r="A998" s="50">
        <v>45474</v>
      </c>
      <c r="B998" s="50">
        <v>45474</v>
      </c>
      <c r="C998" s="50" t="s">
        <v>401</v>
      </c>
      <c r="D998" s="51" t="s">
        <v>1203</v>
      </c>
      <c r="E998" s="52" t="s">
        <v>266</v>
      </c>
      <c r="F998" s="51" t="s">
        <v>453</v>
      </c>
      <c r="G998" s="51" t="s">
        <v>25</v>
      </c>
      <c r="H998" s="52" t="s">
        <v>452</v>
      </c>
      <c r="I998" s="51" t="s">
        <v>1126</v>
      </c>
      <c r="J998" s="51" t="s">
        <v>1184</v>
      </c>
      <c r="K998" s="50">
        <v>45470</v>
      </c>
      <c r="L998" s="50" t="s">
        <v>1046</v>
      </c>
      <c r="M998" s="51" t="s">
        <v>1207</v>
      </c>
      <c r="N998" s="52" t="s">
        <v>267</v>
      </c>
      <c r="O998" s="51" t="s">
        <v>1084</v>
      </c>
      <c r="P998" s="51" t="s">
        <v>35</v>
      </c>
      <c r="Q998" s="52" t="s">
        <v>1083</v>
      </c>
      <c r="R998" s="51" t="s">
        <v>1180</v>
      </c>
      <c r="S998" s="51" t="s">
        <v>1186</v>
      </c>
      <c r="T998" s="51" t="s">
        <v>1160</v>
      </c>
      <c r="U998" s="51"/>
      <c r="V998" s="51"/>
      <c r="W998" s="51">
        <v>1</v>
      </c>
      <c r="X998" s="51">
        <v>0</v>
      </c>
      <c r="Y998" s="51">
        <v>0</v>
      </c>
      <c r="Z998" s="51">
        <v>0</v>
      </c>
      <c r="AA998" s="51">
        <v>0</v>
      </c>
      <c r="AB998" s="51">
        <v>0</v>
      </c>
      <c r="AC998" s="51">
        <v>0</v>
      </c>
      <c r="AD998" s="51">
        <v>1</v>
      </c>
      <c r="AE998" s="51">
        <v>0</v>
      </c>
      <c r="AF998" s="51">
        <v>0</v>
      </c>
      <c r="AG998" s="51">
        <v>0</v>
      </c>
      <c r="AH998" s="51" t="str">
        <f>IF(OR(COUNTIF(WestCoast[],IDPs[[#This Row],[Dis_Pcode]])&gt;=1,COUNTIF(WestCoast[],#REF!)&gt;=1),"Yes","No")</f>
        <v>Yes</v>
      </c>
      <c r="AI998" s="51" t="str">
        <f>IF(IDPs[[#This Row],[Gov_Pcode]]=IDPs[[#This Row],[Gov_Coming_Pcode]],"Yes","No")</f>
        <v>No</v>
      </c>
      <c r="AJ998" s="51" t="str">
        <f>IF(IDPs[[#This Row],[Dis_Pcode]]=IDPs[[#This Row],[Dis_Coming_Pcode]],"Yes","No")</f>
        <v>No</v>
      </c>
    </row>
    <row r="999" spans="1:36" x14ac:dyDescent="0.35">
      <c r="A999" s="50">
        <v>45474</v>
      </c>
      <c r="B999" s="50">
        <v>45473</v>
      </c>
      <c r="C999" s="50" t="s">
        <v>874</v>
      </c>
      <c r="D999" s="51" t="s">
        <v>6</v>
      </c>
      <c r="E999" s="52" t="s">
        <v>873</v>
      </c>
      <c r="F999" s="51" t="s">
        <v>892</v>
      </c>
      <c r="G999" s="51" t="s">
        <v>6</v>
      </c>
      <c r="H999" s="52" t="s">
        <v>873</v>
      </c>
      <c r="I999" s="51" t="s">
        <v>1126</v>
      </c>
      <c r="J999" s="51" t="s">
        <v>1184</v>
      </c>
      <c r="K999" s="50">
        <v>45471</v>
      </c>
      <c r="L999" s="50" t="s">
        <v>918</v>
      </c>
      <c r="M999" s="51" t="s">
        <v>1155</v>
      </c>
      <c r="N999" s="52" t="s">
        <v>917</v>
      </c>
      <c r="O999" s="51" t="s">
        <v>936</v>
      </c>
      <c r="P999" s="51" t="s">
        <v>1350</v>
      </c>
      <c r="Q999" s="52" t="s">
        <v>934</v>
      </c>
      <c r="R999" s="51" t="s">
        <v>1180</v>
      </c>
      <c r="S999" s="51" t="s">
        <v>1185</v>
      </c>
      <c r="T999" s="51" t="s">
        <v>1160</v>
      </c>
      <c r="U999" s="51"/>
      <c r="V999" s="51"/>
      <c r="W999" s="51">
        <v>1</v>
      </c>
      <c r="X999" s="51">
        <v>0</v>
      </c>
      <c r="Y999" s="51">
        <v>0</v>
      </c>
      <c r="Z999" s="51">
        <v>0</v>
      </c>
      <c r="AA999" s="51">
        <v>0</v>
      </c>
      <c r="AB999" s="51">
        <v>0</v>
      </c>
      <c r="AC999" s="51">
        <v>0</v>
      </c>
      <c r="AD999" s="51">
        <v>1</v>
      </c>
      <c r="AE999" s="51">
        <v>0</v>
      </c>
      <c r="AF999" s="51">
        <v>0</v>
      </c>
      <c r="AG999" s="51">
        <v>0</v>
      </c>
      <c r="AH999" s="51" t="str">
        <f>IF(OR(COUNTIF(WestCoast[],IDPs[[#This Row],[Dis_Pcode]])&gt;=1,COUNTIF(WestCoast[],#REF!)&gt;=1),"Yes","No")</f>
        <v>No</v>
      </c>
      <c r="AI999" s="51" t="str">
        <f>IF(IDPs[[#This Row],[Gov_Pcode]]=IDPs[[#This Row],[Gov_Coming_Pcode]],"Yes","No")</f>
        <v>No</v>
      </c>
      <c r="AJ999" s="51" t="str">
        <f>IF(IDPs[[#This Row],[Dis_Pcode]]=IDPs[[#This Row],[Dis_Coming_Pcode]],"Yes","No")</f>
        <v>No</v>
      </c>
    </row>
    <row r="1000" spans="1:36" x14ac:dyDescent="0.35">
      <c r="A1000" s="50">
        <v>45474</v>
      </c>
      <c r="B1000" s="50">
        <v>45473</v>
      </c>
      <c r="C1000" s="50" t="s">
        <v>874</v>
      </c>
      <c r="D1000" s="51" t="s">
        <v>6</v>
      </c>
      <c r="E1000" s="52" t="s">
        <v>873</v>
      </c>
      <c r="F1000" s="51" t="s">
        <v>892</v>
      </c>
      <c r="G1000" s="51" t="s">
        <v>6</v>
      </c>
      <c r="H1000" s="52" t="s">
        <v>873</v>
      </c>
      <c r="I1000" s="51" t="s">
        <v>1126</v>
      </c>
      <c r="J1000" s="51" t="s">
        <v>1184</v>
      </c>
      <c r="K1000" s="50">
        <v>45472</v>
      </c>
      <c r="L1000" s="50" t="s">
        <v>874</v>
      </c>
      <c r="M1000" s="51" t="s">
        <v>6</v>
      </c>
      <c r="N1000" s="52" t="s">
        <v>873</v>
      </c>
      <c r="O1000" s="51" t="s">
        <v>898</v>
      </c>
      <c r="P1000" s="51" t="s">
        <v>149</v>
      </c>
      <c r="Q1000" s="52" t="s">
        <v>897</v>
      </c>
      <c r="R1000" s="51" t="s">
        <v>1181</v>
      </c>
      <c r="S1000" s="51" t="s">
        <v>1183</v>
      </c>
      <c r="T1000" s="51" t="s">
        <v>1435</v>
      </c>
      <c r="U1000" s="51" t="s">
        <v>1160</v>
      </c>
      <c r="V1000" s="51"/>
      <c r="W1000" s="51">
        <v>1</v>
      </c>
      <c r="X1000" s="51">
        <v>0</v>
      </c>
      <c r="Y1000" s="51">
        <v>1</v>
      </c>
      <c r="Z1000" s="51">
        <v>0</v>
      </c>
      <c r="AA1000" s="51">
        <v>0</v>
      </c>
      <c r="AB1000" s="51">
        <v>0</v>
      </c>
      <c r="AC1000" s="51">
        <v>0</v>
      </c>
      <c r="AD1000" s="51">
        <v>0</v>
      </c>
      <c r="AE1000" s="51">
        <v>0</v>
      </c>
      <c r="AF1000" s="51">
        <v>0</v>
      </c>
      <c r="AG1000" s="51">
        <v>0</v>
      </c>
      <c r="AH1000" s="51" t="str">
        <f>IF(OR(COUNTIF(WestCoast[],IDPs[[#This Row],[Dis_Pcode]])&gt;=1,COUNTIF(WestCoast[],#REF!)&gt;=1),"Yes","No")</f>
        <v>No</v>
      </c>
      <c r="AI1000" s="51" t="str">
        <f>IF(IDPs[[#This Row],[Gov_Pcode]]=IDPs[[#This Row],[Gov_Coming_Pcode]],"Yes","No")</f>
        <v>Yes</v>
      </c>
      <c r="AJ1000" s="51" t="str">
        <f>IF(IDPs[[#This Row],[Dis_Pcode]]=IDPs[[#This Row],[Dis_Coming_Pcode]],"Yes","No")</f>
        <v>No</v>
      </c>
    </row>
    <row r="1001" spans="1:36" x14ac:dyDescent="0.35">
      <c r="A1001" s="50">
        <v>45474</v>
      </c>
      <c r="B1001" s="50">
        <v>45473</v>
      </c>
      <c r="C1001" s="50" t="s">
        <v>874</v>
      </c>
      <c r="D1001" s="51" t="s">
        <v>6</v>
      </c>
      <c r="E1001" s="52" t="s">
        <v>873</v>
      </c>
      <c r="F1001" s="51" t="s">
        <v>892</v>
      </c>
      <c r="G1001" s="51" t="s">
        <v>6</v>
      </c>
      <c r="H1001" s="52" t="s">
        <v>873</v>
      </c>
      <c r="I1001" s="51" t="s">
        <v>1126</v>
      </c>
      <c r="J1001" s="51" t="s">
        <v>1184</v>
      </c>
      <c r="K1001" s="50">
        <v>45472</v>
      </c>
      <c r="L1001" s="50" t="s">
        <v>617</v>
      </c>
      <c r="M1001" s="51" t="s">
        <v>13</v>
      </c>
      <c r="N1001" s="52" t="s">
        <v>275</v>
      </c>
      <c r="O1001" s="51" t="s">
        <v>632</v>
      </c>
      <c r="P1001" s="51" t="s">
        <v>198</v>
      </c>
      <c r="Q1001" s="52" t="s">
        <v>631</v>
      </c>
      <c r="R1001" s="51" t="s">
        <v>1181</v>
      </c>
      <c r="S1001" s="51" t="s">
        <v>1182</v>
      </c>
      <c r="T1001" s="51" t="s">
        <v>1160</v>
      </c>
      <c r="U1001" s="51"/>
      <c r="V1001" s="51"/>
      <c r="W1001" s="51">
        <v>1</v>
      </c>
      <c r="X1001" s="51">
        <v>0</v>
      </c>
      <c r="Y1001" s="51">
        <v>0</v>
      </c>
      <c r="Z1001" s="51">
        <v>0</v>
      </c>
      <c r="AA1001" s="51">
        <v>0</v>
      </c>
      <c r="AB1001" s="51">
        <v>0</v>
      </c>
      <c r="AC1001" s="51">
        <v>0</v>
      </c>
      <c r="AD1001" s="51">
        <v>1</v>
      </c>
      <c r="AE1001" s="51">
        <v>0</v>
      </c>
      <c r="AF1001" s="51">
        <v>0</v>
      </c>
      <c r="AG1001" s="51">
        <v>0</v>
      </c>
      <c r="AH1001" s="51" t="str">
        <f>IF(OR(COUNTIF(WestCoast[],IDPs[[#This Row],[Dis_Pcode]])&gt;=1,COUNTIF(WestCoast[],#REF!)&gt;=1),"Yes","No")</f>
        <v>No</v>
      </c>
      <c r="AI1001" s="51" t="str">
        <f>IF(IDPs[[#This Row],[Gov_Pcode]]=IDPs[[#This Row],[Gov_Coming_Pcode]],"Yes","No")</f>
        <v>No</v>
      </c>
      <c r="AJ1001" s="51" t="str">
        <f>IF(IDPs[[#This Row],[Dis_Pcode]]=IDPs[[#This Row],[Dis_Coming_Pcode]],"Yes","No")</f>
        <v>No</v>
      </c>
    </row>
    <row r="1002" spans="1:36" x14ac:dyDescent="0.35">
      <c r="A1002" s="50">
        <v>45474</v>
      </c>
      <c r="B1002" s="50">
        <v>45474</v>
      </c>
      <c r="C1002" s="50" t="s">
        <v>874</v>
      </c>
      <c r="D1002" s="51" t="s">
        <v>6</v>
      </c>
      <c r="E1002" s="52" t="s">
        <v>873</v>
      </c>
      <c r="F1002" s="51" t="s">
        <v>892</v>
      </c>
      <c r="G1002" s="51" t="s">
        <v>6</v>
      </c>
      <c r="H1002" s="52" t="s">
        <v>873</v>
      </c>
      <c r="I1002" s="51" t="s">
        <v>1126</v>
      </c>
      <c r="J1002" s="51" t="s">
        <v>1184</v>
      </c>
      <c r="K1002" s="50">
        <v>45473</v>
      </c>
      <c r="L1002" s="50" t="s">
        <v>462</v>
      </c>
      <c r="M1002" s="51" t="s">
        <v>19</v>
      </c>
      <c r="N1002" s="52" t="s">
        <v>278</v>
      </c>
      <c r="O1002" s="51" t="s">
        <v>486</v>
      </c>
      <c r="P1002" s="51" t="s">
        <v>1223</v>
      </c>
      <c r="Q1002" s="52" t="s">
        <v>484</v>
      </c>
      <c r="R1002" s="51" t="s">
        <v>1181</v>
      </c>
      <c r="S1002" s="51" t="s">
        <v>1413</v>
      </c>
      <c r="T1002" s="51" t="s">
        <v>1160</v>
      </c>
      <c r="U1002" s="51"/>
      <c r="V1002" s="51"/>
      <c r="W1002" s="51">
        <v>3</v>
      </c>
      <c r="X1002" s="51">
        <v>0</v>
      </c>
      <c r="Y1002" s="51">
        <v>0</v>
      </c>
      <c r="Z1002" s="51">
        <v>0</v>
      </c>
      <c r="AA1002" s="51">
        <v>1</v>
      </c>
      <c r="AB1002" s="51">
        <v>0</v>
      </c>
      <c r="AC1002" s="51">
        <v>0</v>
      </c>
      <c r="AD1002" s="51">
        <v>2</v>
      </c>
      <c r="AE1002" s="51">
        <v>0</v>
      </c>
      <c r="AF1002" s="51">
        <v>0</v>
      </c>
      <c r="AG1002" s="51">
        <v>0</v>
      </c>
      <c r="AH1002" s="51" t="str">
        <f>IF(OR(COUNTIF(WestCoast[],IDPs[[#This Row],[Dis_Pcode]])&gt;=1,COUNTIF(WestCoast[],#REF!)&gt;=1),"Yes","No")</f>
        <v>No</v>
      </c>
      <c r="AI1002" s="51" t="str">
        <f>IF(IDPs[[#This Row],[Gov_Pcode]]=IDPs[[#This Row],[Gov_Coming_Pcode]],"Yes","No")</f>
        <v>No</v>
      </c>
      <c r="AJ1002" s="51" t="str">
        <f>IF(IDPs[[#This Row],[Dis_Pcode]]=IDPs[[#This Row],[Dis_Coming_Pcode]],"Yes","No")</f>
        <v>No</v>
      </c>
    </row>
    <row r="1003" spans="1:36" x14ac:dyDescent="0.35">
      <c r="A1003" s="50">
        <v>45474</v>
      </c>
      <c r="B1003" s="50">
        <v>45474</v>
      </c>
      <c r="C1003" s="50" t="s">
        <v>874</v>
      </c>
      <c r="D1003" s="51" t="s">
        <v>6</v>
      </c>
      <c r="E1003" s="52" t="s">
        <v>873</v>
      </c>
      <c r="F1003" s="51" t="s">
        <v>892</v>
      </c>
      <c r="G1003" s="51" t="s">
        <v>6</v>
      </c>
      <c r="H1003" s="52" t="s">
        <v>873</v>
      </c>
      <c r="I1003" s="51" t="s">
        <v>1126</v>
      </c>
      <c r="J1003" s="51" t="s">
        <v>1184</v>
      </c>
      <c r="K1003" s="50">
        <v>45473</v>
      </c>
      <c r="L1003" s="50" t="s">
        <v>1046</v>
      </c>
      <c r="M1003" s="51" t="s">
        <v>1207</v>
      </c>
      <c r="N1003" s="52" t="s">
        <v>267</v>
      </c>
      <c r="O1003" s="51" t="s">
        <v>1057</v>
      </c>
      <c r="P1003" s="51" t="s">
        <v>86</v>
      </c>
      <c r="Q1003" s="52" t="s">
        <v>1056</v>
      </c>
      <c r="R1003" s="51" t="s">
        <v>1181</v>
      </c>
      <c r="S1003" s="51" t="s">
        <v>1182</v>
      </c>
      <c r="T1003" s="51" t="s">
        <v>1160</v>
      </c>
      <c r="U1003" s="51"/>
      <c r="V1003" s="51"/>
      <c r="W1003" s="51">
        <v>1</v>
      </c>
      <c r="X1003" s="51">
        <v>0</v>
      </c>
      <c r="Y1003" s="51">
        <v>0</v>
      </c>
      <c r="Z1003" s="51">
        <v>0</v>
      </c>
      <c r="AA1003" s="51">
        <v>0</v>
      </c>
      <c r="AB1003" s="51">
        <v>0</v>
      </c>
      <c r="AC1003" s="51">
        <v>0</v>
      </c>
      <c r="AD1003" s="51">
        <v>1</v>
      </c>
      <c r="AE1003" s="51">
        <v>0</v>
      </c>
      <c r="AF1003" s="51">
        <v>0</v>
      </c>
      <c r="AG1003" s="51">
        <v>0</v>
      </c>
      <c r="AH1003" s="51" t="str">
        <f>IF(OR(COUNTIF(WestCoast[],IDPs[[#This Row],[Dis_Pcode]])&gt;=1,COUNTIF(WestCoast[],#REF!)&gt;=1),"Yes","No")</f>
        <v>No</v>
      </c>
      <c r="AI1003" s="51" t="str">
        <f>IF(IDPs[[#This Row],[Gov_Pcode]]=IDPs[[#This Row],[Gov_Coming_Pcode]],"Yes","No")</f>
        <v>No</v>
      </c>
      <c r="AJ1003" s="51" t="str">
        <f>IF(IDPs[[#This Row],[Dis_Pcode]]=IDPs[[#This Row],[Dis_Coming_Pcode]],"Yes","No")</f>
        <v>No</v>
      </c>
    </row>
    <row r="1004" spans="1:36" x14ac:dyDescent="0.35">
      <c r="A1004" s="50">
        <v>45475</v>
      </c>
      <c r="B1004" s="50">
        <v>45475</v>
      </c>
      <c r="C1004" s="50" t="s">
        <v>401</v>
      </c>
      <c r="D1004" s="51" t="s">
        <v>1203</v>
      </c>
      <c r="E1004" s="52" t="s">
        <v>266</v>
      </c>
      <c r="F1004" s="51" t="s">
        <v>453</v>
      </c>
      <c r="G1004" s="51" t="s">
        <v>25</v>
      </c>
      <c r="H1004" s="52" t="s">
        <v>452</v>
      </c>
      <c r="I1004" s="51" t="s">
        <v>1126</v>
      </c>
      <c r="J1004" s="51" t="s">
        <v>1184</v>
      </c>
      <c r="K1004" s="50">
        <v>45474</v>
      </c>
      <c r="L1004" s="50" t="s">
        <v>1046</v>
      </c>
      <c r="M1004" s="51" t="s">
        <v>1207</v>
      </c>
      <c r="N1004" s="52" t="s">
        <v>267</v>
      </c>
      <c r="O1004" s="51" t="s">
        <v>1084</v>
      </c>
      <c r="P1004" s="51" t="s">
        <v>35</v>
      </c>
      <c r="Q1004" s="52" t="s">
        <v>1083</v>
      </c>
      <c r="R1004" s="51" t="s">
        <v>1180</v>
      </c>
      <c r="S1004" s="51" t="s">
        <v>1186</v>
      </c>
      <c r="T1004" s="51" t="s">
        <v>1160</v>
      </c>
      <c r="U1004" s="51"/>
      <c r="V1004" s="51"/>
      <c r="W1004" s="51">
        <v>1</v>
      </c>
      <c r="X1004" s="51">
        <v>0</v>
      </c>
      <c r="Y1004" s="51">
        <v>0</v>
      </c>
      <c r="Z1004" s="51">
        <v>0</v>
      </c>
      <c r="AA1004" s="51">
        <v>0</v>
      </c>
      <c r="AB1004" s="51">
        <v>0</v>
      </c>
      <c r="AC1004" s="51">
        <v>0</v>
      </c>
      <c r="AD1004" s="51">
        <v>1</v>
      </c>
      <c r="AE1004" s="51">
        <v>0</v>
      </c>
      <c r="AF1004" s="51">
        <v>0</v>
      </c>
      <c r="AG1004" s="51">
        <v>0</v>
      </c>
      <c r="AH1004" s="51" t="str">
        <f>IF(OR(COUNTIF(WestCoast[],IDPs[[#This Row],[Dis_Pcode]])&gt;=1,COUNTIF(WestCoast[],#REF!)&gt;=1),"Yes","No")</f>
        <v>Yes</v>
      </c>
      <c r="AI1004" s="51" t="str">
        <f>IF(IDPs[[#This Row],[Gov_Pcode]]=IDPs[[#This Row],[Gov_Coming_Pcode]],"Yes","No")</f>
        <v>No</v>
      </c>
      <c r="AJ1004" s="51" t="str">
        <f>IF(IDPs[[#This Row],[Dis_Pcode]]=IDPs[[#This Row],[Dis_Coming_Pcode]],"Yes","No")</f>
        <v>No</v>
      </c>
    </row>
    <row r="1005" spans="1:36" x14ac:dyDescent="0.35">
      <c r="A1005" s="50">
        <v>45479</v>
      </c>
      <c r="B1005" s="50">
        <v>45479</v>
      </c>
      <c r="C1005" s="50" t="s">
        <v>1046</v>
      </c>
      <c r="D1005" s="51" t="s">
        <v>1207</v>
      </c>
      <c r="E1005" s="52" t="s">
        <v>267</v>
      </c>
      <c r="F1005" s="51" t="s">
        <v>1081</v>
      </c>
      <c r="G1005" s="51" t="s">
        <v>1208</v>
      </c>
      <c r="H1005" s="52" t="s">
        <v>1080</v>
      </c>
      <c r="I1005" s="51" t="s">
        <v>1126</v>
      </c>
      <c r="J1005" s="51" t="s">
        <v>1184</v>
      </c>
      <c r="K1005" s="50">
        <v>45474</v>
      </c>
      <c r="L1005" s="50" t="s">
        <v>1046</v>
      </c>
      <c r="M1005" s="51" t="s">
        <v>1207</v>
      </c>
      <c r="N1005" s="52" t="s">
        <v>267</v>
      </c>
      <c r="O1005" s="51" t="s">
        <v>1081</v>
      </c>
      <c r="P1005" s="51" t="s">
        <v>1208</v>
      </c>
      <c r="Q1005" s="52" t="s">
        <v>1080</v>
      </c>
      <c r="R1005" s="51" t="s">
        <v>1482</v>
      </c>
      <c r="S1005" s="51" t="s">
        <v>1483</v>
      </c>
      <c r="T1005" s="51" t="s">
        <v>1160</v>
      </c>
      <c r="U1005" s="51"/>
      <c r="V1005" s="51"/>
      <c r="W1005" s="51">
        <v>1</v>
      </c>
      <c r="X1005" s="51">
        <v>0</v>
      </c>
      <c r="Y1005" s="51">
        <v>0</v>
      </c>
      <c r="Z1005" s="51">
        <v>0</v>
      </c>
      <c r="AA1005" s="51">
        <v>1</v>
      </c>
      <c r="AB1005" s="51">
        <v>0</v>
      </c>
      <c r="AC1005" s="51">
        <v>0</v>
      </c>
      <c r="AD1005" s="51">
        <v>0</v>
      </c>
      <c r="AE1005" s="51">
        <v>0</v>
      </c>
      <c r="AF1005" s="51">
        <v>0</v>
      </c>
      <c r="AG1005" s="51">
        <v>0</v>
      </c>
      <c r="AH1005" s="51" t="str">
        <f>IF(OR(COUNTIF(WestCoast[],IDPs[[#This Row],[Dis_Pcode]])&gt;=1,COUNTIF(WestCoast[],#REF!)&gt;=1),"Yes","No")</f>
        <v>No</v>
      </c>
      <c r="AI1005" s="51" t="str">
        <f>IF(IDPs[[#This Row],[Gov_Pcode]]=IDPs[[#This Row],[Gov_Coming_Pcode]],"Yes","No")</f>
        <v>Yes</v>
      </c>
      <c r="AJ1005" s="51" t="str">
        <f>IF(IDPs[[#This Row],[Dis_Pcode]]=IDPs[[#This Row],[Dis_Coming_Pcode]],"Yes","No")</f>
        <v>Yes</v>
      </c>
    </row>
    <row r="1006" spans="1:36" x14ac:dyDescent="0.35">
      <c r="A1006" s="50">
        <v>45480</v>
      </c>
      <c r="B1006" s="50">
        <v>45476</v>
      </c>
      <c r="C1006" s="50" t="s">
        <v>874</v>
      </c>
      <c r="D1006" s="51" t="s">
        <v>6</v>
      </c>
      <c r="E1006" s="52" t="s">
        <v>873</v>
      </c>
      <c r="F1006" s="51" t="s">
        <v>894</v>
      </c>
      <c r="G1006" s="51" t="s">
        <v>87</v>
      </c>
      <c r="H1006" s="52" t="s">
        <v>893</v>
      </c>
      <c r="I1006" s="51" t="s">
        <v>1126</v>
      </c>
      <c r="J1006" s="51" t="s">
        <v>1184</v>
      </c>
      <c r="K1006" s="50">
        <v>45474</v>
      </c>
      <c r="L1006" s="50" t="s">
        <v>874</v>
      </c>
      <c r="M1006" s="51" t="s">
        <v>6</v>
      </c>
      <c r="N1006" s="52" t="s">
        <v>873</v>
      </c>
      <c r="O1006" s="51" t="s">
        <v>882</v>
      </c>
      <c r="P1006" s="51" t="s">
        <v>121</v>
      </c>
      <c r="Q1006" s="52" t="s">
        <v>881</v>
      </c>
      <c r="R1006" s="51" t="s">
        <v>1180</v>
      </c>
      <c r="S1006" s="51" t="s">
        <v>1185</v>
      </c>
      <c r="T1006" s="51" t="s">
        <v>1160</v>
      </c>
      <c r="U1006" s="51"/>
      <c r="V1006" s="51"/>
      <c r="W1006" s="51">
        <v>1</v>
      </c>
      <c r="X1006" s="51">
        <v>0</v>
      </c>
      <c r="Y1006" s="51">
        <v>0</v>
      </c>
      <c r="Z1006" s="51">
        <v>0</v>
      </c>
      <c r="AA1006" s="51">
        <v>0</v>
      </c>
      <c r="AB1006" s="51">
        <v>0</v>
      </c>
      <c r="AC1006" s="51">
        <v>0</v>
      </c>
      <c r="AD1006" s="51">
        <v>1</v>
      </c>
      <c r="AE1006" s="51">
        <v>0</v>
      </c>
      <c r="AF1006" s="51">
        <v>0</v>
      </c>
      <c r="AG1006" s="51">
        <v>0</v>
      </c>
      <c r="AH1006" s="51" t="str">
        <f>IF(OR(COUNTIF(WestCoast[],IDPs[[#This Row],[Dis_Pcode]])&gt;=1,COUNTIF(WestCoast[],#REF!)&gt;=1),"Yes","No")</f>
        <v>No</v>
      </c>
      <c r="AI1006" s="51" t="str">
        <f>IF(IDPs[[#This Row],[Gov_Pcode]]=IDPs[[#This Row],[Gov_Coming_Pcode]],"Yes","No")</f>
        <v>Yes</v>
      </c>
      <c r="AJ1006" s="51" t="str">
        <f>IF(IDPs[[#This Row],[Dis_Pcode]]=IDPs[[#This Row],[Dis_Coming_Pcode]],"Yes","No")</f>
        <v>No</v>
      </c>
    </row>
    <row r="1007" spans="1:36" x14ac:dyDescent="0.35">
      <c r="A1007" s="50">
        <v>45480</v>
      </c>
      <c r="B1007" s="50">
        <v>45475</v>
      </c>
      <c r="C1007" s="50" t="s">
        <v>874</v>
      </c>
      <c r="D1007" s="51" t="s">
        <v>6</v>
      </c>
      <c r="E1007" s="52" t="s">
        <v>873</v>
      </c>
      <c r="F1007" s="51" t="s">
        <v>892</v>
      </c>
      <c r="G1007" s="51" t="s">
        <v>6</v>
      </c>
      <c r="H1007" s="52" t="s">
        <v>873</v>
      </c>
      <c r="I1007" s="51" t="s">
        <v>1126</v>
      </c>
      <c r="J1007" s="51" t="s">
        <v>1184</v>
      </c>
      <c r="K1007" s="50">
        <v>45474</v>
      </c>
      <c r="L1007" s="50" t="s">
        <v>797</v>
      </c>
      <c r="M1007" s="51" t="s">
        <v>7</v>
      </c>
      <c r="N1007" s="52" t="s">
        <v>796</v>
      </c>
      <c r="O1007" s="51" t="s">
        <v>830</v>
      </c>
      <c r="P1007" s="51" t="s">
        <v>1217</v>
      </c>
      <c r="Q1007" s="52" t="s">
        <v>829</v>
      </c>
      <c r="R1007" s="51" t="s">
        <v>1181</v>
      </c>
      <c r="S1007" s="51" t="s">
        <v>1183</v>
      </c>
      <c r="T1007" s="51" t="s">
        <v>1435</v>
      </c>
      <c r="U1007" s="51" t="s">
        <v>1160</v>
      </c>
      <c r="V1007" s="51"/>
      <c r="W1007" s="51">
        <v>1</v>
      </c>
      <c r="X1007" s="51">
        <v>1</v>
      </c>
      <c r="Y1007" s="51">
        <v>0</v>
      </c>
      <c r="Z1007" s="51">
        <v>0</v>
      </c>
      <c r="AA1007" s="51">
        <v>0</v>
      </c>
      <c r="AB1007" s="51">
        <v>0</v>
      </c>
      <c r="AC1007" s="51">
        <v>0</v>
      </c>
      <c r="AD1007" s="51">
        <v>0</v>
      </c>
      <c r="AE1007" s="51">
        <v>0</v>
      </c>
      <c r="AF1007" s="51">
        <v>0</v>
      </c>
      <c r="AG1007" s="51">
        <v>0</v>
      </c>
      <c r="AH1007" s="51" t="str">
        <f>IF(OR(COUNTIF(WestCoast[],IDPs[[#This Row],[Dis_Pcode]])&gt;=1,COUNTIF(WestCoast[],#REF!)&gt;=1),"Yes","No")</f>
        <v>No</v>
      </c>
      <c r="AI1007" s="51" t="str">
        <f>IF(IDPs[[#This Row],[Gov_Pcode]]=IDPs[[#This Row],[Gov_Coming_Pcode]],"Yes","No")</f>
        <v>No</v>
      </c>
      <c r="AJ1007" s="51" t="str">
        <f>IF(IDPs[[#This Row],[Dis_Pcode]]=IDPs[[#This Row],[Dis_Coming_Pcode]],"Yes","No")</f>
        <v>No</v>
      </c>
    </row>
    <row r="1008" spans="1:36" x14ac:dyDescent="0.35">
      <c r="A1008" s="50">
        <v>45480</v>
      </c>
      <c r="B1008" s="50">
        <v>45475</v>
      </c>
      <c r="C1008" s="50" t="s">
        <v>874</v>
      </c>
      <c r="D1008" s="51" t="s">
        <v>6</v>
      </c>
      <c r="E1008" s="52" t="s">
        <v>873</v>
      </c>
      <c r="F1008" s="51" t="s">
        <v>894</v>
      </c>
      <c r="G1008" s="51" t="s">
        <v>87</v>
      </c>
      <c r="H1008" s="52" t="s">
        <v>893</v>
      </c>
      <c r="I1008" s="51" t="s">
        <v>1126</v>
      </c>
      <c r="J1008" s="51" t="s">
        <v>1184</v>
      </c>
      <c r="K1008" s="50">
        <v>45474</v>
      </c>
      <c r="L1008" s="50" t="s">
        <v>462</v>
      </c>
      <c r="M1008" s="51" t="s">
        <v>19</v>
      </c>
      <c r="N1008" s="52" t="s">
        <v>278</v>
      </c>
      <c r="O1008" s="51" t="s">
        <v>469</v>
      </c>
      <c r="P1008" s="51" t="s">
        <v>467</v>
      </c>
      <c r="Q1008" s="52" t="s">
        <v>468</v>
      </c>
      <c r="R1008" s="51" t="s">
        <v>1181</v>
      </c>
      <c r="S1008" s="51" t="s">
        <v>1413</v>
      </c>
      <c r="T1008" s="51" t="s">
        <v>1160</v>
      </c>
      <c r="U1008" s="51"/>
      <c r="V1008" s="51"/>
      <c r="W1008" s="51">
        <v>1</v>
      </c>
      <c r="X1008" s="51">
        <v>0</v>
      </c>
      <c r="Y1008" s="51">
        <v>1</v>
      </c>
      <c r="Z1008" s="51">
        <v>0</v>
      </c>
      <c r="AA1008" s="51">
        <v>0</v>
      </c>
      <c r="AB1008" s="51">
        <v>0</v>
      </c>
      <c r="AC1008" s="51">
        <v>0</v>
      </c>
      <c r="AD1008" s="51">
        <v>0</v>
      </c>
      <c r="AE1008" s="51">
        <v>0</v>
      </c>
      <c r="AF1008" s="51">
        <v>0</v>
      </c>
      <c r="AG1008" s="51">
        <v>0</v>
      </c>
      <c r="AH1008" s="51" t="str">
        <f>IF(OR(COUNTIF(WestCoast[],IDPs[[#This Row],[Dis_Pcode]])&gt;=1,COUNTIF(WestCoast[],#REF!)&gt;=1),"Yes","No")</f>
        <v>No</v>
      </c>
      <c r="AI1008" s="51" t="str">
        <f>IF(IDPs[[#This Row],[Gov_Pcode]]=IDPs[[#This Row],[Gov_Coming_Pcode]],"Yes","No")</f>
        <v>No</v>
      </c>
      <c r="AJ1008" s="51" t="str">
        <f>IF(IDPs[[#This Row],[Dis_Pcode]]=IDPs[[#This Row],[Dis_Coming_Pcode]],"Yes","No")</f>
        <v>No</v>
      </c>
    </row>
    <row r="1009" spans="1:36" x14ac:dyDescent="0.35">
      <c r="A1009" s="50">
        <v>45479</v>
      </c>
      <c r="B1009" s="50">
        <v>45479</v>
      </c>
      <c r="C1009" s="50" t="s">
        <v>1046</v>
      </c>
      <c r="D1009" s="51" t="s">
        <v>1207</v>
      </c>
      <c r="E1009" s="52" t="s">
        <v>267</v>
      </c>
      <c r="F1009" s="51" t="s">
        <v>1053</v>
      </c>
      <c r="G1009" s="51" t="s">
        <v>1052</v>
      </c>
      <c r="H1009" s="52" t="s">
        <v>1051</v>
      </c>
      <c r="I1009" s="51" t="s">
        <v>1126</v>
      </c>
      <c r="J1009" s="51" t="s">
        <v>1184</v>
      </c>
      <c r="K1009" s="50">
        <v>45475</v>
      </c>
      <c r="L1009" s="50" t="s">
        <v>401</v>
      </c>
      <c r="M1009" s="51" t="s">
        <v>1203</v>
      </c>
      <c r="N1009" s="52" t="s">
        <v>266</v>
      </c>
      <c r="O1009" s="51" t="s">
        <v>408</v>
      </c>
      <c r="P1009" s="51" t="s">
        <v>1204</v>
      </c>
      <c r="Q1009" s="52" t="s">
        <v>407</v>
      </c>
      <c r="R1009" s="51" t="s">
        <v>1180</v>
      </c>
      <c r="S1009" s="51" t="s">
        <v>1185</v>
      </c>
      <c r="T1009" s="51" t="s">
        <v>1160</v>
      </c>
      <c r="U1009" s="51"/>
      <c r="V1009" s="51"/>
      <c r="W1009" s="51">
        <v>1</v>
      </c>
      <c r="X1009" s="51">
        <v>0</v>
      </c>
      <c r="Y1009" s="51">
        <v>0</v>
      </c>
      <c r="Z1009" s="51">
        <v>0</v>
      </c>
      <c r="AA1009" s="51">
        <v>1</v>
      </c>
      <c r="AB1009" s="51">
        <v>0</v>
      </c>
      <c r="AC1009" s="51">
        <v>0</v>
      </c>
      <c r="AD1009" s="51">
        <v>0</v>
      </c>
      <c r="AE1009" s="51">
        <v>0</v>
      </c>
      <c r="AF1009" s="51">
        <v>0</v>
      </c>
      <c r="AG1009" s="51">
        <v>0</v>
      </c>
      <c r="AH1009" s="51" t="str">
        <f>IF(OR(COUNTIF(WestCoast[],IDPs[[#This Row],[Dis_Pcode]])&gt;=1,COUNTIF(WestCoast[],#REF!)&gt;=1),"Yes","No")</f>
        <v>No</v>
      </c>
      <c r="AI1009" s="51" t="str">
        <f>IF(IDPs[[#This Row],[Gov_Pcode]]=IDPs[[#This Row],[Gov_Coming_Pcode]],"Yes","No")</f>
        <v>No</v>
      </c>
      <c r="AJ1009" s="51" t="str">
        <f>IF(IDPs[[#This Row],[Dis_Pcode]]=IDPs[[#This Row],[Dis_Coming_Pcode]],"Yes","No")</f>
        <v>No</v>
      </c>
    </row>
    <row r="1010" spans="1:36" x14ac:dyDescent="0.35">
      <c r="A1010" s="50">
        <v>45480</v>
      </c>
      <c r="B1010" s="50">
        <v>45476</v>
      </c>
      <c r="C1010" s="50" t="s">
        <v>874</v>
      </c>
      <c r="D1010" s="51" t="s">
        <v>6</v>
      </c>
      <c r="E1010" s="52" t="s">
        <v>873</v>
      </c>
      <c r="F1010" s="51" t="s">
        <v>876</v>
      </c>
      <c r="G1010" s="51" t="s">
        <v>180</v>
      </c>
      <c r="H1010" s="52" t="s">
        <v>875</v>
      </c>
      <c r="I1010" s="51" t="s">
        <v>1126</v>
      </c>
      <c r="J1010" s="51" t="s">
        <v>1184</v>
      </c>
      <c r="K1010" s="50">
        <v>45475</v>
      </c>
      <c r="L1010" s="50" t="s">
        <v>874</v>
      </c>
      <c r="M1010" s="51" t="s">
        <v>6</v>
      </c>
      <c r="N1010" s="52" t="s">
        <v>873</v>
      </c>
      <c r="O1010" s="51" t="s">
        <v>876</v>
      </c>
      <c r="P1010" s="51" t="s">
        <v>180</v>
      </c>
      <c r="Q1010" s="52" t="s">
        <v>875</v>
      </c>
      <c r="R1010" s="51" t="s">
        <v>1180</v>
      </c>
      <c r="S1010" s="51" t="s">
        <v>1186</v>
      </c>
      <c r="T1010" s="51" t="s">
        <v>1435</v>
      </c>
      <c r="U1010" s="51" t="s">
        <v>1435</v>
      </c>
      <c r="V1010" s="51" t="s">
        <v>1435</v>
      </c>
      <c r="W1010" s="51">
        <v>15</v>
      </c>
      <c r="X1010" s="51">
        <v>0</v>
      </c>
      <c r="Y1010" s="51">
        <v>2</v>
      </c>
      <c r="Z1010" s="51">
        <v>0</v>
      </c>
      <c r="AA1010" s="51">
        <v>1</v>
      </c>
      <c r="AB1010" s="51">
        <v>2</v>
      </c>
      <c r="AC1010" s="51">
        <v>0</v>
      </c>
      <c r="AD1010" s="51">
        <v>10</v>
      </c>
      <c r="AE1010" s="51">
        <v>0</v>
      </c>
      <c r="AF1010" s="51">
        <v>0</v>
      </c>
      <c r="AG1010" s="51">
        <v>0</v>
      </c>
      <c r="AH1010" s="51" t="str">
        <f>IF(OR(COUNTIF(WestCoast[],IDPs[[#This Row],[Dis_Pcode]])&gt;=1,COUNTIF(WestCoast[],#REF!)&gt;=1),"Yes","No")</f>
        <v>No</v>
      </c>
      <c r="AI1010" s="51" t="str">
        <f>IF(IDPs[[#This Row],[Gov_Pcode]]=IDPs[[#This Row],[Gov_Coming_Pcode]],"Yes","No")</f>
        <v>Yes</v>
      </c>
      <c r="AJ1010" s="51" t="str">
        <f>IF(IDPs[[#This Row],[Dis_Pcode]]=IDPs[[#This Row],[Dis_Coming_Pcode]],"Yes","No")</f>
        <v>Yes</v>
      </c>
    </row>
    <row r="1011" spans="1:36" x14ac:dyDescent="0.35">
      <c r="A1011" s="50">
        <v>45480</v>
      </c>
      <c r="B1011" s="50">
        <v>45477</v>
      </c>
      <c r="C1011" s="50" t="s">
        <v>874</v>
      </c>
      <c r="D1011" s="51" t="s">
        <v>6</v>
      </c>
      <c r="E1011" s="52" t="s">
        <v>873</v>
      </c>
      <c r="F1011" s="51" t="s">
        <v>894</v>
      </c>
      <c r="G1011" s="51" t="s">
        <v>87</v>
      </c>
      <c r="H1011" s="52" t="s">
        <v>893</v>
      </c>
      <c r="I1011" s="51" t="s">
        <v>1126</v>
      </c>
      <c r="J1011" s="51" t="s">
        <v>1184</v>
      </c>
      <c r="K1011" s="50">
        <v>45475</v>
      </c>
      <c r="L1011" s="50" t="s">
        <v>1046</v>
      </c>
      <c r="M1011" s="51" t="s">
        <v>1207</v>
      </c>
      <c r="N1011" s="52" t="s">
        <v>267</v>
      </c>
      <c r="O1011" s="51" t="s">
        <v>1060</v>
      </c>
      <c r="P1011" s="51" t="s">
        <v>49</v>
      </c>
      <c r="Q1011" s="52" t="s">
        <v>1059</v>
      </c>
      <c r="R1011" s="51" t="s">
        <v>1181</v>
      </c>
      <c r="S1011" s="51" t="s">
        <v>1413</v>
      </c>
      <c r="T1011" s="51" t="s">
        <v>1439</v>
      </c>
      <c r="U1011" s="51"/>
      <c r="V1011" s="51"/>
      <c r="W1011" s="51">
        <v>1</v>
      </c>
      <c r="X1011" s="51">
        <v>0</v>
      </c>
      <c r="Y1011" s="51">
        <v>0</v>
      </c>
      <c r="Z1011" s="51">
        <v>0</v>
      </c>
      <c r="AA1011" s="51">
        <v>0</v>
      </c>
      <c r="AB1011" s="51">
        <v>0</v>
      </c>
      <c r="AC1011" s="51">
        <v>0</v>
      </c>
      <c r="AD1011" s="51">
        <v>1</v>
      </c>
      <c r="AE1011" s="51">
        <v>0</v>
      </c>
      <c r="AF1011" s="51">
        <v>0</v>
      </c>
      <c r="AG1011" s="51">
        <v>0</v>
      </c>
      <c r="AH1011" s="51" t="str">
        <f>IF(OR(COUNTIF(WestCoast[],IDPs[[#This Row],[Dis_Pcode]])&gt;=1,COUNTIF(WestCoast[],#REF!)&gt;=1),"Yes","No")</f>
        <v>No</v>
      </c>
      <c r="AI1011" s="51" t="str">
        <f>IF(IDPs[[#This Row],[Gov_Pcode]]=IDPs[[#This Row],[Gov_Coming_Pcode]],"Yes","No")</f>
        <v>No</v>
      </c>
      <c r="AJ1011" s="51" t="str">
        <f>IF(IDPs[[#This Row],[Dis_Pcode]]=IDPs[[#This Row],[Dis_Coming_Pcode]],"Yes","No")</f>
        <v>No</v>
      </c>
    </row>
    <row r="1012" spans="1:36" x14ac:dyDescent="0.35">
      <c r="A1012" s="50">
        <v>45480</v>
      </c>
      <c r="B1012" s="50">
        <v>45477</v>
      </c>
      <c r="C1012" s="50" t="s">
        <v>874</v>
      </c>
      <c r="D1012" s="51" t="s">
        <v>6</v>
      </c>
      <c r="E1012" s="52" t="s">
        <v>873</v>
      </c>
      <c r="F1012" s="51" t="s">
        <v>894</v>
      </c>
      <c r="G1012" s="51" t="s">
        <v>87</v>
      </c>
      <c r="H1012" s="52" t="s">
        <v>893</v>
      </c>
      <c r="I1012" s="51" t="s">
        <v>1126</v>
      </c>
      <c r="J1012" s="51" t="s">
        <v>1184</v>
      </c>
      <c r="K1012" s="50">
        <v>45475</v>
      </c>
      <c r="L1012" s="50" t="s">
        <v>999</v>
      </c>
      <c r="M1012" s="51" t="s">
        <v>15</v>
      </c>
      <c r="N1012" s="52" t="s">
        <v>271</v>
      </c>
      <c r="O1012" s="51" t="s">
        <v>1015</v>
      </c>
      <c r="P1012" s="51" t="s">
        <v>259</v>
      </c>
      <c r="Q1012" s="52" t="s">
        <v>1014</v>
      </c>
      <c r="R1012" s="51" t="s">
        <v>1181</v>
      </c>
      <c r="S1012" s="51" t="s">
        <v>1183</v>
      </c>
      <c r="T1012" s="51" t="s">
        <v>1435</v>
      </c>
      <c r="U1012" s="51" t="s">
        <v>1160</v>
      </c>
      <c r="V1012" s="51"/>
      <c r="W1012" s="51">
        <v>1</v>
      </c>
      <c r="X1012" s="51">
        <v>0</v>
      </c>
      <c r="Y1012" s="51">
        <v>0</v>
      </c>
      <c r="Z1012" s="51">
        <v>0</v>
      </c>
      <c r="AA1012" s="51">
        <v>0</v>
      </c>
      <c r="AB1012" s="51">
        <v>0</v>
      </c>
      <c r="AC1012" s="51">
        <v>0</v>
      </c>
      <c r="AD1012" s="51">
        <v>1</v>
      </c>
      <c r="AE1012" s="51">
        <v>0</v>
      </c>
      <c r="AF1012" s="51">
        <v>0</v>
      </c>
      <c r="AG1012" s="51">
        <v>0</v>
      </c>
      <c r="AH1012" s="51" t="str">
        <f>IF(OR(COUNTIF(WestCoast[],IDPs[[#This Row],[Dis_Pcode]])&gt;=1,COUNTIF(WestCoast[],#REF!)&gt;=1),"Yes","No")</f>
        <v>No</v>
      </c>
      <c r="AI1012" s="51" t="str">
        <f>IF(IDPs[[#This Row],[Gov_Pcode]]=IDPs[[#This Row],[Gov_Coming_Pcode]],"Yes","No")</f>
        <v>No</v>
      </c>
      <c r="AJ1012" s="51" t="str">
        <f>IF(IDPs[[#This Row],[Dis_Pcode]]=IDPs[[#This Row],[Dis_Coming_Pcode]],"Yes","No")</f>
        <v>No</v>
      </c>
    </row>
    <row r="1013" spans="1:36" x14ac:dyDescent="0.35">
      <c r="A1013" s="50">
        <v>45480</v>
      </c>
      <c r="B1013" s="50">
        <v>45477</v>
      </c>
      <c r="C1013" s="50" t="s">
        <v>874</v>
      </c>
      <c r="D1013" s="51" t="s">
        <v>6</v>
      </c>
      <c r="E1013" s="52" t="s">
        <v>873</v>
      </c>
      <c r="F1013" s="51" t="s">
        <v>892</v>
      </c>
      <c r="G1013" s="51" t="s">
        <v>6</v>
      </c>
      <c r="H1013" s="52" t="s">
        <v>873</v>
      </c>
      <c r="I1013" s="51" t="s">
        <v>1126</v>
      </c>
      <c r="J1013" s="51" t="s">
        <v>1184</v>
      </c>
      <c r="K1013" s="50">
        <v>45475</v>
      </c>
      <c r="L1013" s="50" t="s">
        <v>401</v>
      </c>
      <c r="M1013" s="51" t="s">
        <v>1203</v>
      </c>
      <c r="N1013" s="52" t="s">
        <v>266</v>
      </c>
      <c r="O1013" s="51" t="s">
        <v>431</v>
      </c>
      <c r="P1013" s="51" t="s">
        <v>160</v>
      </c>
      <c r="Q1013" s="52" t="s">
        <v>430</v>
      </c>
      <c r="R1013" s="51" t="s">
        <v>1181</v>
      </c>
      <c r="S1013" s="51" t="s">
        <v>1413</v>
      </c>
      <c r="T1013" s="51" t="s">
        <v>1435</v>
      </c>
      <c r="U1013" s="51" t="s">
        <v>1435</v>
      </c>
      <c r="V1013" s="51" t="s">
        <v>1160</v>
      </c>
      <c r="W1013" s="51">
        <v>1</v>
      </c>
      <c r="X1013" s="51">
        <v>0</v>
      </c>
      <c r="Y1013" s="51">
        <v>0</v>
      </c>
      <c r="Z1013" s="51">
        <v>0</v>
      </c>
      <c r="AA1013" s="51">
        <v>0</v>
      </c>
      <c r="AB1013" s="51">
        <v>0</v>
      </c>
      <c r="AC1013" s="51">
        <v>0</v>
      </c>
      <c r="AD1013" s="51">
        <v>1</v>
      </c>
      <c r="AE1013" s="51">
        <v>0</v>
      </c>
      <c r="AF1013" s="51">
        <v>0</v>
      </c>
      <c r="AG1013" s="51">
        <v>0</v>
      </c>
      <c r="AH1013" s="51" t="str">
        <f>IF(OR(COUNTIF(WestCoast[],IDPs[[#This Row],[Dis_Pcode]])&gt;=1,COUNTIF(WestCoast[],#REF!)&gt;=1),"Yes","No")</f>
        <v>No</v>
      </c>
      <c r="AI1013" s="51" t="str">
        <f>IF(IDPs[[#This Row],[Gov_Pcode]]=IDPs[[#This Row],[Gov_Coming_Pcode]],"Yes","No")</f>
        <v>No</v>
      </c>
      <c r="AJ1013" s="51" t="str">
        <f>IF(IDPs[[#This Row],[Dis_Pcode]]=IDPs[[#This Row],[Dis_Coming_Pcode]],"Yes","No")</f>
        <v>No</v>
      </c>
    </row>
    <row r="1014" spans="1:36" x14ac:dyDescent="0.35">
      <c r="A1014" s="50">
        <v>45478</v>
      </c>
      <c r="B1014" s="50">
        <v>45477</v>
      </c>
      <c r="C1014" s="50" t="s">
        <v>401</v>
      </c>
      <c r="D1014" s="51" t="s">
        <v>1203</v>
      </c>
      <c r="E1014" s="52" t="s">
        <v>266</v>
      </c>
      <c r="F1014" s="51" t="s">
        <v>453</v>
      </c>
      <c r="G1014" s="51" t="s">
        <v>25</v>
      </c>
      <c r="H1014" s="52" t="s">
        <v>452</v>
      </c>
      <c r="I1014" s="51" t="s">
        <v>1126</v>
      </c>
      <c r="J1014" s="51" t="s">
        <v>1184</v>
      </c>
      <c r="K1014" s="50">
        <v>45476</v>
      </c>
      <c r="L1014" s="50" t="s">
        <v>401</v>
      </c>
      <c r="M1014" s="51" t="s">
        <v>1203</v>
      </c>
      <c r="N1014" s="52" t="s">
        <v>266</v>
      </c>
      <c r="O1014" s="51" t="s">
        <v>408</v>
      </c>
      <c r="P1014" s="51" t="s">
        <v>1204</v>
      </c>
      <c r="Q1014" s="52" t="s">
        <v>407</v>
      </c>
      <c r="R1014" s="51" t="s">
        <v>1180</v>
      </c>
      <c r="S1014" s="51" t="s">
        <v>1186</v>
      </c>
      <c r="T1014" s="51" t="s">
        <v>1160</v>
      </c>
      <c r="U1014" s="51"/>
      <c r="V1014" s="51"/>
      <c r="W1014" s="51">
        <v>3</v>
      </c>
      <c r="X1014" s="51">
        <v>0</v>
      </c>
      <c r="Y1014" s="51">
        <v>1</v>
      </c>
      <c r="Z1014" s="51">
        <v>0</v>
      </c>
      <c r="AA1014" s="51">
        <v>0</v>
      </c>
      <c r="AB1014" s="51">
        <v>0</v>
      </c>
      <c r="AC1014" s="51">
        <v>0</v>
      </c>
      <c r="AD1014" s="51">
        <v>2</v>
      </c>
      <c r="AE1014" s="51">
        <v>0</v>
      </c>
      <c r="AF1014" s="51">
        <v>0</v>
      </c>
      <c r="AG1014" s="51">
        <v>0</v>
      </c>
      <c r="AH1014" s="51" t="str">
        <f>IF(OR(COUNTIF(WestCoast[],IDPs[[#This Row],[Dis_Pcode]])&gt;=1,COUNTIF(WestCoast[],#REF!)&gt;=1),"Yes","No")</f>
        <v>Yes</v>
      </c>
      <c r="AI1014" s="51" t="str">
        <f>IF(IDPs[[#This Row],[Gov_Pcode]]=IDPs[[#This Row],[Gov_Coming_Pcode]],"Yes","No")</f>
        <v>Yes</v>
      </c>
      <c r="AJ1014" s="51" t="str">
        <f>IF(IDPs[[#This Row],[Dis_Pcode]]=IDPs[[#This Row],[Dis_Coming_Pcode]],"Yes","No")</f>
        <v>No</v>
      </c>
    </row>
    <row r="1015" spans="1:36" x14ac:dyDescent="0.35">
      <c r="A1015" s="50">
        <v>45479</v>
      </c>
      <c r="B1015" s="50">
        <v>45479</v>
      </c>
      <c r="C1015" s="50" t="s">
        <v>380</v>
      </c>
      <c r="D1015" s="51" t="s">
        <v>1218</v>
      </c>
      <c r="E1015" s="52" t="s">
        <v>265</v>
      </c>
      <c r="F1015" s="51" t="s">
        <v>382</v>
      </c>
      <c r="G1015" s="51" t="s">
        <v>1218</v>
      </c>
      <c r="H1015" s="52" t="s">
        <v>265</v>
      </c>
      <c r="I1015" s="51" t="s">
        <v>1126</v>
      </c>
      <c r="J1015" s="51" t="s">
        <v>1184</v>
      </c>
      <c r="K1015" s="50">
        <v>45476</v>
      </c>
      <c r="L1015" s="50" t="s">
        <v>380</v>
      </c>
      <c r="M1015" s="51" t="s">
        <v>1218</v>
      </c>
      <c r="N1015" s="52" t="s">
        <v>265</v>
      </c>
      <c r="O1015" s="51" t="s">
        <v>400</v>
      </c>
      <c r="P1015" s="51" t="s">
        <v>1154</v>
      </c>
      <c r="Q1015" s="52" t="s">
        <v>398</v>
      </c>
      <c r="R1015" s="51" t="s">
        <v>1180</v>
      </c>
      <c r="S1015" s="51" t="s">
        <v>1186</v>
      </c>
      <c r="T1015" s="51" t="s">
        <v>1160</v>
      </c>
      <c r="U1015" s="51"/>
      <c r="V1015" s="51"/>
      <c r="W1015" s="51">
        <v>1</v>
      </c>
      <c r="X1015" s="51">
        <v>0</v>
      </c>
      <c r="Y1015" s="51">
        <v>0</v>
      </c>
      <c r="Z1015" s="51">
        <v>0</v>
      </c>
      <c r="AA1015" s="51">
        <v>0</v>
      </c>
      <c r="AB1015" s="51">
        <v>0</v>
      </c>
      <c r="AC1015" s="51">
        <v>0</v>
      </c>
      <c r="AD1015" s="51">
        <v>1</v>
      </c>
      <c r="AE1015" s="51">
        <v>0</v>
      </c>
      <c r="AF1015" s="51">
        <v>0</v>
      </c>
      <c r="AG1015" s="51">
        <v>0</v>
      </c>
      <c r="AH1015" s="51" t="str">
        <f>IF(OR(COUNTIF(WestCoast[],IDPs[[#This Row],[Dis_Pcode]])&gt;=1,COUNTIF(WestCoast[],#REF!)&gt;=1),"Yes","No")</f>
        <v>No</v>
      </c>
      <c r="AI1015" s="51" t="str">
        <f>IF(IDPs[[#This Row],[Gov_Pcode]]=IDPs[[#This Row],[Gov_Coming_Pcode]],"Yes","No")</f>
        <v>Yes</v>
      </c>
      <c r="AJ1015" s="51" t="str">
        <f>IF(IDPs[[#This Row],[Dis_Pcode]]=IDPs[[#This Row],[Dis_Coming_Pcode]],"Yes","No")</f>
        <v>No</v>
      </c>
    </row>
    <row r="1016" spans="1:36" x14ac:dyDescent="0.35">
      <c r="A1016" s="50">
        <v>45480</v>
      </c>
      <c r="B1016" s="50">
        <v>45477</v>
      </c>
      <c r="C1016" s="50" t="s">
        <v>874</v>
      </c>
      <c r="D1016" s="51" t="s">
        <v>6</v>
      </c>
      <c r="E1016" s="52" t="s">
        <v>873</v>
      </c>
      <c r="F1016" s="51" t="s">
        <v>894</v>
      </c>
      <c r="G1016" s="51" t="s">
        <v>87</v>
      </c>
      <c r="H1016" s="52" t="s">
        <v>893</v>
      </c>
      <c r="I1016" s="51" t="s">
        <v>1126</v>
      </c>
      <c r="J1016" s="51" t="s">
        <v>1184</v>
      </c>
      <c r="K1016" s="50">
        <v>45476</v>
      </c>
      <c r="L1016" s="50" t="s">
        <v>841</v>
      </c>
      <c r="M1016" s="51" t="s">
        <v>10</v>
      </c>
      <c r="N1016" s="52" t="s">
        <v>272</v>
      </c>
      <c r="O1016" s="51" t="s">
        <v>851</v>
      </c>
      <c r="P1016" s="51" t="s">
        <v>118</v>
      </c>
      <c r="Q1016" s="52" t="s">
        <v>850</v>
      </c>
      <c r="R1016" s="51" t="s">
        <v>1181</v>
      </c>
      <c r="S1016" s="51" t="s">
        <v>1183</v>
      </c>
      <c r="T1016" s="51" t="s">
        <v>1160</v>
      </c>
      <c r="U1016" s="51"/>
      <c r="V1016" s="51"/>
      <c r="W1016" s="51">
        <v>1</v>
      </c>
      <c r="X1016" s="51">
        <v>0</v>
      </c>
      <c r="Y1016" s="51">
        <v>0</v>
      </c>
      <c r="Z1016" s="51">
        <v>0</v>
      </c>
      <c r="AA1016" s="51">
        <v>0</v>
      </c>
      <c r="AB1016" s="51">
        <v>0</v>
      </c>
      <c r="AC1016" s="51">
        <v>0</v>
      </c>
      <c r="AD1016" s="51">
        <v>1</v>
      </c>
      <c r="AE1016" s="51">
        <v>0</v>
      </c>
      <c r="AF1016" s="51">
        <v>0</v>
      </c>
      <c r="AG1016" s="51">
        <v>0</v>
      </c>
      <c r="AH1016" s="51" t="str">
        <f>IF(OR(COUNTIF(WestCoast[],IDPs[[#This Row],[Dis_Pcode]])&gt;=1,COUNTIF(WestCoast[],#REF!)&gt;=1),"Yes","No")</f>
        <v>No</v>
      </c>
      <c r="AI1016" s="51" t="str">
        <f>IF(IDPs[[#This Row],[Gov_Pcode]]=IDPs[[#This Row],[Gov_Coming_Pcode]],"Yes","No")</f>
        <v>No</v>
      </c>
      <c r="AJ1016" s="51" t="str">
        <f>IF(IDPs[[#This Row],[Dis_Pcode]]=IDPs[[#This Row],[Dis_Coming_Pcode]],"Yes","No")</f>
        <v>No</v>
      </c>
    </row>
    <row r="1017" spans="1:36" x14ac:dyDescent="0.35">
      <c r="A1017" s="50">
        <v>45480</v>
      </c>
      <c r="B1017" s="50">
        <v>45478</v>
      </c>
      <c r="C1017" s="50" t="s">
        <v>874</v>
      </c>
      <c r="D1017" s="51" t="s">
        <v>6</v>
      </c>
      <c r="E1017" s="52" t="s">
        <v>873</v>
      </c>
      <c r="F1017" s="51" t="s">
        <v>894</v>
      </c>
      <c r="G1017" s="51" t="s">
        <v>87</v>
      </c>
      <c r="H1017" s="52" t="s">
        <v>893</v>
      </c>
      <c r="I1017" s="51" t="s">
        <v>1126</v>
      </c>
      <c r="J1017" s="51" t="s">
        <v>1184</v>
      </c>
      <c r="K1017" s="50">
        <v>45476</v>
      </c>
      <c r="L1017" s="50" t="s">
        <v>617</v>
      </c>
      <c r="M1017" s="51" t="s">
        <v>13</v>
      </c>
      <c r="N1017" s="52" t="s">
        <v>275</v>
      </c>
      <c r="O1017" s="51" t="s">
        <v>624</v>
      </c>
      <c r="P1017" s="51" t="s">
        <v>1330</v>
      </c>
      <c r="Q1017" s="52" t="s">
        <v>623</v>
      </c>
      <c r="R1017" s="51" t="s">
        <v>1181</v>
      </c>
      <c r="S1017" s="51" t="s">
        <v>1183</v>
      </c>
      <c r="T1017" s="51" t="s">
        <v>1160</v>
      </c>
      <c r="U1017" s="51"/>
      <c r="V1017" s="51"/>
      <c r="W1017" s="51">
        <v>1</v>
      </c>
      <c r="X1017" s="51">
        <v>0</v>
      </c>
      <c r="Y1017" s="51">
        <v>0</v>
      </c>
      <c r="Z1017" s="51">
        <v>0</v>
      </c>
      <c r="AA1017" s="51">
        <v>0</v>
      </c>
      <c r="AB1017" s="51">
        <v>0</v>
      </c>
      <c r="AC1017" s="51">
        <v>0</v>
      </c>
      <c r="AD1017" s="51">
        <v>0</v>
      </c>
      <c r="AE1017" s="51">
        <v>0</v>
      </c>
      <c r="AF1017" s="51">
        <v>1</v>
      </c>
      <c r="AG1017" s="51">
        <v>0</v>
      </c>
      <c r="AH1017" s="51" t="str">
        <f>IF(OR(COUNTIF(WestCoast[],IDPs[[#This Row],[Dis_Pcode]])&gt;=1,COUNTIF(WestCoast[],#REF!)&gt;=1),"Yes","No")</f>
        <v>No</v>
      </c>
      <c r="AI1017" s="51" t="str">
        <f>IF(IDPs[[#This Row],[Gov_Pcode]]=IDPs[[#This Row],[Gov_Coming_Pcode]],"Yes","No")</f>
        <v>No</v>
      </c>
      <c r="AJ1017" s="51" t="str">
        <f>IF(IDPs[[#This Row],[Dis_Pcode]]=IDPs[[#This Row],[Dis_Coming_Pcode]],"Yes","No")</f>
        <v>No</v>
      </c>
    </row>
    <row r="1018" spans="1:36" x14ac:dyDescent="0.35">
      <c r="A1018" s="50">
        <v>45480</v>
      </c>
      <c r="B1018" s="50">
        <v>45478</v>
      </c>
      <c r="C1018" s="50" t="s">
        <v>874</v>
      </c>
      <c r="D1018" s="51" t="s">
        <v>6</v>
      </c>
      <c r="E1018" s="52" t="s">
        <v>873</v>
      </c>
      <c r="F1018" s="51" t="s">
        <v>894</v>
      </c>
      <c r="G1018" s="51" t="s">
        <v>87</v>
      </c>
      <c r="H1018" s="52" t="s">
        <v>893</v>
      </c>
      <c r="I1018" s="51" t="s">
        <v>1126</v>
      </c>
      <c r="J1018" s="51" t="s">
        <v>1184</v>
      </c>
      <c r="K1018" s="50">
        <v>45476</v>
      </c>
      <c r="L1018" s="50" t="s">
        <v>999</v>
      </c>
      <c r="M1018" s="51" t="s">
        <v>15</v>
      </c>
      <c r="N1018" s="52" t="s">
        <v>271</v>
      </c>
      <c r="O1018" s="51" t="s">
        <v>1032</v>
      </c>
      <c r="P1018" s="51" t="s">
        <v>1338</v>
      </c>
      <c r="Q1018" s="52" t="s">
        <v>1339</v>
      </c>
      <c r="R1018" s="51" t="s">
        <v>1181</v>
      </c>
      <c r="S1018" s="51" t="s">
        <v>1183</v>
      </c>
      <c r="T1018" s="51" t="s">
        <v>1439</v>
      </c>
      <c r="U1018" s="51"/>
      <c r="V1018" s="51"/>
      <c r="W1018" s="51">
        <v>2</v>
      </c>
      <c r="X1018" s="51">
        <v>0</v>
      </c>
      <c r="Y1018" s="51">
        <v>0</v>
      </c>
      <c r="Z1018" s="51">
        <v>0</v>
      </c>
      <c r="AA1018" s="51">
        <v>1</v>
      </c>
      <c r="AB1018" s="51">
        <v>0</v>
      </c>
      <c r="AC1018" s="51">
        <v>0</v>
      </c>
      <c r="AD1018" s="51">
        <v>1</v>
      </c>
      <c r="AE1018" s="51">
        <v>0</v>
      </c>
      <c r="AF1018" s="51">
        <v>0</v>
      </c>
      <c r="AG1018" s="51">
        <v>0</v>
      </c>
      <c r="AH1018" s="51" t="str">
        <f>IF(OR(COUNTIF(WestCoast[],IDPs[[#This Row],[Dis_Pcode]])&gt;=1,COUNTIF(WestCoast[],#REF!)&gt;=1),"Yes","No")</f>
        <v>No</v>
      </c>
      <c r="AI1018" s="51" t="str">
        <f>IF(IDPs[[#This Row],[Gov_Pcode]]=IDPs[[#This Row],[Gov_Coming_Pcode]],"Yes","No")</f>
        <v>No</v>
      </c>
      <c r="AJ1018" s="51" t="str">
        <f>IF(IDPs[[#This Row],[Dis_Pcode]]=IDPs[[#This Row],[Dis_Coming_Pcode]],"Yes","No")</f>
        <v>No</v>
      </c>
    </row>
    <row r="1019" spans="1:36" x14ac:dyDescent="0.35">
      <c r="A1019" s="50">
        <v>45480</v>
      </c>
      <c r="B1019" s="50">
        <v>45478</v>
      </c>
      <c r="C1019" s="50" t="s">
        <v>874</v>
      </c>
      <c r="D1019" s="51" t="s">
        <v>6</v>
      </c>
      <c r="E1019" s="52" t="s">
        <v>873</v>
      </c>
      <c r="F1019" s="51" t="s">
        <v>892</v>
      </c>
      <c r="G1019" s="51" t="s">
        <v>6</v>
      </c>
      <c r="H1019" s="52" t="s">
        <v>873</v>
      </c>
      <c r="I1019" s="51" t="s">
        <v>1126</v>
      </c>
      <c r="J1019" s="51" t="s">
        <v>1184</v>
      </c>
      <c r="K1019" s="50">
        <v>45476</v>
      </c>
      <c r="L1019" s="50" t="s">
        <v>401</v>
      </c>
      <c r="M1019" s="51" t="s">
        <v>1203</v>
      </c>
      <c r="N1019" s="52" t="s">
        <v>266</v>
      </c>
      <c r="O1019" s="51" t="s">
        <v>447</v>
      </c>
      <c r="P1019" s="51" t="s">
        <v>43</v>
      </c>
      <c r="Q1019" s="52" t="s">
        <v>446</v>
      </c>
      <c r="R1019" s="51" t="s">
        <v>1181</v>
      </c>
      <c r="S1019" s="51" t="s">
        <v>1183</v>
      </c>
      <c r="T1019" s="51" t="s">
        <v>1160</v>
      </c>
      <c r="U1019" s="51"/>
      <c r="V1019" s="51"/>
      <c r="W1019" s="51">
        <v>1</v>
      </c>
      <c r="X1019" s="51">
        <v>0</v>
      </c>
      <c r="Y1019" s="51">
        <v>0</v>
      </c>
      <c r="Z1019" s="51">
        <v>0</v>
      </c>
      <c r="AA1019" s="51">
        <v>0</v>
      </c>
      <c r="AB1019" s="51">
        <v>0</v>
      </c>
      <c r="AC1019" s="51">
        <v>0</v>
      </c>
      <c r="AD1019" s="51">
        <v>1</v>
      </c>
      <c r="AE1019" s="51">
        <v>0</v>
      </c>
      <c r="AF1019" s="51">
        <v>0</v>
      </c>
      <c r="AG1019" s="51">
        <v>0</v>
      </c>
      <c r="AH1019" s="51" t="str">
        <f>IF(OR(COUNTIF(WestCoast[],IDPs[[#This Row],[Dis_Pcode]])&gt;=1,COUNTIF(WestCoast[],#REF!)&gt;=1),"Yes","No")</f>
        <v>No</v>
      </c>
      <c r="AI1019" s="51" t="str">
        <f>IF(IDPs[[#This Row],[Gov_Pcode]]=IDPs[[#This Row],[Gov_Coming_Pcode]],"Yes","No")</f>
        <v>No</v>
      </c>
      <c r="AJ1019" s="51" t="str">
        <f>IF(IDPs[[#This Row],[Dis_Pcode]]=IDPs[[#This Row],[Dis_Coming_Pcode]],"Yes","No")</f>
        <v>No</v>
      </c>
    </row>
    <row r="1020" spans="1:36" x14ac:dyDescent="0.35">
      <c r="A1020" s="50">
        <v>45479</v>
      </c>
      <c r="B1020" s="50">
        <v>45479</v>
      </c>
      <c r="C1020" s="50" t="s">
        <v>1046</v>
      </c>
      <c r="D1020" s="51" t="s">
        <v>1207</v>
      </c>
      <c r="E1020" s="52" t="s">
        <v>267</v>
      </c>
      <c r="F1020" s="51" t="s">
        <v>1053</v>
      </c>
      <c r="G1020" s="51" t="s">
        <v>1052</v>
      </c>
      <c r="H1020" s="52" t="s">
        <v>1051</v>
      </c>
      <c r="I1020" s="51" t="s">
        <v>1126</v>
      </c>
      <c r="J1020" s="51" t="s">
        <v>1184</v>
      </c>
      <c r="K1020" s="50">
        <v>45477</v>
      </c>
      <c r="L1020" s="50" t="s">
        <v>401</v>
      </c>
      <c r="M1020" s="51" t="s">
        <v>1203</v>
      </c>
      <c r="N1020" s="52" t="s">
        <v>266</v>
      </c>
      <c r="O1020" s="51" t="s">
        <v>415</v>
      </c>
      <c r="P1020" s="51" t="s">
        <v>34</v>
      </c>
      <c r="Q1020" s="52" t="s">
        <v>414</v>
      </c>
      <c r="R1020" s="51" t="s">
        <v>1180</v>
      </c>
      <c r="S1020" s="51" t="s">
        <v>1185</v>
      </c>
      <c r="T1020" s="51" t="s">
        <v>1160</v>
      </c>
      <c r="U1020" s="51"/>
      <c r="V1020" s="51"/>
      <c r="W1020" s="51">
        <v>1</v>
      </c>
      <c r="X1020" s="51">
        <v>0</v>
      </c>
      <c r="Y1020" s="51">
        <v>0</v>
      </c>
      <c r="Z1020" s="51">
        <v>0</v>
      </c>
      <c r="AA1020" s="51">
        <v>1</v>
      </c>
      <c r="AB1020" s="51">
        <v>0</v>
      </c>
      <c r="AC1020" s="51">
        <v>0</v>
      </c>
      <c r="AD1020" s="51">
        <v>0</v>
      </c>
      <c r="AE1020" s="51">
        <v>0</v>
      </c>
      <c r="AF1020" s="51">
        <v>0</v>
      </c>
      <c r="AG1020" s="51">
        <v>0</v>
      </c>
      <c r="AH1020" s="51" t="str">
        <f>IF(OR(COUNTIF(WestCoast[],IDPs[[#This Row],[Dis_Pcode]])&gt;=1,COUNTIF(WestCoast[],#REF!)&gt;=1),"Yes","No")</f>
        <v>No</v>
      </c>
      <c r="AI1020" s="51" t="str">
        <f>IF(IDPs[[#This Row],[Gov_Pcode]]=IDPs[[#This Row],[Gov_Coming_Pcode]],"Yes","No")</f>
        <v>No</v>
      </c>
      <c r="AJ1020" s="51" t="str">
        <f>IF(IDPs[[#This Row],[Dis_Pcode]]=IDPs[[#This Row],[Dis_Coming_Pcode]],"Yes","No")</f>
        <v>No</v>
      </c>
    </row>
    <row r="1021" spans="1:36" x14ac:dyDescent="0.35">
      <c r="A1021" s="50">
        <v>45479</v>
      </c>
      <c r="B1021" s="50">
        <v>45479</v>
      </c>
      <c r="C1021" s="50" t="s">
        <v>1046</v>
      </c>
      <c r="D1021" s="51" t="s">
        <v>1207</v>
      </c>
      <c r="E1021" s="52" t="s">
        <v>267</v>
      </c>
      <c r="F1021" s="51" t="s">
        <v>1081</v>
      </c>
      <c r="G1021" s="51" t="s">
        <v>1208</v>
      </c>
      <c r="H1021" s="52" t="s">
        <v>1080</v>
      </c>
      <c r="I1021" s="51" t="s">
        <v>1126</v>
      </c>
      <c r="J1021" s="51" t="s">
        <v>1184</v>
      </c>
      <c r="K1021" s="50">
        <v>45477</v>
      </c>
      <c r="L1021" s="50" t="s">
        <v>1046</v>
      </c>
      <c r="M1021" s="51" t="s">
        <v>1207</v>
      </c>
      <c r="N1021" s="52" t="s">
        <v>267</v>
      </c>
      <c r="O1021" s="51" t="s">
        <v>1084</v>
      </c>
      <c r="P1021" s="51" t="s">
        <v>35</v>
      </c>
      <c r="Q1021" s="52" t="s">
        <v>1083</v>
      </c>
      <c r="R1021" s="51" t="s">
        <v>1180</v>
      </c>
      <c r="S1021" s="51" t="s">
        <v>1186</v>
      </c>
      <c r="T1021" s="51" t="s">
        <v>1160</v>
      </c>
      <c r="U1021" s="51"/>
      <c r="V1021" s="51"/>
      <c r="W1021" s="51">
        <v>1</v>
      </c>
      <c r="X1021" s="51">
        <v>0</v>
      </c>
      <c r="Y1021" s="51">
        <v>0</v>
      </c>
      <c r="Z1021" s="51">
        <v>0</v>
      </c>
      <c r="AA1021" s="51">
        <v>1</v>
      </c>
      <c r="AB1021" s="51">
        <v>0</v>
      </c>
      <c r="AC1021" s="51">
        <v>0</v>
      </c>
      <c r="AD1021" s="51">
        <v>0</v>
      </c>
      <c r="AE1021" s="51">
        <v>0</v>
      </c>
      <c r="AF1021" s="51">
        <v>0</v>
      </c>
      <c r="AG1021" s="51">
        <v>0</v>
      </c>
      <c r="AH1021" s="51" t="str">
        <f>IF(OR(COUNTIF(WestCoast[],IDPs[[#This Row],[Dis_Pcode]])&gt;=1,COUNTIF(WestCoast[],#REF!)&gt;=1),"Yes","No")</f>
        <v>No</v>
      </c>
      <c r="AI1021" s="51" t="str">
        <f>IF(IDPs[[#This Row],[Gov_Pcode]]=IDPs[[#This Row],[Gov_Coming_Pcode]],"Yes","No")</f>
        <v>Yes</v>
      </c>
      <c r="AJ1021" s="51" t="str">
        <f>IF(IDPs[[#This Row],[Dis_Pcode]]=IDPs[[#This Row],[Dis_Coming_Pcode]],"Yes","No")</f>
        <v>No</v>
      </c>
    </row>
    <row r="1022" spans="1:36" x14ac:dyDescent="0.35">
      <c r="A1022" s="50">
        <v>45479</v>
      </c>
      <c r="B1022" s="50">
        <v>45479</v>
      </c>
      <c r="C1022" s="50" t="s">
        <v>1046</v>
      </c>
      <c r="D1022" s="51" t="s">
        <v>1207</v>
      </c>
      <c r="E1022" s="52" t="s">
        <v>267</v>
      </c>
      <c r="F1022" s="51" t="s">
        <v>1081</v>
      </c>
      <c r="G1022" s="51" t="s">
        <v>1208</v>
      </c>
      <c r="H1022" s="52" t="s">
        <v>1080</v>
      </c>
      <c r="I1022" s="51" t="s">
        <v>1126</v>
      </c>
      <c r="J1022" s="51" t="s">
        <v>1184</v>
      </c>
      <c r="K1022" s="50">
        <v>45477</v>
      </c>
      <c r="L1022" s="50" t="s">
        <v>1046</v>
      </c>
      <c r="M1022" s="51" t="s">
        <v>1207</v>
      </c>
      <c r="N1022" s="52" t="s">
        <v>267</v>
      </c>
      <c r="O1022" s="51" t="s">
        <v>1084</v>
      </c>
      <c r="P1022" s="51" t="s">
        <v>35</v>
      </c>
      <c r="Q1022" s="52" t="s">
        <v>1083</v>
      </c>
      <c r="R1022" s="51" t="s">
        <v>1180</v>
      </c>
      <c r="S1022" s="51" t="s">
        <v>1186</v>
      </c>
      <c r="T1022" s="51" t="s">
        <v>1160</v>
      </c>
      <c r="U1022" s="51"/>
      <c r="V1022" s="51"/>
      <c r="W1022" s="51">
        <v>3</v>
      </c>
      <c r="X1022" s="51">
        <v>0</v>
      </c>
      <c r="Y1022" s="51">
        <v>0</v>
      </c>
      <c r="Z1022" s="51">
        <v>0</v>
      </c>
      <c r="AA1022" s="51">
        <v>3</v>
      </c>
      <c r="AB1022" s="51">
        <v>0</v>
      </c>
      <c r="AC1022" s="51">
        <v>0</v>
      </c>
      <c r="AD1022" s="51">
        <v>0</v>
      </c>
      <c r="AE1022" s="51">
        <v>0</v>
      </c>
      <c r="AF1022" s="51">
        <v>0</v>
      </c>
      <c r="AG1022" s="51">
        <v>0</v>
      </c>
      <c r="AH1022" s="51" t="str">
        <f>IF(OR(COUNTIF(WestCoast[],IDPs[[#This Row],[Dis_Pcode]])&gt;=1,COUNTIF(WestCoast[],#REF!)&gt;=1),"Yes","No")</f>
        <v>No</v>
      </c>
      <c r="AI1022" s="51" t="str">
        <f>IF(IDPs[[#This Row],[Gov_Pcode]]=IDPs[[#This Row],[Gov_Coming_Pcode]],"Yes","No")</f>
        <v>Yes</v>
      </c>
      <c r="AJ1022" s="51" t="str">
        <f>IF(IDPs[[#This Row],[Dis_Pcode]]=IDPs[[#This Row],[Dis_Coming_Pcode]],"Yes","No")</f>
        <v>No</v>
      </c>
    </row>
    <row r="1023" spans="1:36" x14ac:dyDescent="0.35">
      <c r="A1023" s="50">
        <v>45480</v>
      </c>
      <c r="B1023" s="50">
        <v>45478</v>
      </c>
      <c r="C1023" s="50" t="s">
        <v>874</v>
      </c>
      <c r="D1023" s="51" t="s">
        <v>6</v>
      </c>
      <c r="E1023" s="52" t="s">
        <v>873</v>
      </c>
      <c r="F1023" s="51" t="s">
        <v>892</v>
      </c>
      <c r="G1023" s="51" t="s">
        <v>6</v>
      </c>
      <c r="H1023" s="52" t="s">
        <v>873</v>
      </c>
      <c r="I1023" s="51" t="s">
        <v>1126</v>
      </c>
      <c r="J1023" s="51" t="s">
        <v>1184</v>
      </c>
      <c r="K1023" s="50">
        <v>45478</v>
      </c>
      <c r="L1023" s="50" t="s">
        <v>874</v>
      </c>
      <c r="M1023" s="51" t="s">
        <v>6</v>
      </c>
      <c r="N1023" s="52" t="s">
        <v>873</v>
      </c>
      <c r="O1023" s="51" t="s">
        <v>880</v>
      </c>
      <c r="P1023" s="51" t="s">
        <v>186</v>
      </c>
      <c r="Q1023" s="52" t="s">
        <v>1379</v>
      </c>
      <c r="R1023" s="51" t="s">
        <v>1181</v>
      </c>
      <c r="S1023" s="51" t="s">
        <v>1182</v>
      </c>
      <c r="T1023" s="51" t="s">
        <v>1439</v>
      </c>
      <c r="U1023" s="51"/>
      <c r="V1023" s="51"/>
      <c r="W1023" s="51">
        <v>1</v>
      </c>
      <c r="X1023" s="51">
        <v>0</v>
      </c>
      <c r="Y1023" s="51">
        <v>0</v>
      </c>
      <c r="Z1023" s="51">
        <v>0</v>
      </c>
      <c r="AA1023" s="51">
        <v>0</v>
      </c>
      <c r="AB1023" s="51">
        <v>0</v>
      </c>
      <c r="AC1023" s="51">
        <v>0</v>
      </c>
      <c r="AD1023" s="51">
        <v>1</v>
      </c>
      <c r="AE1023" s="51">
        <v>0</v>
      </c>
      <c r="AF1023" s="51">
        <v>0</v>
      </c>
      <c r="AG1023" s="51">
        <v>0</v>
      </c>
      <c r="AH1023" s="51" t="str">
        <f>IF(OR(COUNTIF(WestCoast[],IDPs[[#This Row],[Dis_Pcode]])&gt;=1,COUNTIF(WestCoast[],#REF!)&gt;=1),"Yes","No")</f>
        <v>No</v>
      </c>
      <c r="AI1023" s="51" t="str">
        <f>IF(IDPs[[#This Row],[Gov_Pcode]]=IDPs[[#This Row],[Gov_Coming_Pcode]],"Yes","No")</f>
        <v>Yes</v>
      </c>
      <c r="AJ1023" s="51" t="str">
        <f>IF(IDPs[[#This Row],[Dis_Pcode]]=IDPs[[#This Row],[Dis_Coming_Pcode]],"Yes","No")</f>
        <v>No</v>
      </c>
    </row>
    <row r="1024" spans="1:36" x14ac:dyDescent="0.35">
      <c r="A1024" s="50">
        <v>45479</v>
      </c>
      <c r="B1024" s="50">
        <v>45479</v>
      </c>
      <c r="C1024" s="50" t="s">
        <v>380</v>
      </c>
      <c r="D1024" s="51" t="s">
        <v>1218</v>
      </c>
      <c r="E1024" s="52" t="s">
        <v>265</v>
      </c>
      <c r="F1024" s="51" t="s">
        <v>382</v>
      </c>
      <c r="G1024" s="51" t="s">
        <v>1218</v>
      </c>
      <c r="H1024" s="52" t="s">
        <v>265</v>
      </c>
      <c r="I1024" s="51" t="s">
        <v>1126</v>
      </c>
      <c r="J1024" s="51" t="s">
        <v>1184</v>
      </c>
      <c r="K1024" s="50">
        <v>45479</v>
      </c>
      <c r="L1024" s="50" t="s">
        <v>380</v>
      </c>
      <c r="M1024" s="51" t="s">
        <v>1218</v>
      </c>
      <c r="N1024" s="52" t="s">
        <v>265</v>
      </c>
      <c r="O1024" s="51" t="s">
        <v>400</v>
      </c>
      <c r="P1024" s="51" t="s">
        <v>1154</v>
      </c>
      <c r="Q1024" s="52" t="s">
        <v>398</v>
      </c>
      <c r="R1024" s="51" t="s">
        <v>1180</v>
      </c>
      <c r="S1024" s="51" t="s">
        <v>1186</v>
      </c>
      <c r="T1024" s="51" t="s">
        <v>1160</v>
      </c>
      <c r="U1024" s="51"/>
      <c r="V1024" s="51"/>
      <c r="W1024" s="51">
        <v>1</v>
      </c>
      <c r="X1024" s="51">
        <v>0</v>
      </c>
      <c r="Y1024" s="51">
        <v>0</v>
      </c>
      <c r="Z1024" s="51">
        <v>0</v>
      </c>
      <c r="AA1024" s="51">
        <v>0</v>
      </c>
      <c r="AB1024" s="51">
        <v>0</v>
      </c>
      <c r="AC1024" s="51">
        <v>0</v>
      </c>
      <c r="AD1024" s="51">
        <v>1</v>
      </c>
      <c r="AE1024" s="51">
        <v>0</v>
      </c>
      <c r="AF1024" s="51">
        <v>0</v>
      </c>
      <c r="AG1024" s="51">
        <v>0</v>
      </c>
      <c r="AH1024" s="51" t="str">
        <f>IF(OR(COUNTIF(WestCoast[],IDPs[[#This Row],[Dis_Pcode]])&gt;=1,COUNTIF(WestCoast[],#REF!)&gt;=1),"Yes","No")</f>
        <v>No</v>
      </c>
      <c r="AI1024" s="51" t="str">
        <f>IF(IDPs[[#This Row],[Gov_Pcode]]=IDPs[[#This Row],[Gov_Coming_Pcode]],"Yes","No")</f>
        <v>Yes</v>
      </c>
      <c r="AJ1024" s="51" t="str">
        <f>IF(IDPs[[#This Row],[Dis_Pcode]]=IDPs[[#This Row],[Dis_Coming_Pcode]],"Yes","No")</f>
        <v>No</v>
      </c>
    </row>
    <row r="1025" spans="1:36" x14ac:dyDescent="0.35">
      <c r="A1025" s="50">
        <v>45482</v>
      </c>
      <c r="B1025" s="50">
        <v>45482</v>
      </c>
      <c r="C1025" s="50" t="s">
        <v>1046</v>
      </c>
      <c r="D1025" s="51" t="s">
        <v>1207</v>
      </c>
      <c r="E1025" s="52" t="s">
        <v>267</v>
      </c>
      <c r="F1025" s="51" t="s">
        <v>1077</v>
      </c>
      <c r="G1025" s="51" t="s">
        <v>39</v>
      </c>
      <c r="H1025" s="52" t="s">
        <v>1090</v>
      </c>
      <c r="I1025" s="51" t="s">
        <v>1126</v>
      </c>
      <c r="J1025" s="51" t="s">
        <v>1184</v>
      </c>
      <c r="K1025" s="50">
        <v>45474</v>
      </c>
      <c r="L1025" s="50" t="s">
        <v>797</v>
      </c>
      <c r="M1025" s="51" t="s">
        <v>7</v>
      </c>
      <c r="N1025" s="52" t="s">
        <v>796</v>
      </c>
      <c r="O1025" s="51" t="s">
        <v>807</v>
      </c>
      <c r="P1025" s="51" t="s">
        <v>1205</v>
      </c>
      <c r="Q1025" s="52" t="s">
        <v>806</v>
      </c>
      <c r="R1025" s="51" t="s">
        <v>1180</v>
      </c>
      <c r="S1025" s="51" t="s">
        <v>1185</v>
      </c>
      <c r="T1025" s="51" t="s">
        <v>1435</v>
      </c>
      <c r="U1025" s="51" t="s">
        <v>1160</v>
      </c>
      <c r="V1025" s="51"/>
      <c r="W1025" s="51">
        <v>1</v>
      </c>
      <c r="X1025" s="51">
        <v>0</v>
      </c>
      <c r="Y1025" s="51">
        <v>0</v>
      </c>
      <c r="Z1025" s="51">
        <v>0</v>
      </c>
      <c r="AA1025" s="51">
        <v>1</v>
      </c>
      <c r="AB1025" s="51">
        <v>0</v>
      </c>
      <c r="AC1025" s="51">
        <v>0</v>
      </c>
      <c r="AD1025" s="51">
        <v>0</v>
      </c>
      <c r="AE1025" s="51">
        <v>0</v>
      </c>
      <c r="AF1025" s="51">
        <v>0</v>
      </c>
      <c r="AG1025" s="51">
        <v>0</v>
      </c>
      <c r="AH1025" s="51" t="str">
        <f>IF(OR(COUNTIF(WestCoast[],IDPs[[#This Row],[Dis_Pcode]])&gt;=1,COUNTIF(WestCoast[],#REF!)&gt;=1),"Yes","No")</f>
        <v>Yes</v>
      </c>
      <c r="AI1025" s="51" t="str">
        <f>IF(IDPs[[#This Row],[Gov_Pcode]]=IDPs[[#This Row],[Gov_Coming_Pcode]],"Yes","No")</f>
        <v>No</v>
      </c>
      <c r="AJ1025" s="51" t="str">
        <f>IF(IDPs[[#This Row],[Dis_Pcode]]=IDPs[[#This Row],[Dis_Coming_Pcode]],"Yes","No")</f>
        <v>No</v>
      </c>
    </row>
    <row r="1026" spans="1:36" x14ac:dyDescent="0.35">
      <c r="A1026" s="50">
        <v>45482</v>
      </c>
      <c r="B1026" s="50">
        <v>45482</v>
      </c>
      <c r="C1026" s="50" t="s">
        <v>401</v>
      </c>
      <c r="D1026" s="51" t="s">
        <v>1203</v>
      </c>
      <c r="E1026" s="52" t="s">
        <v>266</v>
      </c>
      <c r="F1026" s="51" t="s">
        <v>417</v>
      </c>
      <c r="G1026" s="51" t="s">
        <v>1303</v>
      </c>
      <c r="H1026" s="52" t="s">
        <v>1304</v>
      </c>
      <c r="I1026" s="51" t="s">
        <v>1126</v>
      </c>
      <c r="J1026" s="51" t="s">
        <v>1184</v>
      </c>
      <c r="K1026" s="50">
        <v>45475</v>
      </c>
      <c r="L1026" s="50" t="s">
        <v>401</v>
      </c>
      <c r="M1026" s="51" t="s">
        <v>1203</v>
      </c>
      <c r="N1026" s="52" t="s">
        <v>266</v>
      </c>
      <c r="O1026" s="51" t="s">
        <v>408</v>
      </c>
      <c r="P1026" s="51" t="s">
        <v>1204</v>
      </c>
      <c r="Q1026" s="52" t="s">
        <v>407</v>
      </c>
      <c r="R1026" s="51" t="s">
        <v>1180</v>
      </c>
      <c r="S1026" s="51" t="s">
        <v>1186</v>
      </c>
      <c r="T1026" s="51" t="s">
        <v>1160</v>
      </c>
      <c r="U1026" s="51"/>
      <c r="V1026" s="51"/>
      <c r="W1026" s="51">
        <v>2</v>
      </c>
      <c r="X1026" s="51">
        <v>0</v>
      </c>
      <c r="Y1026" s="51">
        <v>0</v>
      </c>
      <c r="Z1026" s="51">
        <v>0</v>
      </c>
      <c r="AA1026" s="51">
        <v>0</v>
      </c>
      <c r="AB1026" s="51">
        <v>0</v>
      </c>
      <c r="AC1026" s="51">
        <v>0</v>
      </c>
      <c r="AD1026" s="51">
        <v>2</v>
      </c>
      <c r="AE1026" s="51">
        <v>0</v>
      </c>
      <c r="AF1026" s="51">
        <v>0</v>
      </c>
      <c r="AG1026" s="51">
        <v>0</v>
      </c>
      <c r="AH1026" s="51" t="str">
        <f>IF(OR(COUNTIF(WestCoast[],IDPs[[#This Row],[Dis_Pcode]])&gt;=1,COUNTIF(WestCoast[],#REF!)&gt;=1),"Yes","No")</f>
        <v>Yes</v>
      </c>
      <c r="AI1026" s="51" t="str">
        <f>IF(IDPs[[#This Row],[Gov_Pcode]]=IDPs[[#This Row],[Gov_Coming_Pcode]],"Yes","No")</f>
        <v>Yes</v>
      </c>
      <c r="AJ1026" s="51" t="str">
        <f>IF(IDPs[[#This Row],[Dis_Pcode]]=IDPs[[#This Row],[Dis_Coming_Pcode]],"Yes","No")</f>
        <v>No</v>
      </c>
    </row>
    <row r="1027" spans="1:36" x14ac:dyDescent="0.35">
      <c r="A1027" s="50">
        <v>45482</v>
      </c>
      <c r="B1027" s="50">
        <v>45482</v>
      </c>
      <c r="C1027" s="50" t="s">
        <v>401</v>
      </c>
      <c r="D1027" s="51" t="s">
        <v>1203</v>
      </c>
      <c r="E1027" s="52" t="s">
        <v>266</v>
      </c>
      <c r="F1027" s="51" t="s">
        <v>417</v>
      </c>
      <c r="G1027" s="51" t="s">
        <v>1303</v>
      </c>
      <c r="H1027" s="52" t="s">
        <v>1304</v>
      </c>
      <c r="I1027" s="51" t="s">
        <v>1126</v>
      </c>
      <c r="J1027" s="51" t="s">
        <v>1184</v>
      </c>
      <c r="K1027" s="50">
        <v>45475</v>
      </c>
      <c r="L1027" s="50" t="s">
        <v>401</v>
      </c>
      <c r="M1027" s="51" t="s">
        <v>1203</v>
      </c>
      <c r="N1027" s="52" t="s">
        <v>266</v>
      </c>
      <c r="O1027" s="51" t="s">
        <v>413</v>
      </c>
      <c r="P1027" s="51" t="s">
        <v>29</v>
      </c>
      <c r="Q1027" s="52" t="s">
        <v>412</v>
      </c>
      <c r="R1027" s="51" t="s">
        <v>1181</v>
      </c>
      <c r="S1027" s="51" t="s">
        <v>1182</v>
      </c>
      <c r="T1027" s="51" t="s">
        <v>1160</v>
      </c>
      <c r="U1027" s="51"/>
      <c r="V1027" s="51"/>
      <c r="W1027" s="51">
        <v>1</v>
      </c>
      <c r="X1027" s="51">
        <v>0</v>
      </c>
      <c r="Y1027" s="51">
        <v>1</v>
      </c>
      <c r="Z1027" s="51">
        <v>0</v>
      </c>
      <c r="AA1027" s="51">
        <v>0</v>
      </c>
      <c r="AB1027" s="51">
        <v>0</v>
      </c>
      <c r="AC1027" s="51">
        <v>0</v>
      </c>
      <c r="AD1027" s="51">
        <v>0</v>
      </c>
      <c r="AE1027" s="51">
        <v>0</v>
      </c>
      <c r="AF1027" s="51">
        <v>0</v>
      </c>
      <c r="AG1027" s="51">
        <v>0</v>
      </c>
      <c r="AH1027" s="51" t="str">
        <f>IF(OR(COUNTIF(WestCoast[],IDPs[[#This Row],[Dis_Pcode]])&gt;=1,COUNTIF(WestCoast[],#REF!)&gt;=1),"Yes","No")</f>
        <v>Yes</v>
      </c>
      <c r="AI1027" s="51" t="str">
        <f>IF(IDPs[[#This Row],[Gov_Pcode]]=IDPs[[#This Row],[Gov_Coming_Pcode]],"Yes","No")</f>
        <v>Yes</v>
      </c>
      <c r="AJ1027" s="51" t="str">
        <f>IF(IDPs[[#This Row],[Dis_Pcode]]=IDPs[[#This Row],[Dis_Coming_Pcode]],"Yes","No")</f>
        <v>No</v>
      </c>
    </row>
    <row r="1028" spans="1:36" x14ac:dyDescent="0.35">
      <c r="A1028" s="50">
        <v>45482</v>
      </c>
      <c r="B1028" s="50">
        <v>45482</v>
      </c>
      <c r="C1028" s="50" t="s">
        <v>401</v>
      </c>
      <c r="D1028" s="51" t="s">
        <v>1203</v>
      </c>
      <c r="E1028" s="52" t="s">
        <v>266</v>
      </c>
      <c r="F1028" s="51" t="s">
        <v>417</v>
      </c>
      <c r="G1028" s="51" t="s">
        <v>1303</v>
      </c>
      <c r="H1028" s="52" t="s">
        <v>1304</v>
      </c>
      <c r="I1028" s="51" t="s">
        <v>1126</v>
      </c>
      <c r="J1028" s="51" t="s">
        <v>1184</v>
      </c>
      <c r="K1028" s="50">
        <v>45475</v>
      </c>
      <c r="L1028" s="50" t="s">
        <v>401</v>
      </c>
      <c r="M1028" s="51" t="s">
        <v>1203</v>
      </c>
      <c r="N1028" s="52" t="s">
        <v>266</v>
      </c>
      <c r="O1028" s="51" t="s">
        <v>441</v>
      </c>
      <c r="P1028" s="51" t="s">
        <v>1209</v>
      </c>
      <c r="Q1028" s="52" t="s">
        <v>440</v>
      </c>
      <c r="R1028" s="51" t="s">
        <v>1180</v>
      </c>
      <c r="S1028" s="51" t="s">
        <v>1186</v>
      </c>
      <c r="T1028" s="51" t="s">
        <v>1435</v>
      </c>
      <c r="U1028" s="51" t="s">
        <v>1435</v>
      </c>
      <c r="V1028" s="51" t="s">
        <v>1435</v>
      </c>
      <c r="W1028" s="51">
        <v>2</v>
      </c>
      <c r="X1028" s="51">
        <v>0</v>
      </c>
      <c r="Y1028" s="51">
        <v>2</v>
      </c>
      <c r="Z1028" s="51">
        <v>0</v>
      </c>
      <c r="AA1028" s="51">
        <v>0</v>
      </c>
      <c r="AB1028" s="51">
        <v>0</v>
      </c>
      <c r="AC1028" s="51">
        <v>0</v>
      </c>
      <c r="AD1028" s="51">
        <v>0</v>
      </c>
      <c r="AE1028" s="51">
        <v>0</v>
      </c>
      <c r="AF1028" s="51">
        <v>0</v>
      </c>
      <c r="AG1028" s="51">
        <v>0</v>
      </c>
      <c r="AH1028" s="51" t="str">
        <f>IF(OR(COUNTIF(WestCoast[],IDPs[[#This Row],[Dis_Pcode]])&gt;=1,COUNTIF(WestCoast[],#REF!)&gt;=1),"Yes","No")</f>
        <v>Yes</v>
      </c>
      <c r="AI1028" s="51" t="str">
        <f>IF(IDPs[[#This Row],[Gov_Pcode]]=IDPs[[#This Row],[Gov_Coming_Pcode]],"Yes","No")</f>
        <v>Yes</v>
      </c>
      <c r="AJ1028" s="51" t="str">
        <f>IF(IDPs[[#This Row],[Dis_Pcode]]=IDPs[[#This Row],[Dis_Coming_Pcode]],"Yes","No")</f>
        <v>No</v>
      </c>
    </row>
    <row r="1029" spans="1:36" x14ac:dyDescent="0.35">
      <c r="A1029" s="50">
        <v>45482</v>
      </c>
      <c r="B1029" s="50">
        <v>45482</v>
      </c>
      <c r="C1029" s="50" t="s">
        <v>401</v>
      </c>
      <c r="D1029" s="51" t="s">
        <v>1203</v>
      </c>
      <c r="E1029" s="52" t="s">
        <v>266</v>
      </c>
      <c r="F1029" s="51" t="s">
        <v>417</v>
      </c>
      <c r="G1029" s="51" t="s">
        <v>1303</v>
      </c>
      <c r="H1029" s="52" t="s">
        <v>1304</v>
      </c>
      <c r="I1029" s="51" t="s">
        <v>1126</v>
      </c>
      <c r="J1029" s="51" t="s">
        <v>1184</v>
      </c>
      <c r="K1029" s="50">
        <v>45475</v>
      </c>
      <c r="L1029" s="50" t="s">
        <v>401</v>
      </c>
      <c r="M1029" s="51" t="s">
        <v>1203</v>
      </c>
      <c r="N1029" s="52" t="s">
        <v>266</v>
      </c>
      <c r="O1029" s="51" t="s">
        <v>441</v>
      </c>
      <c r="P1029" s="51" t="s">
        <v>1209</v>
      </c>
      <c r="Q1029" s="52" t="s">
        <v>440</v>
      </c>
      <c r="R1029" s="51" t="s">
        <v>1180</v>
      </c>
      <c r="S1029" s="51" t="s">
        <v>1186</v>
      </c>
      <c r="T1029" s="51" t="s">
        <v>1160</v>
      </c>
      <c r="U1029" s="51"/>
      <c r="V1029" s="51"/>
      <c r="W1029" s="51">
        <v>2</v>
      </c>
      <c r="X1029" s="51">
        <v>0</v>
      </c>
      <c r="Y1029" s="51">
        <v>0</v>
      </c>
      <c r="Z1029" s="51">
        <v>0</v>
      </c>
      <c r="AA1029" s="51">
        <v>0</v>
      </c>
      <c r="AB1029" s="51">
        <v>0</v>
      </c>
      <c r="AC1029" s="51">
        <v>0</v>
      </c>
      <c r="AD1029" s="51">
        <v>2</v>
      </c>
      <c r="AE1029" s="51">
        <v>0</v>
      </c>
      <c r="AF1029" s="51">
        <v>0</v>
      </c>
      <c r="AG1029" s="51">
        <v>0</v>
      </c>
      <c r="AH1029" s="51" t="str">
        <f>IF(OR(COUNTIF(WestCoast[],IDPs[[#This Row],[Dis_Pcode]])&gt;=1,COUNTIF(WestCoast[],#REF!)&gt;=1),"Yes","No")</f>
        <v>Yes</v>
      </c>
      <c r="AI1029" s="51" t="str">
        <f>IF(IDPs[[#This Row],[Gov_Pcode]]=IDPs[[#This Row],[Gov_Coming_Pcode]],"Yes","No")</f>
        <v>Yes</v>
      </c>
      <c r="AJ1029" s="51" t="str">
        <f>IF(IDPs[[#This Row],[Dis_Pcode]]=IDPs[[#This Row],[Dis_Coming_Pcode]],"Yes","No")</f>
        <v>No</v>
      </c>
    </row>
    <row r="1030" spans="1:36" x14ac:dyDescent="0.35">
      <c r="A1030" s="50">
        <v>45482</v>
      </c>
      <c r="B1030" s="50">
        <v>45482</v>
      </c>
      <c r="C1030" s="50" t="s">
        <v>401</v>
      </c>
      <c r="D1030" s="51" t="s">
        <v>1203</v>
      </c>
      <c r="E1030" s="52" t="s">
        <v>266</v>
      </c>
      <c r="F1030" s="51" t="s">
        <v>417</v>
      </c>
      <c r="G1030" s="51" t="s">
        <v>1303</v>
      </c>
      <c r="H1030" s="52" t="s">
        <v>1304</v>
      </c>
      <c r="I1030" s="51" t="s">
        <v>1126</v>
      </c>
      <c r="J1030" s="51" t="s">
        <v>1184</v>
      </c>
      <c r="K1030" s="50">
        <v>45476</v>
      </c>
      <c r="L1030" s="50" t="s">
        <v>401</v>
      </c>
      <c r="M1030" s="51" t="s">
        <v>1203</v>
      </c>
      <c r="N1030" s="52" t="s">
        <v>266</v>
      </c>
      <c r="O1030" s="51" t="s">
        <v>449</v>
      </c>
      <c r="P1030" s="51" t="s">
        <v>1302</v>
      </c>
      <c r="Q1030" s="52" t="s">
        <v>448</v>
      </c>
      <c r="R1030" s="51" t="s">
        <v>1181</v>
      </c>
      <c r="S1030" s="51" t="s">
        <v>1182</v>
      </c>
      <c r="T1030" s="51" t="s">
        <v>1160</v>
      </c>
      <c r="U1030" s="51"/>
      <c r="V1030" s="51"/>
      <c r="W1030" s="51">
        <v>1</v>
      </c>
      <c r="X1030" s="51">
        <v>0</v>
      </c>
      <c r="Y1030" s="51">
        <v>0</v>
      </c>
      <c r="Z1030" s="51">
        <v>0</v>
      </c>
      <c r="AA1030" s="51">
        <v>0</v>
      </c>
      <c r="AB1030" s="51">
        <v>0</v>
      </c>
      <c r="AC1030" s="51">
        <v>0</v>
      </c>
      <c r="AD1030" s="51">
        <v>1</v>
      </c>
      <c r="AE1030" s="51">
        <v>0</v>
      </c>
      <c r="AF1030" s="51">
        <v>0</v>
      </c>
      <c r="AG1030" s="51">
        <v>0</v>
      </c>
      <c r="AH1030" s="51" t="str">
        <f>IF(OR(COUNTIF(WestCoast[],IDPs[[#This Row],[Dis_Pcode]])&gt;=1,COUNTIF(WestCoast[],#REF!)&gt;=1),"Yes","No")</f>
        <v>Yes</v>
      </c>
      <c r="AI1030" s="51" t="str">
        <f>IF(IDPs[[#This Row],[Gov_Pcode]]=IDPs[[#This Row],[Gov_Coming_Pcode]],"Yes","No")</f>
        <v>Yes</v>
      </c>
      <c r="AJ1030" s="51" t="str">
        <f>IF(IDPs[[#This Row],[Dis_Pcode]]=IDPs[[#This Row],[Dis_Coming_Pcode]],"Yes","No")</f>
        <v>No</v>
      </c>
    </row>
    <row r="1031" spans="1:36" x14ac:dyDescent="0.35">
      <c r="A1031" s="50">
        <v>45482</v>
      </c>
      <c r="B1031" s="50">
        <v>45482</v>
      </c>
      <c r="C1031" s="50" t="s">
        <v>1046</v>
      </c>
      <c r="D1031" s="51" t="s">
        <v>1207</v>
      </c>
      <c r="E1031" s="52" t="s">
        <v>267</v>
      </c>
      <c r="F1031" s="51" t="s">
        <v>1077</v>
      </c>
      <c r="G1031" s="51" t="s">
        <v>39</v>
      </c>
      <c r="H1031" s="52" t="s">
        <v>1090</v>
      </c>
      <c r="I1031" s="51" t="s">
        <v>1126</v>
      </c>
      <c r="J1031" s="51" t="s">
        <v>1184</v>
      </c>
      <c r="K1031" s="50">
        <v>45476</v>
      </c>
      <c r="L1031" s="50" t="s">
        <v>1046</v>
      </c>
      <c r="M1031" s="51" t="s">
        <v>1207</v>
      </c>
      <c r="N1031" s="52" t="s">
        <v>267</v>
      </c>
      <c r="O1031" s="51" t="s">
        <v>1084</v>
      </c>
      <c r="P1031" s="51" t="s">
        <v>35</v>
      </c>
      <c r="Q1031" s="52" t="s">
        <v>1083</v>
      </c>
      <c r="R1031" s="51" t="s">
        <v>1180</v>
      </c>
      <c r="S1031" s="51" t="s">
        <v>1185</v>
      </c>
      <c r="T1031" s="51" t="s">
        <v>1435</v>
      </c>
      <c r="U1031" s="51" t="s">
        <v>1160</v>
      </c>
      <c r="V1031" s="51"/>
      <c r="W1031" s="51">
        <v>7</v>
      </c>
      <c r="X1031" s="51">
        <v>0</v>
      </c>
      <c r="Y1031" s="51">
        <v>0</v>
      </c>
      <c r="Z1031" s="51">
        <v>0</v>
      </c>
      <c r="AA1031" s="51">
        <v>7</v>
      </c>
      <c r="AB1031" s="51">
        <v>0</v>
      </c>
      <c r="AC1031" s="51">
        <v>0</v>
      </c>
      <c r="AD1031" s="51">
        <v>0</v>
      </c>
      <c r="AE1031" s="51">
        <v>0</v>
      </c>
      <c r="AF1031" s="51">
        <v>0</v>
      </c>
      <c r="AG1031" s="51">
        <v>0</v>
      </c>
      <c r="AH1031" s="51" t="str">
        <f>IF(OR(COUNTIF(WestCoast[],IDPs[[#This Row],[Dis_Pcode]])&gt;=1,COUNTIF(WestCoast[],#REF!)&gt;=1),"Yes","No")</f>
        <v>Yes</v>
      </c>
      <c r="AI1031" s="51" t="str">
        <f>IF(IDPs[[#This Row],[Gov_Pcode]]=IDPs[[#This Row],[Gov_Coming_Pcode]],"Yes","No")</f>
        <v>Yes</v>
      </c>
      <c r="AJ1031" s="51" t="str">
        <f>IF(IDPs[[#This Row],[Dis_Pcode]]=IDPs[[#This Row],[Dis_Coming_Pcode]],"Yes","No")</f>
        <v>No</v>
      </c>
    </row>
    <row r="1032" spans="1:36" x14ac:dyDescent="0.35">
      <c r="A1032" s="50">
        <v>45482</v>
      </c>
      <c r="B1032" s="50">
        <v>45482</v>
      </c>
      <c r="C1032" s="50" t="s">
        <v>1046</v>
      </c>
      <c r="D1032" s="51" t="s">
        <v>1207</v>
      </c>
      <c r="E1032" s="52" t="s">
        <v>267</v>
      </c>
      <c r="F1032" s="51" t="s">
        <v>1077</v>
      </c>
      <c r="G1032" s="51" t="s">
        <v>39</v>
      </c>
      <c r="H1032" s="52" t="s">
        <v>1090</v>
      </c>
      <c r="I1032" s="51" t="s">
        <v>1126</v>
      </c>
      <c r="J1032" s="51" t="s">
        <v>1184</v>
      </c>
      <c r="K1032" s="50">
        <v>45477</v>
      </c>
      <c r="L1032" s="50" t="s">
        <v>1046</v>
      </c>
      <c r="M1032" s="51" t="s">
        <v>1207</v>
      </c>
      <c r="N1032" s="52" t="s">
        <v>267</v>
      </c>
      <c r="O1032" s="51" t="s">
        <v>1084</v>
      </c>
      <c r="P1032" s="51" t="s">
        <v>35</v>
      </c>
      <c r="Q1032" s="52" t="s">
        <v>1083</v>
      </c>
      <c r="R1032" s="51" t="s">
        <v>1180</v>
      </c>
      <c r="S1032" s="51" t="s">
        <v>1185</v>
      </c>
      <c r="T1032" s="51" t="s">
        <v>1435</v>
      </c>
      <c r="U1032" s="51" t="s">
        <v>1160</v>
      </c>
      <c r="V1032" s="51"/>
      <c r="W1032" s="51">
        <v>2</v>
      </c>
      <c r="X1032" s="51">
        <v>0</v>
      </c>
      <c r="Y1032" s="51">
        <v>0</v>
      </c>
      <c r="Z1032" s="51">
        <v>0</v>
      </c>
      <c r="AA1032" s="51">
        <v>2</v>
      </c>
      <c r="AB1032" s="51">
        <v>0</v>
      </c>
      <c r="AC1032" s="51">
        <v>0</v>
      </c>
      <c r="AD1032" s="51">
        <v>0</v>
      </c>
      <c r="AE1032" s="51">
        <v>0</v>
      </c>
      <c r="AF1032" s="51">
        <v>0</v>
      </c>
      <c r="AG1032" s="51">
        <v>0</v>
      </c>
      <c r="AH1032" s="51" t="str">
        <f>IF(OR(COUNTIF(WestCoast[],IDPs[[#This Row],[Dis_Pcode]])&gt;=1,COUNTIF(WestCoast[],#REF!)&gt;=1),"Yes","No")</f>
        <v>Yes</v>
      </c>
      <c r="AI1032" s="51" t="str">
        <f>IF(IDPs[[#This Row],[Gov_Pcode]]=IDPs[[#This Row],[Gov_Coming_Pcode]],"Yes","No")</f>
        <v>Yes</v>
      </c>
      <c r="AJ1032" s="51" t="str">
        <f>IF(IDPs[[#This Row],[Dis_Pcode]]=IDPs[[#This Row],[Dis_Coming_Pcode]],"Yes","No")</f>
        <v>No</v>
      </c>
    </row>
    <row r="1033" spans="1:36" x14ac:dyDescent="0.35">
      <c r="A1033" s="50">
        <v>45482</v>
      </c>
      <c r="B1033" s="50">
        <v>45482</v>
      </c>
      <c r="C1033" s="50" t="s">
        <v>401</v>
      </c>
      <c r="D1033" s="51" t="s">
        <v>1203</v>
      </c>
      <c r="E1033" s="52" t="s">
        <v>266</v>
      </c>
      <c r="F1033" s="51" t="s">
        <v>417</v>
      </c>
      <c r="G1033" s="51" t="s">
        <v>1303</v>
      </c>
      <c r="H1033" s="52" t="s">
        <v>1304</v>
      </c>
      <c r="I1033" s="51" t="s">
        <v>1126</v>
      </c>
      <c r="J1033" s="51" t="s">
        <v>1184</v>
      </c>
      <c r="K1033" s="50">
        <v>45478</v>
      </c>
      <c r="L1033" s="50" t="s">
        <v>401</v>
      </c>
      <c r="M1033" s="51" t="s">
        <v>1203</v>
      </c>
      <c r="N1033" s="52" t="s">
        <v>266</v>
      </c>
      <c r="O1033" s="51" t="s">
        <v>408</v>
      </c>
      <c r="P1033" s="51" t="s">
        <v>1204</v>
      </c>
      <c r="Q1033" s="52" t="s">
        <v>407</v>
      </c>
      <c r="R1033" s="51" t="s">
        <v>1180</v>
      </c>
      <c r="S1033" s="51" t="s">
        <v>1186</v>
      </c>
      <c r="T1033" s="51" t="s">
        <v>1160</v>
      </c>
      <c r="U1033" s="51"/>
      <c r="V1033" s="51"/>
      <c r="W1033" s="51">
        <v>2</v>
      </c>
      <c r="X1033" s="51">
        <v>0</v>
      </c>
      <c r="Y1033" s="51">
        <v>2</v>
      </c>
      <c r="Z1033" s="51">
        <v>0</v>
      </c>
      <c r="AA1033" s="51">
        <v>0</v>
      </c>
      <c r="AB1033" s="51">
        <v>0</v>
      </c>
      <c r="AC1033" s="51">
        <v>0</v>
      </c>
      <c r="AD1033" s="51">
        <v>0</v>
      </c>
      <c r="AE1033" s="51">
        <v>0</v>
      </c>
      <c r="AF1033" s="51">
        <v>0</v>
      </c>
      <c r="AG1033" s="51">
        <v>0</v>
      </c>
      <c r="AH1033" s="51" t="str">
        <f>IF(OR(COUNTIF(WestCoast[],IDPs[[#This Row],[Dis_Pcode]])&gt;=1,COUNTIF(WestCoast[],#REF!)&gt;=1),"Yes","No")</f>
        <v>Yes</v>
      </c>
      <c r="AI1033" s="51" t="str">
        <f>IF(IDPs[[#This Row],[Gov_Pcode]]=IDPs[[#This Row],[Gov_Coming_Pcode]],"Yes","No")</f>
        <v>Yes</v>
      </c>
      <c r="AJ1033" s="51" t="str">
        <f>IF(IDPs[[#This Row],[Dis_Pcode]]=IDPs[[#This Row],[Dis_Coming_Pcode]],"Yes","No")</f>
        <v>No</v>
      </c>
    </row>
    <row r="1034" spans="1:36" x14ac:dyDescent="0.35">
      <c r="A1034" s="50">
        <v>45484</v>
      </c>
      <c r="B1034" s="50">
        <v>45483</v>
      </c>
      <c r="C1034" s="50" t="s">
        <v>401</v>
      </c>
      <c r="D1034" s="51" t="s">
        <v>1203</v>
      </c>
      <c r="E1034" s="52" t="s">
        <v>266</v>
      </c>
      <c r="F1034" s="51" t="s">
        <v>453</v>
      </c>
      <c r="G1034" s="51" t="s">
        <v>25</v>
      </c>
      <c r="H1034" s="52" t="s">
        <v>452</v>
      </c>
      <c r="I1034" s="51" t="s">
        <v>1126</v>
      </c>
      <c r="J1034" s="51" t="s">
        <v>1184</v>
      </c>
      <c r="K1034" s="50">
        <v>45478</v>
      </c>
      <c r="L1034" s="50" t="s">
        <v>1046</v>
      </c>
      <c r="M1034" s="51" t="s">
        <v>1207</v>
      </c>
      <c r="N1034" s="52" t="s">
        <v>267</v>
      </c>
      <c r="O1034" s="51" t="s">
        <v>1084</v>
      </c>
      <c r="P1034" s="51" t="s">
        <v>35</v>
      </c>
      <c r="Q1034" s="52" t="s">
        <v>1083</v>
      </c>
      <c r="R1034" s="51" t="s">
        <v>1180</v>
      </c>
      <c r="S1034" s="51" t="s">
        <v>1186</v>
      </c>
      <c r="T1034" s="51" t="s">
        <v>1160</v>
      </c>
      <c r="U1034" s="51"/>
      <c r="V1034" s="51"/>
      <c r="W1034" s="51">
        <v>4</v>
      </c>
      <c r="X1034" s="51">
        <v>0</v>
      </c>
      <c r="Y1034" s="51">
        <v>0</v>
      </c>
      <c r="Z1034" s="51">
        <v>0</v>
      </c>
      <c r="AA1034" s="51">
        <v>0</v>
      </c>
      <c r="AB1034" s="51">
        <v>0</v>
      </c>
      <c r="AC1034" s="51">
        <v>0</v>
      </c>
      <c r="AD1034" s="51">
        <v>4</v>
      </c>
      <c r="AE1034" s="51">
        <v>0</v>
      </c>
      <c r="AF1034" s="51">
        <v>0</v>
      </c>
      <c r="AG1034" s="51">
        <v>0</v>
      </c>
      <c r="AH1034" s="51" t="str">
        <f>IF(OR(COUNTIF(WestCoast[],IDPs[[#This Row],[Dis_Pcode]])&gt;=1,COUNTIF(WestCoast[],#REF!)&gt;=1),"Yes","No")</f>
        <v>Yes</v>
      </c>
      <c r="AI1034" s="51" t="str">
        <f>IF(IDPs[[#This Row],[Gov_Pcode]]=IDPs[[#This Row],[Gov_Coming_Pcode]],"Yes","No")</f>
        <v>No</v>
      </c>
      <c r="AJ1034" s="51" t="str">
        <f>IF(IDPs[[#This Row],[Dis_Pcode]]=IDPs[[#This Row],[Dis_Coming_Pcode]],"Yes","No")</f>
        <v>No</v>
      </c>
    </row>
    <row r="1035" spans="1:36" x14ac:dyDescent="0.35">
      <c r="A1035" s="50">
        <v>45484</v>
      </c>
      <c r="B1035" s="50">
        <v>45484</v>
      </c>
      <c r="C1035" s="50" t="s">
        <v>1046</v>
      </c>
      <c r="D1035" s="51" t="s">
        <v>1207</v>
      </c>
      <c r="E1035" s="52" t="s">
        <v>267</v>
      </c>
      <c r="F1035" s="51" t="s">
        <v>1081</v>
      </c>
      <c r="G1035" s="51" t="s">
        <v>1208</v>
      </c>
      <c r="H1035" s="52" t="s">
        <v>1080</v>
      </c>
      <c r="I1035" s="51" t="s">
        <v>1126</v>
      </c>
      <c r="J1035" s="51" t="s">
        <v>1184</v>
      </c>
      <c r="K1035" s="50">
        <v>45478</v>
      </c>
      <c r="L1035" s="50" t="s">
        <v>308</v>
      </c>
      <c r="M1035" s="51" t="s">
        <v>11</v>
      </c>
      <c r="N1035" s="52" t="s">
        <v>273</v>
      </c>
      <c r="O1035" s="51" t="s">
        <v>310</v>
      </c>
      <c r="P1035" s="51" t="s">
        <v>1360</v>
      </c>
      <c r="Q1035" s="52" t="s">
        <v>1361</v>
      </c>
      <c r="R1035" s="51" t="s">
        <v>1180</v>
      </c>
      <c r="S1035" s="51" t="s">
        <v>1185</v>
      </c>
      <c r="T1035" s="51" t="s">
        <v>1160</v>
      </c>
      <c r="U1035" s="51"/>
      <c r="V1035" s="51"/>
      <c r="W1035" s="51">
        <v>1</v>
      </c>
      <c r="X1035" s="51">
        <v>0</v>
      </c>
      <c r="Y1035" s="51">
        <v>0</v>
      </c>
      <c r="Z1035" s="51">
        <v>0</v>
      </c>
      <c r="AA1035" s="51">
        <v>1</v>
      </c>
      <c r="AB1035" s="51">
        <v>0</v>
      </c>
      <c r="AC1035" s="51">
        <v>0</v>
      </c>
      <c r="AD1035" s="51">
        <v>0</v>
      </c>
      <c r="AE1035" s="51">
        <v>0</v>
      </c>
      <c r="AF1035" s="51">
        <v>0</v>
      </c>
      <c r="AG1035" s="51">
        <v>0</v>
      </c>
      <c r="AH1035" s="51" t="str">
        <f>IF(OR(COUNTIF(WestCoast[],IDPs[[#This Row],[Dis_Pcode]])&gt;=1,COUNTIF(WestCoast[],#REF!)&gt;=1),"Yes","No")</f>
        <v>No</v>
      </c>
      <c r="AI1035" s="51" t="str">
        <f>IF(IDPs[[#This Row],[Gov_Pcode]]=IDPs[[#This Row],[Gov_Coming_Pcode]],"Yes","No")</f>
        <v>No</v>
      </c>
      <c r="AJ1035" s="51" t="str">
        <f>IF(IDPs[[#This Row],[Dis_Pcode]]=IDPs[[#This Row],[Dis_Coming_Pcode]],"Yes","No")</f>
        <v>No</v>
      </c>
    </row>
    <row r="1036" spans="1:36" x14ac:dyDescent="0.35">
      <c r="A1036" s="50">
        <v>45486</v>
      </c>
      <c r="B1036" s="50">
        <v>45481</v>
      </c>
      <c r="C1036" s="50" t="s">
        <v>874</v>
      </c>
      <c r="D1036" s="51" t="s">
        <v>6</v>
      </c>
      <c r="E1036" s="52" t="s">
        <v>873</v>
      </c>
      <c r="F1036" s="51" t="s">
        <v>894</v>
      </c>
      <c r="G1036" s="51" t="s">
        <v>87</v>
      </c>
      <c r="H1036" s="52" t="s">
        <v>893</v>
      </c>
      <c r="I1036" s="51" t="s">
        <v>1126</v>
      </c>
      <c r="J1036" s="51" t="s">
        <v>1184</v>
      </c>
      <c r="K1036" s="50">
        <v>45478</v>
      </c>
      <c r="L1036" s="50" t="s">
        <v>717</v>
      </c>
      <c r="M1036" s="51" t="s">
        <v>1</v>
      </c>
      <c r="N1036" s="52" t="s">
        <v>264</v>
      </c>
      <c r="O1036" s="51" t="s">
        <v>719</v>
      </c>
      <c r="P1036" s="51" t="s">
        <v>78</v>
      </c>
      <c r="Q1036" s="52" t="s">
        <v>718</v>
      </c>
      <c r="R1036" s="51" t="s">
        <v>1180</v>
      </c>
      <c r="S1036" s="51" t="s">
        <v>1185</v>
      </c>
      <c r="T1036" s="51" t="s">
        <v>1439</v>
      </c>
      <c r="U1036" s="51"/>
      <c r="V1036" s="51"/>
      <c r="W1036" s="51">
        <v>1</v>
      </c>
      <c r="X1036" s="51">
        <v>0</v>
      </c>
      <c r="Y1036" s="51">
        <v>0</v>
      </c>
      <c r="Z1036" s="51">
        <v>0</v>
      </c>
      <c r="AA1036" s="51">
        <v>0</v>
      </c>
      <c r="AB1036" s="51">
        <v>0</v>
      </c>
      <c r="AC1036" s="51">
        <v>0</v>
      </c>
      <c r="AD1036" s="51">
        <v>1</v>
      </c>
      <c r="AE1036" s="51">
        <v>0</v>
      </c>
      <c r="AF1036" s="51">
        <v>0</v>
      </c>
      <c r="AG1036" s="51">
        <v>0</v>
      </c>
      <c r="AH1036" s="51" t="str">
        <f>IF(OR(COUNTIF(WestCoast[],IDPs[[#This Row],[Dis_Pcode]])&gt;=1,COUNTIF(WestCoast[],#REF!)&gt;=1),"Yes","No")</f>
        <v>No</v>
      </c>
      <c r="AI1036" s="51" t="str">
        <f>IF(IDPs[[#This Row],[Gov_Pcode]]=IDPs[[#This Row],[Gov_Coming_Pcode]],"Yes","No")</f>
        <v>No</v>
      </c>
      <c r="AJ1036" s="51" t="str">
        <f>IF(IDPs[[#This Row],[Dis_Pcode]]=IDPs[[#This Row],[Dis_Coming_Pcode]],"Yes","No")</f>
        <v>No</v>
      </c>
    </row>
    <row r="1037" spans="1:36" x14ac:dyDescent="0.35">
      <c r="A1037" s="50">
        <v>45482</v>
      </c>
      <c r="B1037" s="50">
        <v>45482</v>
      </c>
      <c r="C1037" s="50" t="s">
        <v>401</v>
      </c>
      <c r="D1037" s="51" t="s">
        <v>1203</v>
      </c>
      <c r="E1037" s="52" t="s">
        <v>266</v>
      </c>
      <c r="F1037" s="51" t="s">
        <v>417</v>
      </c>
      <c r="G1037" s="51" t="s">
        <v>1303</v>
      </c>
      <c r="H1037" s="52" t="s">
        <v>1304</v>
      </c>
      <c r="I1037" s="51" t="s">
        <v>1126</v>
      </c>
      <c r="J1037" s="51" t="s">
        <v>1184</v>
      </c>
      <c r="K1037" s="50">
        <v>45479</v>
      </c>
      <c r="L1037" s="50" t="s">
        <v>401</v>
      </c>
      <c r="M1037" s="51" t="s">
        <v>1203</v>
      </c>
      <c r="N1037" s="52" t="s">
        <v>266</v>
      </c>
      <c r="O1037" s="51" t="s">
        <v>406</v>
      </c>
      <c r="P1037" s="51" t="s">
        <v>38</v>
      </c>
      <c r="Q1037" s="52" t="s">
        <v>405</v>
      </c>
      <c r="R1037" s="51" t="s">
        <v>1181</v>
      </c>
      <c r="S1037" s="51" t="s">
        <v>1182</v>
      </c>
      <c r="T1037" s="51" t="s">
        <v>1160</v>
      </c>
      <c r="U1037" s="51"/>
      <c r="V1037" s="51"/>
      <c r="W1037" s="51">
        <v>1</v>
      </c>
      <c r="X1037" s="51">
        <v>0</v>
      </c>
      <c r="Y1037" s="51">
        <v>1</v>
      </c>
      <c r="Z1037" s="51">
        <v>0</v>
      </c>
      <c r="AA1037" s="51">
        <v>0</v>
      </c>
      <c r="AB1037" s="51">
        <v>0</v>
      </c>
      <c r="AC1037" s="51">
        <v>0</v>
      </c>
      <c r="AD1037" s="51">
        <v>0</v>
      </c>
      <c r="AE1037" s="51">
        <v>0</v>
      </c>
      <c r="AF1037" s="51">
        <v>0</v>
      </c>
      <c r="AG1037" s="51">
        <v>0</v>
      </c>
      <c r="AH1037" s="51" t="str">
        <f>IF(OR(COUNTIF(WestCoast[],IDPs[[#This Row],[Dis_Pcode]])&gt;=1,COUNTIF(WestCoast[],#REF!)&gt;=1),"Yes","No")</f>
        <v>Yes</v>
      </c>
      <c r="AI1037" s="51" t="str">
        <f>IF(IDPs[[#This Row],[Gov_Pcode]]=IDPs[[#This Row],[Gov_Coming_Pcode]],"Yes","No")</f>
        <v>Yes</v>
      </c>
      <c r="AJ1037" s="51" t="str">
        <f>IF(IDPs[[#This Row],[Dis_Pcode]]=IDPs[[#This Row],[Dis_Coming_Pcode]],"Yes","No")</f>
        <v>No</v>
      </c>
    </row>
    <row r="1038" spans="1:36" x14ac:dyDescent="0.35">
      <c r="A1038" s="50">
        <v>45486</v>
      </c>
      <c r="B1038" s="50">
        <v>45481</v>
      </c>
      <c r="C1038" s="50" t="s">
        <v>874</v>
      </c>
      <c r="D1038" s="51" t="s">
        <v>6</v>
      </c>
      <c r="E1038" s="52" t="s">
        <v>873</v>
      </c>
      <c r="F1038" s="51" t="s">
        <v>894</v>
      </c>
      <c r="G1038" s="51" t="s">
        <v>87</v>
      </c>
      <c r="H1038" s="52" t="s">
        <v>893</v>
      </c>
      <c r="I1038" s="51" t="s">
        <v>1126</v>
      </c>
      <c r="J1038" s="51" t="s">
        <v>1184</v>
      </c>
      <c r="K1038" s="50">
        <v>45479</v>
      </c>
      <c r="L1038" s="50" t="s">
        <v>874</v>
      </c>
      <c r="M1038" s="51" t="s">
        <v>6</v>
      </c>
      <c r="N1038" s="52" t="s">
        <v>873</v>
      </c>
      <c r="O1038" s="51" t="s">
        <v>878</v>
      </c>
      <c r="P1038" s="51" t="s">
        <v>136</v>
      </c>
      <c r="Q1038" s="52" t="s">
        <v>877</v>
      </c>
      <c r="R1038" s="51" t="s">
        <v>1180</v>
      </c>
      <c r="S1038" s="51" t="s">
        <v>1185</v>
      </c>
      <c r="T1038" s="51" t="s">
        <v>1435</v>
      </c>
      <c r="U1038" s="51" t="s">
        <v>1435</v>
      </c>
      <c r="V1038" s="51" t="s">
        <v>1160</v>
      </c>
      <c r="W1038" s="51">
        <v>1</v>
      </c>
      <c r="X1038" s="51">
        <v>0</v>
      </c>
      <c r="Y1038" s="51">
        <v>0</v>
      </c>
      <c r="Z1038" s="51">
        <v>0</v>
      </c>
      <c r="AA1038" s="51">
        <v>0</v>
      </c>
      <c r="AB1038" s="51">
        <v>0</v>
      </c>
      <c r="AC1038" s="51">
        <v>0</v>
      </c>
      <c r="AD1038" s="51">
        <v>1</v>
      </c>
      <c r="AE1038" s="51">
        <v>0</v>
      </c>
      <c r="AF1038" s="51">
        <v>0</v>
      </c>
      <c r="AG1038" s="51">
        <v>0</v>
      </c>
      <c r="AH1038" s="51" t="str">
        <f>IF(OR(COUNTIF(WestCoast[],IDPs[[#This Row],[Dis_Pcode]])&gt;=1,COUNTIF(WestCoast[],#REF!)&gt;=1),"Yes","No")</f>
        <v>No</v>
      </c>
      <c r="AI1038" s="51" t="str">
        <f>IF(IDPs[[#This Row],[Gov_Pcode]]=IDPs[[#This Row],[Gov_Coming_Pcode]],"Yes","No")</f>
        <v>Yes</v>
      </c>
      <c r="AJ1038" s="51" t="str">
        <f>IF(IDPs[[#This Row],[Dis_Pcode]]=IDPs[[#This Row],[Dis_Coming_Pcode]],"Yes","No")</f>
        <v>No</v>
      </c>
    </row>
    <row r="1039" spans="1:36" x14ac:dyDescent="0.35">
      <c r="A1039" s="50">
        <v>45482</v>
      </c>
      <c r="B1039" s="50">
        <v>45482</v>
      </c>
      <c r="C1039" s="50" t="s">
        <v>401</v>
      </c>
      <c r="D1039" s="51" t="s">
        <v>1203</v>
      </c>
      <c r="E1039" s="52" t="s">
        <v>266</v>
      </c>
      <c r="F1039" s="51" t="s">
        <v>417</v>
      </c>
      <c r="G1039" s="51" t="s">
        <v>1303</v>
      </c>
      <c r="H1039" s="52" t="s">
        <v>1304</v>
      </c>
      <c r="I1039" s="51" t="s">
        <v>1126</v>
      </c>
      <c r="J1039" s="51" t="s">
        <v>1184</v>
      </c>
      <c r="K1039" s="50">
        <v>45480</v>
      </c>
      <c r="L1039" s="50" t="s">
        <v>401</v>
      </c>
      <c r="M1039" s="51" t="s">
        <v>1203</v>
      </c>
      <c r="N1039" s="52" t="s">
        <v>266</v>
      </c>
      <c r="O1039" s="51" t="s">
        <v>406</v>
      </c>
      <c r="P1039" s="51" t="s">
        <v>38</v>
      </c>
      <c r="Q1039" s="52" t="s">
        <v>405</v>
      </c>
      <c r="R1039" s="51" t="s">
        <v>1181</v>
      </c>
      <c r="S1039" s="51" t="s">
        <v>1182</v>
      </c>
      <c r="T1039" s="51" t="s">
        <v>1160</v>
      </c>
      <c r="U1039" s="51"/>
      <c r="V1039" s="51"/>
      <c r="W1039" s="51">
        <v>1</v>
      </c>
      <c r="X1039" s="51">
        <v>0</v>
      </c>
      <c r="Y1039" s="51">
        <v>0</v>
      </c>
      <c r="Z1039" s="51">
        <v>0</v>
      </c>
      <c r="AA1039" s="51">
        <v>0</v>
      </c>
      <c r="AB1039" s="51">
        <v>0</v>
      </c>
      <c r="AC1039" s="51">
        <v>0</v>
      </c>
      <c r="AD1039" s="51">
        <v>1</v>
      </c>
      <c r="AE1039" s="51">
        <v>0</v>
      </c>
      <c r="AF1039" s="51">
        <v>0</v>
      </c>
      <c r="AG1039" s="51">
        <v>0</v>
      </c>
      <c r="AH1039" s="51" t="str">
        <f>IF(OR(COUNTIF(WestCoast[],IDPs[[#This Row],[Dis_Pcode]])&gt;=1,COUNTIF(WestCoast[],#REF!)&gt;=1),"Yes","No")</f>
        <v>Yes</v>
      </c>
      <c r="AI1039" s="51" t="str">
        <f>IF(IDPs[[#This Row],[Gov_Pcode]]=IDPs[[#This Row],[Gov_Coming_Pcode]],"Yes","No")</f>
        <v>Yes</v>
      </c>
      <c r="AJ1039" s="51" t="str">
        <f>IF(IDPs[[#This Row],[Dis_Pcode]]=IDPs[[#This Row],[Dis_Coming_Pcode]],"Yes","No")</f>
        <v>No</v>
      </c>
    </row>
    <row r="1040" spans="1:36" x14ac:dyDescent="0.35">
      <c r="A1040" s="50">
        <v>45484</v>
      </c>
      <c r="B1040" s="50">
        <v>45483</v>
      </c>
      <c r="C1040" s="50" t="s">
        <v>401</v>
      </c>
      <c r="D1040" s="51" t="s">
        <v>1203</v>
      </c>
      <c r="E1040" s="52" t="s">
        <v>266</v>
      </c>
      <c r="F1040" s="51" t="s">
        <v>453</v>
      </c>
      <c r="G1040" s="51" t="s">
        <v>25</v>
      </c>
      <c r="H1040" s="52" t="s">
        <v>452</v>
      </c>
      <c r="I1040" s="51" t="s">
        <v>1126</v>
      </c>
      <c r="J1040" s="51" t="s">
        <v>1184</v>
      </c>
      <c r="K1040" s="50">
        <v>45480</v>
      </c>
      <c r="L1040" s="50" t="s">
        <v>401</v>
      </c>
      <c r="M1040" s="51" t="s">
        <v>1203</v>
      </c>
      <c r="N1040" s="52" t="s">
        <v>266</v>
      </c>
      <c r="O1040" s="51" t="s">
        <v>408</v>
      </c>
      <c r="P1040" s="51" t="s">
        <v>1204</v>
      </c>
      <c r="Q1040" s="52" t="s">
        <v>407</v>
      </c>
      <c r="R1040" s="51" t="s">
        <v>1180</v>
      </c>
      <c r="S1040" s="51" t="s">
        <v>1186</v>
      </c>
      <c r="T1040" s="51" t="s">
        <v>1160</v>
      </c>
      <c r="U1040" s="51"/>
      <c r="V1040" s="51"/>
      <c r="W1040" s="51">
        <v>2</v>
      </c>
      <c r="X1040" s="51">
        <v>0</v>
      </c>
      <c r="Y1040" s="51">
        <v>0</v>
      </c>
      <c r="Z1040" s="51">
        <v>0</v>
      </c>
      <c r="AA1040" s="51">
        <v>0</v>
      </c>
      <c r="AB1040" s="51">
        <v>0</v>
      </c>
      <c r="AC1040" s="51">
        <v>0</v>
      </c>
      <c r="AD1040" s="51">
        <v>2</v>
      </c>
      <c r="AE1040" s="51">
        <v>0</v>
      </c>
      <c r="AF1040" s="51">
        <v>0</v>
      </c>
      <c r="AG1040" s="51">
        <v>0</v>
      </c>
      <c r="AH1040" s="51" t="str">
        <f>IF(OR(COUNTIF(WestCoast[],IDPs[[#This Row],[Dis_Pcode]])&gt;=1,COUNTIF(WestCoast[],#REF!)&gt;=1),"Yes","No")</f>
        <v>Yes</v>
      </c>
      <c r="AI1040" s="51" t="str">
        <f>IF(IDPs[[#This Row],[Gov_Pcode]]=IDPs[[#This Row],[Gov_Coming_Pcode]],"Yes","No")</f>
        <v>Yes</v>
      </c>
      <c r="AJ1040" s="51" t="str">
        <f>IF(IDPs[[#This Row],[Dis_Pcode]]=IDPs[[#This Row],[Dis_Coming_Pcode]],"Yes","No")</f>
        <v>No</v>
      </c>
    </row>
    <row r="1041" spans="1:36" x14ac:dyDescent="0.35">
      <c r="A1041" s="50">
        <v>45486</v>
      </c>
      <c r="B1041" s="50">
        <v>45481</v>
      </c>
      <c r="C1041" s="50" t="s">
        <v>874</v>
      </c>
      <c r="D1041" s="51" t="s">
        <v>6</v>
      </c>
      <c r="E1041" s="52" t="s">
        <v>873</v>
      </c>
      <c r="F1041" s="51" t="s">
        <v>894</v>
      </c>
      <c r="G1041" s="51" t="s">
        <v>87</v>
      </c>
      <c r="H1041" s="52" t="s">
        <v>893</v>
      </c>
      <c r="I1041" s="51" t="s">
        <v>1126</v>
      </c>
      <c r="J1041" s="51" t="s">
        <v>1184</v>
      </c>
      <c r="K1041" s="50">
        <v>45480</v>
      </c>
      <c r="L1041" s="50" t="s">
        <v>717</v>
      </c>
      <c r="M1041" s="51" t="s">
        <v>1</v>
      </c>
      <c r="N1041" s="52" t="s">
        <v>264</v>
      </c>
      <c r="O1041" s="51" t="s">
        <v>721</v>
      </c>
      <c r="P1041" s="51" t="s">
        <v>219</v>
      </c>
      <c r="Q1041" s="52" t="s">
        <v>1290</v>
      </c>
      <c r="R1041" s="51" t="s">
        <v>1181</v>
      </c>
      <c r="S1041" s="51" t="s">
        <v>1413</v>
      </c>
      <c r="T1041" s="51" t="s">
        <v>1160</v>
      </c>
      <c r="U1041" s="51"/>
      <c r="V1041" s="51"/>
      <c r="W1041" s="51">
        <v>1</v>
      </c>
      <c r="X1041" s="51">
        <v>0</v>
      </c>
      <c r="Y1041" s="51">
        <v>0</v>
      </c>
      <c r="Z1041" s="51">
        <v>0</v>
      </c>
      <c r="AA1041" s="51">
        <v>0</v>
      </c>
      <c r="AB1041" s="51">
        <v>0</v>
      </c>
      <c r="AC1041" s="51">
        <v>0</v>
      </c>
      <c r="AD1041" s="51">
        <v>1</v>
      </c>
      <c r="AE1041" s="51">
        <v>0</v>
      </c>
      <c r="AF1041" s="51">
        <v>0</v>
      </c>
      <c r="AG1041" s="51">
        <v>0</v>
      </c>
      <c r="AH1041" s="51" t="str">
        <f>IF(OR(COUNTIF(WestCoast[],IDPs[[#This Row],[Dis_Pcode]])&gt;=1,COUNTIF(WestCoast[],#REF!)&gt;=1),"Yes","No")</f>
        <v>No</v>
      </c>
      <c r="AI1041" s="51" t="str">
        <f>IF(IDPs[[#This Row],[Gov_Pcode]]=IDPs[[#This Row],[Gov_Coming_Pcode]],"Yes","No")</f>
        <v>No</v>
      </c>
      <c r="AJ1041" s="51" t="str">
        <f>IF(IDPs[[#This Row],[Dis_Pcode]]=IDPs[[#This Row],[Dis_Coming_Pcode]],"Yes","No")</f>
        <v>No</v>
      </c>
    </row>
    <row r="1042" spans="1:36" x14ac:dyDescent="0.35">
      <c r="A1042" s="50">
        <v>45486</v>
      </c>
      <c r="B1042" s="50">
        <v>45482</v>
      </c>
      <c r="C1042" s="50" t="s">
        <v>874</v>
      </c>
      <c r="D1042" s="51" t="s">
        <v>6</v>
      </c>
      <c r="E1042" s="52" t="s">
        <v>873</v>
      </c>
      <c r="F1042" s="51" t="s">
        <v>894</v>
      </c>
      <c r="G1042" s="51" t="s">
        <v>87</v>
      </c>
      <c r="H1042" s="52" t="s">
        <v>893</v>
      </c>
      <c r="I1042" s="51" t="s">
        <v>1126</v>
      </c>
      <c r="J1042" s="51" t="s">
        <v>1184</v>
      </c>
      <c r="K1042" s="50">
        <v>45480</v>
      </c>
      <c r="L1042" s="50" t="s">
        <v>617</v>
      </c>
      <c r="M1042" s="51" t="s">
        <v>13</v>
      </c>
      <c r="N1042" s="52" t="s">
        <v>275</v>
      </c>
      <c r="O1042" s="51" t="s">
        <v>642</v>
      </c>
      <c r="P1042" s="51" t="s">
        <v>1210</v>
      </c>
      <c r="Q1042" s="52" t="s">
        <v>641</v>
      </c>
      <c r="R1042" s="51" t="s">
        <v>1181</v>
      </c>
      <c r="S1042" s="51" t="s">
        <v>1183</v>
      </c>
      <c r="T1042" s="51" t="s">
        <v>1160</v>
      </c>
      <c r="U1042" s="51"/>
      <c r="V1042" s="51"/>
      <c r="W1042" s="51">
        <v>1</v>
      </c>
      <c r="X1042" s="51">
        <v>0</v>
      </c>
      <c r="Y1042" s="51">
        <v>1</v>
      </c>
      <c r="Z1042" s="51">
        <v>0</v>
      </c>
      <c r="AA1042" s="51">
        <v>0</v>
      </c>
      <c r="AB1042" s="51">
        <v>0</v>
      </c>
      <c r="AC1042" s="51">
        <v>0</v>
      </c>
      <c r="AD1042" s="51">
        <v>0</v>
      </c>
      <c r="AE1042" s="51">
        <v>0</v>
      </c>
      <c r="AF1042" s="51">
        <v>0</v>
      </c>
      <c r="AG1042" s="51">
        <v>0</v>
      </c>
      <c r="AH1042" s="51" t="str">
        <f>IF(OR(COUNTIF(WestCoast[],IDPs[[#This Row],[Dis_Pcode]])&gt;=1,COUNTIF(WestCoast[],#REF!)&gt;=1),"Yes","No")</f>
        <v>No</v>
      </c>
      <c r="AI1042" s="51" t="str">
        <f>IF(IDPs[[#This Row],[Gov_Pcode]]=IDPs[[#This Row],[Gov_Coming_Pcode]],"Yes","No")</f>
        <v>No</v>
      </c>
      <c r="AJ1042" s="51" t="str">
        <f>IF(IDPs[[#This Row],[Dis_Pcode]]=IDPs[[#This Row],[Dis_Coming_Pcode]],"Yes","No")</f>
        <v>No</v>
      </c>
    </row>
    <row r="1043" spans="1:36" x14ac:dyDescent="0.35">
      <c r="A1043" s="50">
        <v>45486</v>
      </c>
      <c r="B1043" s="50">
        <v>45483</v>
      </c>
      <c r="C1043" s="50" t="s">
        <v>874</v>
      </c>
      <c r="D1043" s="51" t="s">
        <v>6</v>
      </c>
      <c r="E1043" s="52" t="s">
        <v>873</v>
      </c>
      <c r="F1043" s="51" t="s">
        <v>894</v>
      </c>
      <c r="G1043" s="51" t="s">
        <v>87</v>
      </c>
      <c r="H1043" s="52" t="s">
        <v>893</v>
      </c>
      <c r="I1043" s="51" t="s">
        <v>1126</v>
      </c>
      <c r="J1043" s="51" t="s">
        <v>1184</v>
      </c>
      <c r="K1043" s="50">
        <v>45480</v>
      </c>
      <c r="L1043" s="50" t="s">
        <v>401</v>
      </c>
      <c r="M1043" s="51" t="s">
        <v>1203</v>
      </c>
      <c r="N1043" s="52" t="s">
        <v>266</v>
      </c>
      <c r="O1043" s="51" t="s">
        <v>449</v>
      </c>
      <c r="P1043" s="51" t="s">
        <v>1302</v>
      </c>
      <c r="Q1043" s="52" t="s">
        <v>448</v>
      </c>
      <c r="R1043" s="51" t="s">
        <v>1181</v>
      </c>
      <c r="S1043" s="51" t="s">
        <v>1183</v>
      </c>
      <c r="T1043" s="51" t="s">
        <v>1160</v>
      </c>
      <c r="U1043" s="51"/>
      <c r="V1043" s="51"/>
      <c r="W1043" s="51">
        <v>1</v>
      </c>
      <c r="X1043" s="51">
        <v>0</v>
      </c>
      <c r="Y1043" s="51">
        <v>0</v>
      </c>
      <c r="Z1043" s="51">
        <v>0</v>
      </c>
      <c r="AA1043" s="51">
        <v>0</v>
      </c>
      <c r="AB1043" s="51">
        <v>0</v>
      </c>
      <c r="AC1043" s="51">
        <v>0</v>
      </c>
      <c r="AD1043" s="51">
        <v>0</v>
      </c>
      <c r="AE1043" s="51">
        <v>0</v>
      </c>
      <c r="AF1043" s="51">
        <v>1</v>
      </c>
      <c r="AG1043" s="51">
        <v>0</v>
      </c>
      <c r="AH1043" s="51" t="str">
        <f>IF(OR(COUNTIF(WestCoast[],IDPs[[#This Row],[Dis_Pcode]])&gt;=1,COUNTIF(WestCoast[],#REF!)&gt;=1),"Yes","No")</f>
        <v>No</v>
      </c>
      <c r="AI1043" s="51" t="str">
        <f>IF(IDPs[[#This Row],[Gov_Pcode]]=IDPs[[#This Row],[Gov_Coming_Pcode]],"Yes","No")</f>
        <v>No</v>
      </c>
      <c r="AJ1043" s="51" t="str">
        <f>IF(IDPs[[#This Row],[Dis_Pcode]]=IDPs[[#This Row],[Dis_Coming_Pcode]],"Yes","No")</f>
        <v>No</v>
      </c>
    </row>
    <row r="1044" spans="1:36" x14ac:dyDescent="0.35">
      <c r="A1044" s="50">
        <v>45486</v>
      </c>
      <c r="B1044" s="50">
        <v>45485</v>
      </c>
      <c r="C1044" s="50" t="s">
        <v>874</v>
      </c>
      <c r="D1044" s="51" t="s">
        <v>6</v>
      </c>
      <c r="E1044" s="52" t="s">
        <v>873</v>
      </c>
      <c r="F1044" s="51" t="s">
        <v>894</v>
      </c>
      <c r="G1044" s="51" t="s">
        <v>87</v>
      </c>
      <c r="H1044" s="52" t="s">
        <v>893</v>
      </c>
      <c r="I1044" s="51" t="s">
        <v>1126</v>
      </c>
      <c r="J1044" s="51" t="s">
        <v>1184</v>
      </c>
      <c r="K1044" s="50">
        <v>45480</v>
      </c>
      <c r="L1044" s="50" t="s">
        <v>401</v>
      </c>
      <c r="M1044" s="51" t="s">
        <v>1203</v>
      </c>
      <c r="N1044" s="52" t="s">
        <v>266</v>
      </c>
      <c r="O1044" s="51" t="s">
        <v>449</v>
      </c>
      <c r="P1044" s="51" t="s">
        <v>1302</v>
      </c>
      <c r="Q1044" s="52" t="s">
        <v>448</v>
      </c>
      <c r="R1044" s="51" t="s">
        <v>1180</v>
      </c>
      <c r="S1044" s="51" t="s">
        <v>1185</v>
      </c>
      <c r="T1044" s="51" t="s">
        <v>1160</v>
      </c>
      <c r="U1044" s="51"/>
      <c r="V1044" s="51"/>
      <c r="W1044" s="51">
        <v>1</v>
      </c>
      <c r="X1044" s="51">
        <v>0</v>
      </c>
      <c r="Y1044" s="51">
        <v>0</v>
      </c>
      <c r="Z1044" s="51">
        <v>0</v>
      </c>
      <c r="AA1044" s="51">
        <v>0</v>
      </c>
      <c r="AB1044" s="51">
        <v>0</v>
      </c>
      <c r="AC1044" s="51">
        <v>0</v>
      </c>
      <c r="AD1044" s="51">
        <v>1</v>
      </c>
      <c r="AE1044" s="51">
        <v>0</v>
      </c>
      <c r="AF1044" s="51">
        <v>0</v>
      </c>
      <c r="AG1044" s="51">
        <v>0</v>
      </c>
      <c r="AH1044" s="51" t="str">
        <f>IF(OR(COUNTIF(WestCoast[],IDPs[[#This Row],[Dis_Pcode]])&gt;=1,COUNTIF(WestCoast[],#REF!)&gt;=1),"Yes","No")</f>
        <v>No</v>
      </c>
      <c r="AI1044" s="51" t="str">
        <f>IF(IDPs[[#This Row],[Gov_Pcode]]=IDPs[[#This Row],[Gov_Coming_Pcode]],"Yes","No")</f>
        <v>No</v>
      </c>
      <c r="AJ1044" s="51" t="str">
        <f>IF(IDPs[[#This Row],[Dis_Pcode]]=IDPs[[#This Row],[Dis_Coming_Pcode]],"Yes","No")</f>
        <v>No</v>
      </c>
    </row>
    <row r="1045" spans="1:36" x14ac:dyDescent="0.35">
      <c r="A1045" s="50">
        <v>45486</v>
      </c>
      <c r="B1045" s="50">
        <v>45483</v>
      </c>
      <c r="C1045" s="50" t="s">
        <v>874</v>
      </c>
      <c r="D1045" s="51" t="s">
        <v>6</v>
      </c>
      <c r="E1045" s="52" t="s">
        <v>873</v>
      </c>
      <c r="F1045" s="51" t="s">
        <v>892</v>
      </c>
      <c r="G1045" s="51" t="s">
        <v>6</v>
      </c>
      <c r="H1045" s="52" t="s">
        <v>873</v>
      </c>
      <c r="I1045" s="51" t="s">
        <v>1126</v>
      </c>
      <c r="J1045" s="51" t="s">
        <v>1184</v>
      </c>
      <c r="K1045" s="50">
        <v>45481</v>
      </c>
      <c r="L1045" s="50" t="s">
        <v>959</v>
      </c>
      <c r="M1045" s="51" t="s">
        <v>1206</v>
      </c>
      <c r="N1045" s="52" t="s">
        <v>270</v>
      </c>
      <c r="O1045" s="51" t="s">
        <v>969</v>
      </c>
      <c r="P1045" s="51" t="s">
        <v>207</v>
      </c>
      <c r="Q1045" s="52" t="s">
        <v>1351</v>
      </c>
      <c r="R1045" s="51" t="s">
        <v>1180</v>
      </c>
      <c r="S1045" s="51" t="s">
        <v>1185</v>
      </c>
      <c r="T1045" s="51" t="s">
        <v>1160</v>
      </c>
      <c r="U1045" s="51"/>
      <c r="V1045" s="51"/>
      <c r="W1045" s="51">
        <v>1</v>
      </c>
      <c r="X1045" s="51">
        <v>0</v>
      </c>
      <c r="Y1045" s="51">
        <v>0</v>
      </c>
      <c r="Z1045" s="51">
        <v>0</v>
      </c>
      <c r="AA1045" s="51">
        <v>0</v>
      </c>
      <c r="AB1045" s="51">
        <v>0</v>
      </c>
      <c r="AC1045" s="51">
        <v>0</v>
      </c>
      <c r="AD1045" s="51">
        <v>1</v>
      </c>
      <c r="AE1045" s="51">
        <v>0</v>
      </c>
      <c r="AF1045" s="51">
        <v>0</v>
      </c>
      <c r="AG1045" s="51">
        <v>0</v>
      </c>
      <c r="AH1045" s="51" t="str">
        <f>IF(OR(COUNTIF(WestCoast[],IDPs[[#This Row],[Dis_Pcode]])&gt;=1,COUNTIF(WestCoast[],#REF!)&gt;=1),"Yes","No")</f>
        <v>No</v>
      </c>
      <c r="AI1045" s="51" t="str">
        <f>IF(IDPs[[#This Row],[Gov_Pcode]]=IDPs[[#This Row],[Gov_Coming_Pcode]],"Yes","No")</f>
        <v>No</v>
      </c>
      <c r="AJ1045" s="51" t="str">
        <f>IF(IDPs[[#This Row],[Dis_Pcode]]=IDPs[[#This Row],[Dis_Coming_Pcode]],"Yes","No")</f>
        <v>No</v>
      </c>
    </row>
    <row r="1046" spans="1:36" x14ac:dyDescent="0.35">
      <c r="A1046" s="50">
        <v>45486</v>
      </c>
      <c r="B1046" s="50">
        <v>45483</v>
      </c>
      <c r="C1046" s="50" t="s">
        <v>874</v>
      </c>
      <c r="D1046" s="51" t="s">
        <v>6</v>
      </c>
      <c r="E1046" s="52" t="s">
        <v>873</v>
      </c>
      <c r="F1046" s="51" t="s">
        <v>892</v>
      </c>
      <c r="G1046" s="51" t="s">
        <v>6</v>
      </c>
      <c r="H1046" s="52" t="s">
        <v>873</v>
      </c>
      <c r="I1046" s="51" t="s">
        <v>1126</v>
      </c>
      <c r="J1046" s="51" t="s">
        <v>1184</v>
      </c>
      <c r="K1046" s="50">
        <v>45481</v>
      </c>
      <c r="L1046" s="50" t="s">
        <v>617</v>
      </c>
      <c r="M1046" s="51" t="s">
        <v>13</v>
      </c>
      <c r="N1046" s="52" t="s">
        <v>275</v>
      </c>
      <c r="O1046" s="51" t="s">
        <v>626</v>
      </c>
      <c r="P1046" s="51" t="s">
        <v>1221</v>
      </c>
      <c r="Q1046" s="52" t="s">
        <v>1331</v>
      </c>
      <c r="R1046" s="51" t="s">
        <v>1181</v>
      </c>
      <c r="S1046" s="51" t="s">
        <v>1182</v>
      </c>
      <c r="T1046" s="51" t="s">
        <v>1160</v>
      </c>
      <c r="U1046" s="51"/>
      <c r="V1046" s="51"/>
      <c r="W1046" s="51">
        <v>1</v>
      </c>
      <c r="X1046" s="51">
        <v>0</v>
      </c>
      <c r="Y1046" s="51">
        <v>0</v>
      </c>
      <c r="Z1046" s="51">
        <v>0</v>
      </c>
      <c r="AA1046" s="51">
        <v>0</v>
      </c>
      <c r="AB1046" s="51">
        <v>0</v>
      </c>
      <c r="AC1046" s="51">
        <v>0</v>
      </c>
      <c r="AD1046" s="51">
        <v>1</v>
      </c>
      <c r="AE1046" s="51">
        <v>0</v>
      </c>
      <c r="AF1046" s="51">
        <v>0</v>
      </c>
      <c r="AG1046" s="51">
        <v>0</v>
      </c>
      <c r="AH1046" s="51" t="str">
        <f>IF(OR(COUNTIF(WestCoast[],IDPs[[#This Row],[Dis_Pcode]])&gt;=1,COUNTIF(WestCoast[],#REF!)&gt;=1),"Yes","No")</f>
        <v>No</v>
      </c>
      <c r="AI1046" s="51" t="str">
        <f>IF(IDPs[[#This Row],[Gov_Pcode]]=IDPs[[#This Row],[Gov_Coming_Pcode]],"Yes","No")</f>
        <v>No</v>
      </c>
      <c r="AJ1046" s="51" t="str">
        <f>IF(IDPs[[#This Row],[Dis_Pcode]]=IDPs[[#This Row],[Dis_Coming_Pcode]],"Yes","No")</f>
        <v>No</v>
      </c>
    </row>
    <row r="1047" spans="1:36" x14ac:dyDescent="0.35">
      <c r="A1047" s="50">
        <v>45486</v>
      </c>
      <c r="B1047" s="50">
        <v>45484</v>
      </c>
      <c r="C1047" s="50" t="s">
        <v>874</v>
      </c>
      <c r="D1047" s="51" t="s">
        <v>6</v>
      </c>
      <c r="E1047" s="52" t="s">
        <v>873</v>
      </c>
      <c r="F1047" s="51" t="s">
        <v>892</v>
      </c>
      <c r="G1047" s="51" t="s">
        <v>6</v>
      </c>
      <c r="H1047" s="52" t="s">
        <v>873</v>
      </c>
      <c r="I1047" s="51" t="s">
        <v>1126</v>
      </c>
      <c r="J1047" s="51" t="s">
        <v>1184</v>
      </c>
      <c r="K1047" s="50">
        <v>45481</v>
      </c>
      <c r="L1047" s="50" t="s">
        <v>797</v>
      </c>
      <c r="M1047" s="51" t="s">
        <v>7</v>
      </c>
      <c r="N1047" s="52" t="s">
        <v>796</v>
      </c>
      <c r="O1047" s="51" t="s">
        <v>805</v>
      </c>
      <c r="P1047" s="51" t="s">
        <v>134</v>
      </c>
      <c r="Q1047" s="52" t="s">
        <v>804</v>
      </c>
      <c r="R1047" s="51" t="s">
        <v>1181</v>
      </c>
      <c r="S1047" s="51" t="s">
        <v>1182</v>
      </c>
      <c r="T1047" s="51" t="s">
        <v>1160</v>
      </c>
      <c r="U1047" s="51"/>
      <c r="V1047" s="51"/>
      <c r="W1047" s="51">
        <v>1</v>
      </c>
      <c r="X1047" s="51">
        <v>0</v>
      </c>
      <c r="Y1047" s="51">
        <v>0</v>
      </c>
      <c r="Z1047" s="51">
        <v>0</v>
      </c>
      <c r="AA1047" s="51">
        <v>0</v>
      </c>
      <c r="AB1047" s="51">
        <v>0</v>
      </c>
      <c r="AC1047" s="51">
        <v>0</v>
      </c>
      <c r="AD1047" s="51">
        <v>1</v>
      </c>
      <c r="AE1047" s="51">
        <v>0</v>
      </c>
      <c r="AF1047" s="51">
        <v>0</v>
      </c>
      <c r="AG1047" s="51">
        <v>0</v>
      </c>
      <c r="AH1047" s="51" t="str">
        <f>IF(OR(COUNTIF(WestCoast[],IDPs[[#This Row],[Dis_Pcode]])&gt;=1,COUNTIF(WestCoast[],#REF!)&gt;=1),"Yes","No")</f>
        <v>No</v>
      </c>
      <c r="AI1047" s="51" t="str">
        <f>IF(IDPs[[#This Row],[Gov_Pcode]]=IDPs[[#This Row],[Gov_Coming_Pcode]],"Yes","No")</f>
        <v>No</v>
      </c>
      <c r="AJ1047" s="51" t="str">
        <f>IF(IDPs[[#This Row],[Dis_Pcode]]=IDPs[[#This Row],[Dis_Coming_Pcode]],"Yes","No")</f>
        <v>No</v>
      </c>
    </row>
    <row r="1048" spans="1:36" x14ac:dyDescent="0.35">
      <c r="A1048" s="50">
        <v>45486</v>
      </c>
      <c r="B1048" s="50">
        <v>45485</v>
      </c>
      <c r="C1048" s="50" t="s">
        <v>874</v>
      </c>
      <c r="D1048" s="51" t="s">
        <v>6</v>
      </c>
      <c r="E1048" s="52" t="s">
        <v>873</v>
      </c>
      <c r="F1048" s="51" t="s">
        <v>894</v>
      </c>
      <c r="G1048" s="51" t="s">
        <v>87</v>
      </c>
      <c r="H1048" s="52" t="s">
        <v>893</v>
      </c>
      <c r="I1048" s="51" t="s">
        <v>1126</v>
      </c>
      <c r="J1048" s="51" t="s">
        <v>1184</v>
      </c>
      <c r="K1048" s="50">
        <v>45481</v>
      </c>
      <c r="L1048" s="50" t="s">
        <v>617</v>
      </c>
      <c r="M1048" s="51" t="s">
        <v>13</v>
      </c>
      <c r="N1048" s="52" t="s">
        <v>275</v>
      </c>
      <c r="O1048" s="51" t="s">
        <v>619</v>
      </c>
      <c r="P1048" s="51" t="s">
        <v>145</v>
      </c>
      <c r="Q1048" s="52" t="s">
        <v>618</v>
      </c>
      <c r="R1048" s="51" t="s">
        <v>1181</v>
      </c>
      <c r="S1048" s="51" t="s">
        <v>1183</v>
      </c>
      <c r="T1048" s="51" t="s">
        <v>1160</v>
      </c>
      <c r="U1048" s="51"/>
      <c r="V1048" s="51"/>
      <c r="W1048" s="51">
        <v>1</v>
      </c>
      <c r="X1048" s="51">
        <v>0</v>
      </c>
      <c r="Y1048" s="51">
        <v>0</v>
      </c>
      <c r="Z1048" s="51">
        <v>0</v>
      </c>
      <c r="AA1048" s="51">
        <v>1</v>
      </c>
      <c r="AB1048" s="51">
        <v>0</v>
      </c>
      <c r="AC1048" s="51">
        <v>0</v>
      </c>
      <c r="AD1048" s="51">
        <v>0</v>
      </c>
      <c r="AE1048" s="51">
        <v>0</v>
      </c>
      <c r="AF1048" s="51">
        <v>0</v>
      </c>
      <c r="AG1048" s="51">
        <v>0</v>
      </c>
      <c r="AH1048" s="51" t="str">
        <f>IF(OR(COUNTIF(WestCoast[],IDPs[[#This Row],[Dis_Pcode]])&gt;=1,COUNTIF(WestCoast[],#REF!)&gt;=1),"Yes","No")</f>
        <v>No</v>
      </c>
      <c r="AI1048" s="51" t="str">
        <f>IF(IDPs[[#This Row],[Gov_Pcode]]=IDPs[[#This Row],[Gov_Coming_Pcode]],"Yes","No")</f>
        <v>No</v>
      </c>
      <c r="AJ1048" s="51" t="str">
        <f>IF(IDPs[[#This Row],[Dis_Pcode]]=IDPs[[#This Row],[Dis_Coming_Pcode]],"Yes","No")</f>
        <v>No</v>
      </c>
    </row>
    <row r="1049" spans="1:36" x14ac:dyDescent="0.35">
      <c r="A1049" s="50">
        <v>45486</v>
      </c>
      <c r="B1049" s="50">
        <v>45485</v>
      </c>
      <c r="C1049" s="50" t="s">
        <v>874</v>
      </c>
      <c r="D1049" s="51" t="s">
        <v>6</v>
      </c>
      <c r="E1049" s="52" t="s">
        <v>873</v>
      </c>
      <c r="F1049" s="51" t="s">
        <v>894</v>
      </c>
      <c r="G1049" s="51" t="s">
        <v>87</v>
      </c>
      <c r="H1049" s="52" t="s">
        <v>893</v>
      </c>
      <c r="I1049" s="51" t="s">
        <v>1126</v>
      </c>
      <c r="J1049" s="51" t="s">
        <v>1184</v>
      </c>
      <c r="K1049" s="50">
        <v>45481</v>
      </c>
      <c r="L1049" s="50" t="s">
        <v>874</v>
      </c>
      <c r="M1049" s="51" t="s">
        <v>6</v>
      </c>
      <c r="N1049" s="52" t="s">
        <v>873</v>
      </c>
      <c r="O1049" s="51" t="s">
        <v>878</v>
      </c>
      <c r="P1049" s="51" t="s">
        <v>136</v>
      </c>
      <c r="Q1049" s="52" t="s">
        <v>877</v>
      </c>
      <c r="R1049" s="51" t="s">
        <v>1180</v>
      </c>
      <c r="S1049" s="51" t="s">
        <v>1185</v>
      </c>
      <c r="T1049" s="51" t="s">
        <v>1439</v>
      </c>
      <c r="U1049" s="51"/>
      <c r="V1049" s="51"/>
      <c r="W1049" s="51">
        <v>1</v>
      </c>
      <c r="X1049" s="51">
        <v>0</v>
      </c>
      <c r="Y1049" s="51">
        <v>0</v>
      </c>
      <c r="Z1049" s="51">
        <v>0</v>
      </c>
      <c r="AA1049" s="51">
        <v>1</v>
      </c>
      <c r="AB1049" s="51">
        <v>0</v>
      </c>
      <c r="AC1049" s="51">
        <v>0</v>
      </c>
      <c r="AD1049" s="51">
        <v>0</v>
      </c>
      <c r="AE1049" s="51">
        <v>0</v>
      </c>
      <c r="AF1049" s="51">
        <v>0</v>
      </c>
      <c r="AG1049" s="51">
        <v>0</v>
      </c>
      <c r="AH1049" s="51" t="str">
        <f>IF(OR(COUNTIF(WestCoast[],IDPs[[#This Row],[Dis_Pcode]])&gt;=1,COUNTIF(WestCoast[],#REF!)&gt;=1),"Yes","No")</f>
        <v>No</v>
      </c>
      <c r="AI1049" s="51" t="str">
        <f>IF(IDPs[[#This Row],[Gov_Pcode]]=IDPs[[#This Row],[Gov_Coming_Pcode]],"Yes","No")</f>
        <v>Yes</v>
      </c>
      <c r="AJ1049" s="51" t="str">
        <f>IF(IDPs[[#This Row],[Dis_Pcode]]=IDPs[[#This Row],[Dis_Coming_Pcode]],"Yes","No")</f>
        <v>No</v>
      </c>
    </row>
    <row r="1050" spans="1:36" x14ac:dyDescent="0.35">
      <c r="A1050" s="50">
        <v>45486</v>
      </c>
      <c r="B1050" s="50">
        <v>45482</v>
      </c>
      <c r="C1050" s="50" t="s">
        <v>874</v>
      </c>
      <c r="D1050" s="51" t="s">
        <v>6</v>
      </c>
      <c r="E1050" s="52" t="s">
        <v>873</v>
      </c>
      <c r="F1050" s="51" t="s">
        <v>892</v>
      </c>
      <c r="G1050" s="51" t="s">
        <v>6</v>
      </c>
      <c r="H1050" s="52" t="s">
        <v>873</v>
      </c>
      <c r="I1050" s="51" t="s">
        <v>1126</v>
      </c>
      <c r="J1050" s="51" t="s">
        <v>1184</v>
      </c>
      <c r="K1050" s="50">
        <v>45482</v>
      </c>
      <c r="L1050" s="50" t="s">
        <v>874</v>
      </c>
      <c r="M1050" s="51" t="s">
        <v>6</v>
      </c>
      <c r="N1050" s="52" t="s">
        <v>873</v>
      </c>
      <c r="O1050" s="51" t="s">
        <v>891</v>
      </c>
      <c r="P1050" s="51" t="s">
        <v>95</v>
      </c>
      <c r="Q1050" s="52" t="s">
        <v>890</v>
      </c>
      <c r="R1050" s="51" t="s">
        <v>1181</v>
      </c>
      <c r="S1050" s="51" t="s">
        <v>1182</v>
      </c>
      <c r="T1050" s="51" t="s">
        <v>1439</v>
      </c>
      <c r="U1050" s="51"/>
      <c r="V1050" s="51"/>
      <c r="W1050" s="51">
        <v>2</v>
      </c>
      <c r="X1050" s="51">
        <v>0</v>
      </c>
      <c r="Y1050" s="51">
        <v>1</v>
      </c>
      <c r="Z1050" s="51">
        <v>0</v>
      </c>
      <c r="AA1050" s="51">
        <v>0</v>
      </c>
      <c r="AB1050" s="51">
        <v>0</v>
      </c>
      <c r="AC1050" s="51">
        <v>0</v>
      </c>
      <c r="AD1050" s="51">
        <v>1</v>
      </c>
      <c r="AE1050" s="51">
        <v>0</v>
      </c>
      <c r="AF1050" s="51">
        <v>0</v>
      </c>
      <c r="AG1050" s="51">
        <v>0</v>
      </c>
      <c r="AH1050" s="51" t="str">
        <f>IF(OR(COUNTIF(WestCoast[],IDPs[[#This Row],[Dis_Pcode]])&gt;=1,COUNTIF(WestCoast[],#REF!)&gt;=1),"Yes","No")</f>
        <v>No</v>
      </c>
      <c r="AI1050" s="51" t="str">
        <f>IF(IDPs[[#This Row],[Gov_Pcode]]=IDPs[[#This Row],[Gov_Coming_Pcode]],"Yes","No")</f>
        <v>Yes</v>
      </c>
      <c r="AJ1050" s="51" t="str">
        <f>IF(IDPs[[#This Row],[Dis_Pcode]]=IDPs[[#This Row],[Dis_Coming_Pcode]],"Yes","No")</f>
        <v>No</v>
      </c>
    </row>
    <row r="1051" spans="1:36" x14ac:dyDescent="0.35">
      <c r="A1051" s="50">
        <v>45486</v>
      </c>
      <c r="B1051" s="50">
        <v>45483</v>
      </c>
      <c r="C1051" s="50" t="s">
        <v>874</v>
      </c>
      <c r="D1051" s="51" t="s">
        <v>6</v>
      </c>
      <c r="E1051" s="52" t="s">
        <v>873</v>
      </c>
      <c r="F1051" s="51" t="s">
        <v>892</v>
      </c>
      <c r="G1051" s="51" t="s">
        <v>6</v>
      </c>
      <c r="H1051" s="52" t="s">
        <v>873</v>
      </c>
      <c r="I1051" s="51" t="s">
        <v>1126</v>
      </c>
      <c r="J1051" s="51" t="s">
        <v>1184</v>
      </c>
      <c r="K1051" s="50">
        <v>45482</v>
      </c>
      <c r="L1051" s="50" t="s">
        <v>874</v>
      </c>
      <c r="M1051" s="51" t="s">
        <v>6</v>
      </c>
      <c r="N1051" s="52" t="s">
        <v>873</v>
      </c>
      <c r="O1051" s="51" t="s">
        <v>882</v>
      </c>
      <c r="P1051" s="51" t="s">
        <v>121</v>
      </c>
      <c r="Q1051" s="52" t="s">
        <v>881</v>
      </c>
      <c r="R1051" s="51" t="s">
        <v>1181</v>
      </c>
      <c r="S1051" s="51" t="s">
        <v>1182</v>
      </c>
      <c r="T1051" s="51" t="s">
        <v>1435</v>
      </c>
      <c r="U1051" s="51" t="s">
        <v>1160</v>
      </c>
      <c r="V1051" s="51"/>
      <c r="W1051" s="51">
        <v>1</v>
      </c>
      <c r="X1051" s="51">
        <v>0</v>
      </c>
      <c r="Y1051" s="51">
        <v>0</v>
      </c>
      <c r="Z1051" s="51">
        <v>0</v>
      </c>
      <c r="AA1051" s="51">
        <v>0</v>
      </c>
      <c r="AB1051" s="51">
        <v>0</v>
      </c>
      <c r="AC1051" s="51">
        <v>0</v>
      </c>
      <c r="AD1051" s="51">
        <v>1</v>
      </c>
      <c r="AE1051" s="51">
        <v>0</v>
      </c>
      <c r="AF1051" s="51">
        <v>0</v>
      </c>
      <c r="AG1051" s="51">
        <v>0</v>
      </c>
      <c r="AH1051" s="51" t="str">
        <f>IF(OR(COUNTIF(WestCoast[],IDPs[[#This Row],[Dis_Pcode]])&gt;=1,COUNTIF(WestCoast[],#REF!)&gt;=1),"Yes","No")</f>
        <v>No</v>
      </c>
      <c r="AI1051" s="51" t="str">
        <f>IF(IDPs[[#This Row],[Gov_Pcode]]=IDPs[[#This Row],[Gov_Coming_Pcode]],"Yes","No")</f>
        <v>Yes</v>
      </c>
      <c r="AJ1051" s="51" t="str">
        <f>IF(IDPs[[#This Row],[Dis_Pcode]]=IDPs[[#This Row],[Dis_Coming_Pcode]],"Yes","No")</f>
        <v>No</v>
      </c>
    </row>
    <row r="1052" spans="1:36" x14ac:dyDescent="0.35">
      <c r="A1052" s="50">
        <v>45486</v>
      </c>
      <c r="B1052" s="50">
        <v>45483</v>
      </c>
      <c r="C1052" s="50" t="s">
        <v>874</v>
      </c>
      <c r="D1052" s="51" t="s">
        <v>6</v>
      </c>
      <c r="E1052" s="52" t="s">
        <v>873</v>
      </c>
      <c r="F1052" s="51" t="s">
        <v>892</v>
      </c>
      <c r="G1052" s="51" t="s">
        <v>6</v>
      </c>
      <c r="H1052" s="52" t="s">
        <v>873</v>
      </c>
      <c r="I1052" s="51" t="s">
        <v>1126</v>
      </c>
      <c r="J1052" s="51" t="s">
        <v>1184</v>
      </c>
      <c r="K1052" s="50">
        <v>45482</v>
      </c>
      <c r="L1052" s="50" t="s">
        <v>563</v>
      </c>
      <c r="M1052" s="51" t="s">
        <v>8</v>
      </c>
      <c r="N1052" s="52" t="s">
        <v>269</v>
      </c>
      <c r="O1052" s="51" t="s">
        <v>593</v>
      </c>
      <c r="P1052" s="51" t="s">
        <v>1397</v>
      </c>
      <c r="Q1052" s="52" t="s">
        <v>592</v>
      </c>
      <c r="R1052" s="51" t="s">
        <v>1181</v>
      </c>
      <c r="S1052" s="51" t="s">
        <v>1413</v>
      </c>
      <c r="T1052" s="51" t="s">
        <v>1160</v>
      </c>
      <c r="U1052" s="51"/>
      <c r="V1052" s="51"/>
      <c r="W1052" s="51">
        <v>1</v>
      </c>
      <c r="X1052" s="51">
        <v>0</v>
      </c>
      <c r="Y1052" s="51">
        <v>0</v>
      </c>
      <c r="Z1052" s="51">
        <v>0</v>
      </c>
      <c r="AA1052" s="51">
        <v>0</v>
      </c>
      <c r="AB1052" s="51">
        <v>0</v>
      </c>
      <c r="AC1052" s="51">
        <v>0</v>
      </c>
      <c r="AD1052" s="51">
        <v>1</v>
      </c>
      <c r="AE1052" s="51">
        <v>0</v>
      </c>
      <c r="AF1052" s="51">
        <v>0</v>
      </c>
      <c r="AG1052" s="51">
        <v>0</v>
      </c>
      <c r="AH1052" s="51" t="str">
        <f>IF(OR(COUNTIF(WestCoast[],IDPs[[#This Row],[Dis_Pcode]])&gt;=1,COUNTIF(WestCoast[],#REF!)&gt;=1),"Yes","No")</f>
        <v>No</v>
      </c>
      <c r="AI1052" s="51" t="str">
        <f>IF(IDPs[[#This Row],[Gov_Pcode]]=IDPs[[#This Row],[Gov_Coming_Pcode]],"Yes","No")</f>
        <v>No</v>
      </c>
      <c r="AJ1052" s="51" t="str">
        <f>IF(IDPs[[#This Row],[Dis_Pcode]]=IDPs[[#This Row],[Dis_Coming_Pcode]],"Yes","No")</f>
        <v>No</v>
      </c>
    </row>
    <row r="1053" spans="1:36" x14ac:dyDescent="0.35">
      <c r="A1053" s="50">
        <v>45486</v>
      </c>
      <c r="B1053" s="50">
        <v>45484</v>
      </c>
      <c r="C1053" s="50" t="s">
        <v>874</v>
      </c>
      <c r="D1053" s="51" t="s">
        <v>6</v>
      </c>
      <c r="E1053" s="52" t="s">
        <v>873</v>
      </c>
      <c r="F1053" s="51" t="s">
        <v>894</v>
      </c>
      <c r="G1053" s="51" t="s">
        <v>87</v>
      </c>
      <c r="H1053" s="52" t="s">
        <v>893</v>
      </c>
      <c r="I1053" s="51" t="s">
        <v>1126</v>
      </c>
      <c r="J1053" s="51" t="s">
        <v>1184</v>
      </c>
      <c r="K1053" s="50">
        <v>45482</v>
      </c>
      <c r="L1053" s="50" t="s">
        <v>563</v>
      </c>
      <c r="M1053" s="51" t="s">
        <v>8</v>
      </c>
      <c r="N1053" s="52" t="s">
        <v>269</v>
      </c>
      <c r="O1053" s="51" t="s">
        <v>607</v>
      </c>
      <c r="P1053" s="51" t="s">
        <v>257</v>
      </c>
      <c r="Q1053" s="52" t="s">
        <v>1394</v>
      </c>
      <c r="R1053" s="51" t="s">
        <v>1180</v>
      </c>
      <c r="S1053" s="51" t="s">
        <v>1185</v>
      </c>
      <c r="T1053" s="51" t="s">
        <v>1160</v>
      </c>
      <c r="U1053" s="51"/>
      <c r="V1053" s="51"/>
      <c r="W1053" s="51">
        <v>2</v>
      </c>
      <c r="X1053" s="51">
        <v>0</v>
      </c>
      <c r="Y1053" s="51">
        <v>1</v>
      </c>
      <c r="Z1053" s="51">
        <v>0</v>
      </c>
      <c r="AA1053" s="51">
        <v>0</v>
      </c>
      <c r="AB1053" s="51">
        <v>0</v>
      </c>
      <c r="AC1053" s="51">
        <v>0</v>
      </c>
      <c r="AD1053" s="51">
        <v>0</v>
      </c>
      <c r="AE1053" s="51">
        <v>0</v>
      </c>
      <c r="AF1053" s="51">
        <v>1</v>
      </c>
      <c r="AG1053" s="51">
        <v>0</v>
      </c>
      <c r="AH1053" s="51" t="str">
        <f>IF(OR(COUNTIF(WestCoast[],IDPs[[#This Row],[Dis_Pcode]])&gt;=1,COUNTIF(WestCoast[],#REF!)&gt;=1),"Yes","No")</f>
        <v>No</v>
      </c>
      <c r="AI1053" s="51" t="str">
        <f>IF(IDPs[[#This Row],[Gov_Pcode]]=IDPs[[#This Row],[Gov_Coming_Pcode]],"Yes","No")</f>
        <v>No</v>
      </c>
      <c r="AJ1053" s="51" t="str">
        <f>IF(IDPs[[#This Row],[Dis_Pcode]]=IDPs[[#This Row],[Dis_Coming_Pcode]],"Yes","No")</f>
        <v>No</v>
      </c>
    </row>
    <row r="1054" spans="1:36" x14ac:dyDescent="0.35">
      <c r="A1054" s="50">
        <v>45486</v>
      </c>
      <c r="B1054" s="50">
        <v>45484</v>
      </c>
      <c r="C1054" s="50" t="s">
        <v>874</v>
      </c>
      <c r="D1054" s="51" t="s">
        <v>6</v>
      </c>
      <c r="E1054" s="52" t="s">
        <v>873</v>
      </c>
      <c r="F1054" s="51" t="s">
        <v>894</v>
      </c>
      <c r="G1054" s="51" t="s">
        <v>87</v>
      </c>
      <c r="H1054" s="52" t="s">
        <v>893</v>
      </c>
      <c r="I1054" s="51" t="s">
        <v>1126</v>
      </c>
      <c r="J1054" s="51" t="s">
        <v>1184</v>
      </c>
      <c r="K1054" s="50">
        <v>45482</v>
      </c>
      <c r="L1054" s="50" t="s">
        <v>717</v>
      </c>
      <c r="M1054" s="51" t="s">
        <v>1</v>
      </c>
      <c r="N1054" s="52" t="s">
        <v>264</v>
      </c>
      <c r="O1054" s="51" t="s">
        <v>755</v>
      </c>
      <c r="P1054" s="51" t="s">
        <v>1284</v>
      </c>
      <c r="Q1054" s="52" t="s">
        <v>754</v>
      </c>
      <c r="R1054" s="51" t="s">
        <v>1181</v>
      </c>
      <c r="S1054" s="51" t="s">
        <v>1183</v>
      </c>
      <c r="T1054" s="51" t="s">
        <v>1160</v>
      </c>
      <c r="U1054" s="51"/>
      <c r="V1054" s="51"/>
      <c r="W1054" s="51">
        <v>1</v>
      </c>
      <c r="X1054" s="51">
        <v>0</v>
      </c>
      <c r="Y1054" s="51">
        <v>0</v>
      </c>
      <c r="Z1054" s="51">
        <v>0</v>
      </c>
      <c r="AA1054" s="51">
        <v>0</v>
      </c>
      <c r="AB1054" s="51">
        <v>0</v>
      </c>
      <c r="AC1054" s="51">
        <v>0</v>
      </c>
      <c r="AD1054" s="51">
        <v>1</v>
      </c>
      <c r="AE1054" s="51">
        <v>0</v>
      </c>
      <c r="AF1054" s="51">
        <v>0</v>
      </c>
      <c r="AG1054" s="51">
        <v>0</v>
      </c>
      <c r="AH1054" s="51" t="str">
        <f>IF(OR(COUNTIF(WestCoast[],IDPs[[#This Row],[Dis_Pcode]])&gt;=1,COUNTIF(WestCoast[],#REF!)&gt;=1),"Yes","No")</f>
        <v>No</v>
      </c>
      <c r="AI1054" s="51" t="str">
        <f>IF(IDPs[[#This Row],[Gov_Pcode]]=IDPs[[#This Row],[Gov_Coming_Pcode]],"Yes","No")</f>
        <v>No</v>
      </c>
      <c r="AJ1054" s="51" t="str">
        <f>IF(IDPs[[#This Row],[Dis_Pcode]]=IDPs[[#This Row],[Dis_Coming_Pcode]],"Yes","No")</f>
        <v>No</v>
      </c>
    </row>
    <row r="1055" spans="1:36" x14ac:dyDescent="0.35">
      <c r="A1055" s="50">
        <v>45486</v>
      </c>
      <c r="B1055" s="50">
        <v>45484</v>
      </c>
      <c r="C1055" s="50" t="s">
        <v>874</v>
      </c>
      <c r="D1055" s="51" t="s">
        <v>6</v>
      </c>
      <c r="E1055" s="52" t="s">
        <v>873</v>
      </c>
      <c r="F1055" s="51" t="s">
        <v>892</v>
      </c>
      <c r="G1055" s="51" t="s">
        <v>6</v>
      </c>
      <c r="H1055" s="52" t="s">
        <v>873</v>
      </c>
      <c r="I1055" s="51" t="s">
        <v>1126</v>
      </c>
      <c r="J1055" s="51" t="s">
        <v>1184</v>
      </c>
      <c r="K1055" s="50">
        <v>45482</v>
      </c>
      <c r="L1055" s="50" t="s">
        <v>918</v>
      </c>
      <c r="M1055" s="51" t="s">
        <v>1155</v>
      </c>
      <c r="N1055" s="52" t="s">
        <v>917</v>
      </c>
      <c r="O1055" s="51" t="s">
        <v>947</v>
      </c>
      <c r="P1055" s="51" t="s">
        <v>79</v>
      </c>
      <c r="Q1055" s="52" t="s">
        <v>946</v>
      </c>
      <c r="R1055" s="51" t="s">
        <v>1180</v>
      </c>
      <c r="S1055" s="51" t="s">
        <v>1185</v>
      </c>
      <c r="T1055" s="51" t="s">
        <v>1160</v>
      </c>
      <c r="U1055" s="51"/>
      <c r="V1055" s="51"/>
      <c r="W1055" s="51">
        <v>2</v>
      </c>
      <c r="X1055" s="51">
        <v>0</v>
      </c>
      <c r="Y1055" s="51">
        <v>1</v>
      </c>
      <c r="Z1055" s="51">
        <v>0</v>
      </c>
      <c r="AA1055" s="51">
        <v>0</v>
      </c>
      <c r="AB1055" s="51">
        <v>0</v>
      </c>
      <c r="AC1055" s="51">
        <v>0</v>
      </c>
      <c r="AD1055" s="51">
        <v>1</v>
      </c>
      <c r="AE1055" s="51">
        <v>0</v>
      </c>
      <c r="AF1055" s="51">
        <v>0</v>
      </c>
      <c r="AG1055" s="51">
        <v>0</v>
      </c>
      <c r="AH1055" s="51" t="str">
        <f>IF(OR(COUNTIF(WestCoast[],IDPs[[#This Row],[Dis_Pcode]])&gt;=1,COUNTIF(WestCoast[],#REF!)&gt;=1),"Yes","No")</f>
        <v>No</v>
      </c>
      <c r="AI1055" s="51" t="str">
        <f>IF(IDPs[[#This Row],[Gov_Pcode]]=IDPs[[#This Row],[Gov_Coming_Pcode]],"Yes","No")</f>
        <v>No</v>
      </c>
      <c r="AJ1055" s="51" t="str">
        <f>IF(IDPs[[#This Row],[Dis_Pcode]]=IDPs[[#This Row],[Dis_Coming_Pcode]],"Yes","No")</f>
        <v>No</v>
      </c>
    </row>
    <row r="1056" spans="1:36" x14ac:dyDescent="0.35">
      <c r="A1056" s="50">
        <v>45486</v>
      </c>
      <c r="B1056" s="50">
        <v>45484</v>
      </c>
      <c r="C1056" s="50" t="s">
        <v>874</v>
      </c>
      <c r="D1056" s="51" t="s">
        <v>6</v>
      </c>
      <c r="E1056" s="52" t="s">
        <v>873</v>
      </c>
      <c r="F1056" s="51" t="s">
        <v>892</v>
      </c>
      <c r="G1056" s="51" t="s">
        <v>6</v>
      </c>
      <c r="H1056" s="52" t="s">
        <v>873</v>
      </c>
      <c r="I1056" s="51" t="s">
        <v>1126</v>
      </c>
      <c r="J1056" s="51" t="s">
        <v>1184</v>
      </c>
      <c r="K1056" s="50">
        <v>45482</v>
      </c>
      <c r="L1056" s="50" t="s">
        <v>401</v>
      </c>
      <c r="M1056" s="51" t="s">
        <v>1203</v>
      </c>
      <c r="N1056" s="52" t="s">
        <v>266</v>
      </c>
      <c r="O1056" s="51" t="s">
        <v>423</v>
      </c>
      <c r="P1056" s="51" t="s">
        <v>422</v>
      </c>
      <c r="Q1056" s="52" t="s">
        <v>421</v>
      </c>
      <c r="R1056" s="51" t="s">
        <v>1181</v>
      </c>
      <c r="S1056" s="51" t="s">
        <v>1183</v>
      </c>
      <c r="T1056" s="51" t="s">
        <v>1160</v>
      </c>
      <c r="U1056" s="51"/>
      <c r="V1056" s="51"/>
      <c r="W1056" s="51">
        <v>1</v>
      </c>
      <c r="X1056" s="51">
        <v>0</v>
      </c>
      <c r="Y1056" s="51">
        <v>0</v>
      </c>
      <c r="Z1056" s="51">
        <v>0</v>
      </c>
      <c r="AA1056" s="51">
        <v>0</v>
      </c>
      <c r="AB1056" s="51">
        <v>0</v>
      </c>
      <c r="AC1056" s="51">
        <v>0</v>
      </c>
      <c r="AD1056" s="51">
        <v>1</v>
      </c>
      <c r="AE1056" s="51">
        <v>0</v>
      </c>
      <c r="AF1056" s="51">
        <v>0</v>
      </c>
      <c r="AG1056" s="51">
        <v>0</v>
      </c>
      <c r="AH1056" s="51" t="str">
        <f>IF(OR(COUNTIF(WestCoast[],IDPs[[#This Row],[Dis_Pcode]])&gt;=1,COUNTIF(WestCoast[],#REF!)&gt;=1),"Yes","No")</f>
        <v>No</v>
      </c>
      <c r="AI1056" s="51" t="str">
        <f>IF(IDPs[[#This Row],[Gov_Pcode]]=IDPs[[#This Row],[Gov_Coming_Pcode]],"Yes","No")</f>
        <v>No</v>
      </c>
      <c r="AJ1056" s="51" t="str">
        <f>IF(IDPs[[#This Row],[Dis_Pcode]]=IDPs[[#This Row],[Dis_Coming_Pcode]],"Yes","No")</f>
        <v>No</v>
      </c>
    </row>
    <row r="1057" spans="1:36" x14ac:dyDescent="0.35">
      <c r="A1057" s="50">
        <v>45486</v>
      </c>
      <c r="B1057" s="50">
        <v>45485</v>
      </c>
      <c r="C1057" s="50" t="s">
        <v>874</v>
      </c>
      <c r="D1057" s="51" t="s">
        <v>6</v>
      </c>
      <c r="E1057" s="52" t="s">
        <v>873</v>
      </c>
      <c r="F1057" s="51" t="s">
        <v>894</v>
      </c>
      <c r="G1057" s="51" t="s">
        <v>87</v>
      </c>
      <c r="H1057" s="52" t="s">
        <v>893</v>
      </c>
      <c r="I1057" s="51" t="s">
        <v>1126</v>
      </c>
      <c r="J1057" s="51" t="s">
        <v>1184</v>
      </c>
      <c r="K1057" s="50">
        <v>45482</v>
      </c>
      <c r="L1057" s="50" t="s">
        <v>1046</v>
      </c>
      <c r="M1057" s="51" t="s">
        <v>1207</v>
      </c>
      <c r="N1057" s="52" t="s">
        <v>267</v>
      </c>
      <c r="O1057" s="51" t="s">
        <v>1081</v>
      </c>
      <c r="P1057" s="51" t="s">
        <v>1208</v>
      </c>
      <c r="Q1057" s="52" t="s">
        <v>1080</v>
      </c>
      <c r="R1057" s="51" t="s">
        <v>1181</v>
      </c>
      <c r="S1057" s="51" t="s">
        <v>1182</v>
      </c>
      <c r="T1057" s="51" t="s">
        <v>1439</v>
      </c>
      <c r="U1057" s="51"/>
      <c r="V1057" s="51"/>
      <c r="W1057" s="51">
        <v>1</v>
      </c>
      <c r="X1057" s="51">
        <v>0</v>
      </c>
      <c r="Y1057" s="51">
        <v>0</v>
      </c>
      <c r="Z1057" s="51">
        <v>0</v>
      </c>
      <c r="AA1057" s="51">
        <v>0</v>
      </c>
      <c r="AB1057" s="51">
        <v>0</v>
      </c>
      <c r="AC1057" s="51">
        <v>0</v>
      </c>
      <c r="AD1057" s="51">
        <v>1</v>
      </c>
      <c r="AE1057" s="51">
        <v>0</v>
      </c>
      <c r="AF1057" s="51">
        <v>0</v>
      </c>
      <c r="AG1057" s="51">
        <v>0</v>
      </c>
      <c r="AH1057" s="51" t="str">
        <f>IF(OR(COUNTIF(WestCoast[],IDPs[[#This Row],[Dis_Pcode]])&gt;=1,COUNTIF(WestCoast[],#REF!)&gt;=1),"Yes","No")</f>
        <v>No</v>
      </c>
      <c r="AI1057" s="51" t="str">
        <f>IF(IDPs[[#This Row],[Gov_Pcode]]=IDPs[[#This Row],[Gov_Coming_Pcode]],"Yes","No")</f>
        <v>No</v>
      </c>
      <c r="AJ1057" s="51" t="str">
        <f>IF(IDPs[[#This Row],[Dis_Pcode]]=IDPs[[#This Row],[Dis_Coming_Pcode]],"Yes","No")</f>
        <v>No</v>
      </c>
    </row>
    <row r="1058" spans="1:36" x14ac:dyDescent="0.35">
      <c r="A1058" s="50">
        <v>45486</v>
      </c>
      <c r="B1058" s="50">
        <v>45485</v>
      </c>
      <c r="C1058" s="50" t="s">
        <v>874</v>
      </c>
      <c r="D1058" s="51" t="s">
        <v>6</v>
      </c>
      <c r="E1058" s="52" t="s">
        <v>873</v>
      </c>
      <c r="F1058" s="51" t="s">
        <v>894</v>
      </c>
      <c r="G1058" s="51" t="s">
        <v>87</v>
      </c>
      <c r="H1058" s="52" t="s">
        <v>893</v>
      </c>
      <c r="I1058" s="51" t="s">
        <v>1126</v>
      </c>
      <c r="J1058" s="51" t="s">
        <v>1184</v>
      </c>
      <c r="K1058" s="50">
        <v>45482</v>
      </c>
      <c r="L1058" s="50" t="s">
        <v>514</v>
      </c>
      <c r="M1058" s="51" t="s">
        <v>21</v>
      </c>
      <c r="N1058" s="52" t="s">
        <v>280</v>
      </c>
      <c r="O1058" s="51" t="s">
        <v>520</v>
      </c>
      <c r="P1058" s="51" t="s">
        <v>1383</v>
      </c>
      <c r="Q1058" s="52" t="s">
        <v>519</v>
      </c>
      <c r="R1058" s="51" t="s">
        <v>1181</v>
      </c>
      <c r="S1058" s="51" t="s">
        <v>1183</v>
      </c>
      <c r="T1058" s="51" t="s">
        <v>1160</v>
      </c>
      <c r="U1058" s="51"/>
      <c r="V1058" s="51"/>
      <c r="W1058" s="51">
        <v>1</v>
      </c>
      <c r="X1058" s="51">
        <v>0</v>
      </c>
      <c r="Y1058" s="51">
        <v>0</v>
      </c>
      <c r="Z1058" s="51">
        <v>0</v>
      </c>
      <c r="AA1058" s="51">
        <v>1</v>
      </c>
      <c r="AB1058" s="51">
        <v>0</v>
      </c>
      <c r="AC1058" s="51">
        <v>0</v>
      </c>
      <c r="AD1058" s="51">
        <v>0</v>
      </c>
      <c r="AE1058" s="51">
        <v>0</v>
      </c>
      <c r="AF1058" s="51">
        <v>0</v>
      </c>
      <c r="AG1058" s="51">
        <v>0</v>
      </c>
      <c r="AH1058" s="51" t="str">
        <f>IF(OR(COUNTIF(WestCoast[],IDPs[[#This Row],[Dis_Pcode]])&gt;=1,COUNTIF(WestCoast[],#REF!)&gt;=1),"Yes","No")</f>
        <v>No</v>
      </c>
      <c r="AI1058" s="51" t="str">
        <f>IF(IDPs[[#This Row],[Gov_Pcode]]=IDPs[[#This Row],[Gov_Coming_Pcode]],"Yes","No")</f>
        <v>No</v>
      </c>
      <c r="AJ1058" s="51" t="str">
        <f>IF(IDPs[[#This Row],[Dis_Pcode]]=IDPs[[#This Row],[Dis_Coming_Pcode]],"Yes","No")</f>
        <v>No</v>
      </c>
    </row>
    <row r="1059" spans="1:36" x14ac:dyDescent="0.35">
      <c r="A1059" s="50">
        <v>45486</v>
      </c>
      <c r="B1059" s="50">
        <v>45484</v>
      </c>
      <c r="C1059" s="50" t="s">
        <v>874</v>
      </c>
      <c r="D1059" s="51" t="s">
        <v>6</v>
      </c>
      <c r="E1059" s="52" t="s">
        <v>873</v>
      </c>
      <c r="F1059" s="51" t="s">
        <v>892</v>
      </c>
      <c r="G1059" s="51" t="s">
        <v>6</v>
      </c>
      <c r="H1059" s="52" t="s">
        <v>873</v>
      </c>
      <c r="I1059" s="51" t="s">
        <v>1126</v>
      </c>
      <c r="J1059" s="51" t="s">
        <v>1184</v>
      </c>
      <c r="K1059" s="50">
        <v>45483</v>
      </c>
      <c r="L1059" s="50" t="s">
        <v>536</v>
      </c>
      <c r="M1059" s="51" t="s">
        <v>1412</v>
      </c>
      <c r="N1059" s="52" t="s">
        <v>268</v>
      </c>
      <c r="O1059" s="51" t="s">
        <v>562</v>
      </c>
      <c r="P1059" s="51" t="s">
        <v>1246</v>
      </c>
      <c r="Q1059" s="52" t="s">
        <v>560</v>
      </c>
      <c r="R1059" s="51" t="s">
        <v>1180</v>
      </c>
      <c r="S1059" s="51" t="s">
        <v>1185</v>
      </c>
      <c r="T1059" s="51" t="s">
        <v>1435</v>
      </c>
      <c r="U1059" s="51" t="s">
        <v>1160</v>
      </c>
      <c r="V1059" s="51"/>
      <c r="W1059" s="51">
        <v>1</v>
      </c>
      <c r="X1059" s="51">
        <v>0</v>
      </c>
      <c r="Y1059" s="51">
        <v>0</v>
      </c>
      <c r="Z1059" s="51">
        <v>0</v>
      </c>
      <c r="AA1059" s="51">
        <v>0</v>
      </c>
      <c r="AB1059" s="51">
        <v>0</v>
      </c>
      <c r="AC1059" s="51">
        <v>0</v>
      </c>
      <c r="AD1059" s="51">
        <v>1</v>
      </c>
      <c r="AE1059" s="51">
        <v>0</v>
      </c>
      <c r="AF1059" s="51">
        <v>0</v>
      </c>
      <c r="AG1059" s="51">
        <v>0</v>
      </c>
      <c r="AH1059" s="51" t="str">
        <f>IF(OR(COUNTIF(WestCoast[],IDPs[[#This Row],[Dis_Pcode]])&gt;=1,COUNTIF(WestCoast[],#REF!)&gt;=1),"Yes","No")</f>
        <v>No</v>
      </c>
      <c r="AI1059" s="51" t="str">
        <f>IF(IDPs[[#This Row],[Gov_Pcode]]=IDPs[[#This Row],[Gov_Coming_Pcode]],"Yes","No")</f>
        <v>No</v>
      </c>
      <c r="AJ1059" s="51" t="str">
        <f>IF(IDPs[[#This Row],[Dis_Pcode]]=IDPs[[#This Row],[Dis_Coming_Pcode]],"Yes","No")</f>
        <v>No</v>
      </c>
    </row>
    <row r="1060" spans="1:36" x14ac:dyDescent="0.35">
      <c r="A1060" s="50">
        <v>45486</v>
      </c>
      <c r="B1060" s="50">
        <v>45484</v>
      </c>
      <c r="C1060" s="50" t="s">
        <v>874</v>
      </c>
      <c r="D1060" s="51" t="s">
        <v>6</v>
      </c>
      <c r="E1060" s="52" t="s">
        <v>873</v>
      </c>
      <c r="F1060" s="51" t="s">
        <v>892</v>
      </c>
      <c r="G1060" s="51" t="s">
        <v>6</v>
      </c>
      <c r="H1060" s="52" t="s">
        <v>873</v>
      </c>
      <c r="I1060" s="51" t="s">
        <v>1126</v>
      </c>
      <c r="J1060" s="51" t="s">
        <v>1184</v>
      </c>
      <c r="K1060" s="50">
        <v>45483</v>
      </c>
      <c r="L1060" s="50" t="s">
        <v>536</v>
      </c>
      <c r="M1060" s="51" t="s">
        <v>1412</v>
      </c>
      <c r="N1060" s="52" t="s">
        <v>268</v>
      </c>
      <c r="O1060" s="51" t="s">
        <v>556</v>
      </c>
      <c r="P1060" s="51" t="s">
        <v>1253</v>
      </c>
      <c r="Q1060" s="52" t="s">
        <v>554</v>
      </c>
      <c r="R1060" s="51" t="s">
        <v>1180</v>
      </c>
      <c r="S1060" s="51" t="s">
        <v>1185</v>
      </c>
      <c r="T1060" s="51" t="s">
        <v>1435</v>
      </c>
      <c r="U1060" s="51" t="s">
        <v>1160</v>
      </c>
      <c r="V1060" s="51"/>
      <c r="W1060" s="51">
        <v>1</v>
      </c>
      <c r="X1060" s="51">
        <v>0</v>
      </c>
      <c r="Y1060" s="51">
        <v>0</v>
      </c>
      <c r="Z1060" s="51">
        <v>0</v>
      </c>
      <c r="AA1060" s="51">
        <v>0</v>
      </c>
      <c r="AB1060" s="51">
        <v>0</v>
      </c>
      <c r="AC1060" s="51">
        <v>0</v>
      </c>
      <c r="AD1060" s="51">
        <v>1</v>
      </c>
      <c r="AE1060" s="51">
        <v>0</v>
      </c>
      <c r="AF1060" s="51">
        <v>0</v>
      </c>
      <c r="AG1060" s="51">
        <v>0</v>
      </c>
      <c r="AH1060" s="51" t="str">
        <f>IF(OR(COUNTIF(WestCoast[],IDPs[[#This Row],[Dis_Pcode]])&gt;=1,COUNTIF(WestCoast[],#REF!)&gt;=1),"Yes","No")</f>
        <v>No</v>
      </c>
      <c r="AI1060" s="51" t="str">
        <f>IF(IDPs[[#This Row],[Gov_Pcode]]=IDPs[[#This Row],[Gov_Coming_Pcode]],"Yes","No")</f>
        <v>No</v>
      </c>
      <c r="AJ1060" s="51" t="str">
        <f>IF(IDPs[[#This Row],[Dis_Pcode]]=IDPs[[#This Row],[Dis_Coming_Pcode]],"Yes","No")</f>
        <v>No</v>
      </c>
    </row>
    <row r="1061" spans="1:36" x14ac:dyDescent="0.35">
      <c r="A1061" s="50">
        <v>45486</v>
      </c>
      <c r="B1061" s="50">
        <v>45485</v>
      </c>
      <c r="C1061" s="50" t="s">
        <v>874</v>
      </c>
      <c r="D1061" s="51" t="s">
        <v>6</v>
      </c>
      <c r="E1061" s="52" t="s">
        <v>873</v>
      </c>
      <c r="F1061" s="51" t="s">
        <v>894</v>
      </c>
      <c r="G1061" s="51" t="s">
        <v>87</v>
      </c>
      <c r="H1061" s="52" t="s">
        <v>893</v>
      </c>
      <c r="I1061" s="51" t="s">
        <v>1126</v>
      </c>
      <c r="J1061" s="51" t="s">
        <v>1184</v>
      </c>
      <c r="K1061" s="50">
        <v>45483</v>
      </c>
      <c r="L1061" s="50" t="s">
        <v>797</v>
      </c>
      <c r="M1061" s="51" t="s">
        <v>7</v>
      </c>
      <c r="N1061" s="52" t="s">
        <v>796</v>
      </c>
      <c r="O1061" s="51" t="s">
        <v>833</v>
      </c>
      <c r="P1061" s="51" t="s">
        <v>7</v>
      </c>
      <c r="Q1061" s="52" t="s">
        <v>796</v>
      </c>
      <c r="R1061" s="51" t="s">
        <v>1181</v>
      </c>
      <c r="S1061" s="51" t="s">
        <v>1183</v>
      </c>
      <c r="T1061" s="51" t="s">
        <v>1160</v>
      </c>
      <c r="U1061" s="51"/>
      <c r="V1061" s="51"/>
      <c r="W1061" s="51">
        <v>1</v>
      </c>
      <c r="X1061" s="51">
        <v>0</v>
      </c>
      <c r="Y1061" s="51">
        <v>0</v>
      </c>
      <c r="Z1061" s="51">
        <v>0</v>
      </c>
      <c r="AA1061" s="51">
        <v>1</v>
      </c>
      <c r="AB1061" s="51">
        <v>0</v>
      </c>
      <c r="AC1061" s="51">
        <v>0</v>
      </c>
      <c r="AD1061" s="51">
        <v>0</v>
      </c>
      <c r="AE1061" s="51">
        <v>0</v>
      </c>
      <c r="AF1061" s="51">
        <v>0</v>
      </c>
      <c r="AG1061" s="51">
        <v>0</v>
      </c>
      <c r="AH1061" s="51" t="str">
        <f>IF(OR(COUNTIF(WestCoast[],IDPs[[#This Row],[Dis_Pcode]])&gt;=1,COUNTIF(WestCoast[],#REF!)&gt;=1),"Yes","No")</f>
        <v>No</v>
      </c>
      <c r="AI1061" s="51" t="str">
        <f>IF(IDPs[[#This Row],[Gov_Pcode]]=IDPs[[#This Row],[Gov_Coming_Pcode]],"Yes","No")</f>
        <v>No</v>
      </c>
      <c r="AJ1061" s="51" t="str">
        <f>IF(IDPs[[#This Row],[Dis_Pcode]]=IDPs[[#This Row],[Dis_Coming_Pcode]],"Yes","No")</f>
        <v>No</v>
      </c>
    </row>
    <row r="1062" spans="1:36" x14ac:dyDescent="0.35">
      <c r="A1062" s="50">
        <v>45486</v>
      </c>
      <c r="B1062" s="50">
        <v>45485</v>
      </c>
      <c r="C1062" s="50" t="s">
        <v>874</v>
      </c>
      <c r="D1062" s="51" t="s">
        <v>6</v>
      </c>
      <c r="E1062" s="52" t="s">
        <v>873</v>
      </c>
      <c r="F1062" s="51" t="s">
        <v>894</v>
      </c>
      <c r="G1062" s="51" t="s">
        <v>87</v>
      </c>
      <c r="H1062" s="52" t="s">
        <v>893</v>
      </c>
      <c r="I1062" s="51" t="s">
        <v>1126</v>
      </c>
      <c r="J1062" s="51" t="s">
        <v>1184</v>
      </c>
      <c r="K1062" s="50">
        <v>45483</v>
      </c>
      <c r="L1062" s="50" t="s">
        <v>401</v>
      </c>
      <c r="M1062" s="51" t="s">
        <v>1203</v>
      </c>
      <c r="N1062" s="52" t="s">
        <v>266</v>
      </c>
      <c r="O1062" s="51" t="s">
        <v>431</v>
      </c>
      <c r="P1062" s="51" t="s">
        <v>160</v>
      </c>
      <c r="Q1062" s="52" t="s">
        <v>430</v>
      </c>
      <c r="R1062" s="51" t="s">
        <v>1181</v>
      </c>
      <c r="S1062" s="51" t="s">
        <v>1183</v>
      </c>
      <c r="T1062" s="51" t="s">
        <v>1160</v>
      </c>
      <c r="U1062" s="51"/>
      <c r="V1062" s="51"/>
      <c r="W1062" s="51">
        <v>1</v>
      </c>
      <c r="X1062" s="51">
        <v>0</v>
      </c>
      <c r="Y1062" s="51">
        <v>0</v>
      </c>
      <c r="Z1062" s="51">
        <v>0</v>
      </c>
      <c r="AA1062" s="51">
        <v>0</v>
      </c>
      <c r="AB1062" s="51">
        <v>0</v>
      </c>
      <c r="AC1062" s="51">
        <v>0</v>
      </c>
      <c r="AD1062" s="51">
        <v>1</v>
      </c>
      <c r="AE1062" s="51">
        <v>0</v>
      </c>
      <c r="AF1062" s="51">
        <v>0</v>
      </c>
      <c r="AG1062" s="51">
        <v>0</v>
      </c>
      <c r="AH1062" s="51" t="str">
        <f>IF(OR(COUNTIF(WestCoast[],IDPs[[#This Row],[Dis_Pcode]])&gt;=1,COUNTIF(WestCoast[],#REF!)&gt;=1),"Yes","No")</f>
        <v>No</v>
      </c>
      <c r="AI1062" s="51" t="str">
        <f>IF(IDPs[[#This Row],[Gov_Pcode]]=IDPs[[#This Row],[Gov_Coming_Pcode]],"Yes","No")</f>
        <v>No</v>
      </c>
      <c r="AJ1062" s="51" t="str">
        <f>IF(IDPs[[#This Row],[Dis_Pcode]]=IDPs[[#This Row],[Dis_Coming_Pcode]],"Yes","No")</f>
        <v>No</v>
      </c>
    </row>
    <row r="1063" spans="1:36" x14ac:dyDescent="0.35">
      <c r="A1063" s="50">
        <v>45486</v>
      </c>
      <c r="B1063" s="50">
        <v>45484</v>
      </c>
      <c r="C1063" s="50" t="s">
        <v>874</v>
      </c>
      <c r="D1063" s="51" t="s">
        <v>6</v>
      </c>
      <c r="E1063" s="52" t="s">
        <v>873</v>
      </c>
      <c r="F1063" s="51" t="s">
        <v>894</v>
      </c>
      <c r="G1063" s="51" t="s">
        <v>87</v>
      </c>
      <c r="H1063" s="52" t="s">
        <v>893</v>
      </c>
      <c r="I1063" s="51" t="s">
        <v>1126</v>
      </c>
      <c r="J1063" s="51" t="s">
        <v>1184</v>
      </c>
      <c r="K1063" s="50">
        <v>45484</v>
      </c>
      <c r="L1063" s="50" t="s">
        <v>959</v>
      </c>
      <c r="M1063" s="51" t="s">
        <v>1206</v>
      </c>
      <c r="N1063" s="52" t="s">
        <v>270</v>
      </c>
      <c r="O1063" s="51" t="s">
        <v>993</v>
      </c>
      <c r="P1063" s="51" t="s">
        <v>148</v>
      </c>
      <c r="Q1063" s="52" t="s">
        <v>992</v>
      </c>
      <c r="R1063" s="51" t="s">
        <v>1181</v>
      </c>
      <c r="S1063" s="51" t="s">
        <v>1183</v>
      </c>
      <c r="T1063" s="51" t="s">
        <v>1160</v>
      </c>
      <c r="U1063" s="51"/>
      <c r="V1063" s="51"/>
      <c r="W1063" s="51">
        <v>1</v>
      </c>
      <c r="X1063" s="51">
        <v>0</v>
      </c>
      <c r="Y1063" s="51">
        <v>1</v>
      </c>
      <c r="Z1063" s="51">
        <v>0</v>
      </c>
      <c r="AA1063" s="51">
        <v>0</v>
      </c>
      <c r="AB1063" s="51">
        <v>0</v>
      </c>
      <c r="AC1063" s="51">
        <v>0</v>
      </c>
      <c r="AD1063" s="51">
        <v>0</v>
      </c>
      <c r="AE1063" s="51">
        <v>0</v>
      </c>
      <c r="AF1063" s="51">
        <v>0</v>
      </c>
      <c r="AG1063" s="51">
        <v>0</v>
      </c>
      <c r="AH1063" s="51" t="str">
        <f>IF(OR(COUNTIF(WestCoast[],IDPs[[#This Row],[Dis_Pcode]])&gt;=1,COUNTIF(WestCoast[],#REF!)&gt;=1),"Yes","No")</f>
        <v>No</v>
      </c>
      <c r="AI1063" s="51" t="str">
        <f>IF(IDPs[[#This Row],[Gov_Pcode]]=IDPs[[#This Row],[Gov_Coming_Pcode]],"Yes","No")</f>
        <v>No</v>
      </c>
      <c r="AJ1063" s="51" t="str">
        <f>IF(IDPs[[#This Row],[Dis_Pcode]]=IDPs[[#This Row],[Dis_Coming_Pcode]],"Yes","No")</f>
        <v>No</v>
      </c>
    </row>
    <row r="1064" spans="1:36" x14ac:dyDescent="0.35">
      <c r="A1064" s="50">
        <v>45491</v>
      </c>
      <c r="B1064" s="50">
        <v>45491</v>
      </c>
      <c r="C1064" s="50" t="s">
        <v>1046</v>
      </c>
      <c r="D1064" s="51" t="s">
        <v>1207</v>
      </c>
      <c r="E1064" s="52" t="s">
        <v>267</v>
      </c>
      <c r="F1064" s="51" t="s">
        <v>1049</v>
      </c>
      <c r="G1064" s="51" t="s">
        <v>1263</v>
      </c>
      <c r="H1064" s="52" t="s">
        <v>1264</v>
      </c>
      <c r="I1064" s="51" t="s">
        <v>1126</v>
      </c>
      <c r="J1064" s="51" t="s">
        <v>1184</v>
      </c>
      <c r="K1064" s="50">
        <v>45483</v>
      </c>
      <c r="L1064" s="50" t="s">
        <v>1046</v>
      </c>
      <c r="M1064" s="51" t="s">
        <v>1207</v>
      </c>
      <c r="N1064" s="52" t="s">
        <v>267</v>
      </c>
      <c r="O1064" s="51" t="s">
        <v>1084</v>
      </c>
      <c r="P1064" s="51" t="s">
        <v>35</v>
      </c>
      <c r="Q1064" s="52" t="s">
        <v>1083</v>
      </c>
      <c r="R1064" s="51" t="s">
        <v>1180</v>
      </c>
      <c r="S1064" s="51" t="s">
        <v>1185</v>
      </c>
      <c r="T1064" s="51" t="s">
        <v>1160</v>
      </c>
      <c r="U1064" s="51"/>
      <c r="V1064" s="51"/>
      <c r="W1064" s="51">
        <v>5</v>
      </c>
      <c r="X1064" s="51">
        <v>0</v>
      </c>
      <c r="Y1064" s="51">
        <v>5</v>
      </c>
      <c r="Z1064" s="51">
        <v>0</v>
      </c>
      <c r="AA1064" s="51">
        <v>0</v>
      </c>
      <c r="AB1064" s="51">
        <v>0</v>
      </c>
      <c r="AC1064" s="51">
        <v>0</v>
      </c>
      <c r="AD1064" s="51">
        <v>0</v>
      </c>
      <c r="AE1064" s="51">
        <v>0</v>
      </c>
      <c r="AF1064" s="51">
        <v>0</v>
      </c>
      <c r="AG1064" s="51">
        <v>0</v>
      </c>
      <c r="AH1064" s="51" t="str">
        <f>IF(OR(COUNTIF(WestCoast[],IDPs[[#This Row],[Dis_Pcode]])&gt;=1,COUNTIF(WestCoast[],#REF!)&gt;=1),"Yes","No")</f>
        <v>Yes</v>
      </c>
      <c r="AI1064" s="51" t="str">
        <f>IF(IDPs[[#This Row],[Gov_Pcode]]=IDPs[[#This Row],[Gov_Coming_Pcode]],"Yes","No")</f>
        <v>Yes</v>
      </c>
      <c r="AJ1064" s="51" t="str">
        <f>IF(IDPs[[#This Row],[Dis_Pcode]]=IDPs[[#This Row],[Dis_Coming_Pcode]],"Yes","No")</f>
        <v>No</v>
      </c>
    </row>
    <row r="1065" spans="1:36" x14ac:dyDescent="0.35">
      <c r="A1065" s="50">
        <v>45491</v>
      </c>
      <c r="B1065" s="50">
        <v>45491</v>
      </c>
      <c r="C1065" s="50" t="s">
        <v>1046</v>
      </c>
      <c r="D1065" s="51" t="s">
        <v>1207</v>
      </c>
      <c r="E1065" s="52" t="s">
        <v>267</v>
      </c>
      <c r="F1065" s="51" t="s">
        <v>1081</v>
      </c>
      <c r="G1065" s="51" t="s">
        <v>1208</v>
      </c>
      <c r="H1065" s="52" t="s">
        <v>1080</v>
      </c>
      <c r="I1065" s="51" t="s">
        <v>1126</v>
      </c>
      <c r="J1065" s="51" t="s">
        <v>1184</v>
      </c>
      <c r="K1065" s="50">
        <v>45483</v>
      </c>
      <c r="L1065" s="50" t="s">
        <v>1046</v>
      </c>
      <c r="M1065" s="51" t="s">
        <v>1207</v>
      </c>
      <c r="N1065" s="52" t="s">
        <v>267</v>
      </c>
      <c r="O1065" s="51" t="s">
        <v>1084</v>
      </c>
      <c r="P1065" s="51" t="s">
        <v>35</v>
      </c>
      <c r="Q1065" s="52" t="s">
        <v>1083</v>
      </c>
      <c r="R1065" s="51" t="s">
        <v>1180</v>
      </c>
      <c r="S1065" s="51" t="s">
        <v>1186</v>
      </c>
      <c r="T1065" s="51" t="s">
        <v>1160</v>
      </c>
      <c r="U1065" s="51"/>
      <c r="V1065" s="51"/>
      <c r="W1065" s="51">
        <v>5</v>
      </c>
      <c r="X1065" s="51">
        <v>0</v>
      </c>
      <c r="Y1065" s="51">
        <v>0</v>
      </c>
      <c r="Z1065" s="51">
        <v>0</v>
      </c>
      <c r="AA1065" s="51">
        <v>5</v>
      </c>
      <c r="AB1065" s="51">
        <v>0</v>
      </c>
      <c r="AC1065" s="51">
        <v>0</v>
      </c>
      <c r="AD1065" s="51">
        <v>0</v>
      </c>
      <c r="AE1065" s="51">
        <v>0</v>
      </c>
      <c r="AF1065" s="51">
        <v>0</v>
      </c>
      <c r="AG1065" s="51">
        <v>0</v>
      </c>
      <c r="AH1065" s="51" t="str">
        <f>IF(OR(COUNTIF(WestCoast[],IDPs[[#This Row],[Dis_Pcode]])&gt;=1,COUNTIF(WestCoast[],#REF!)&gt;=1),"Yes","No")</f>
        <v>No</v>
      </c>
      <c r="AI1065" s="51" t="str">
        <f>IF(IDPs[[#This Row],[Gov_Pcode]]=IDPs[[#This Row],[Gov_Coming_Pcode]],"Yes","No")</f>
        <v>Yes</v>
      </c>
      <c r="AJ1065" s="51" t="str">
        <f>IF(IDPs[[#This Row],[Dis_Pcode]]=IDPs[[#This Row],[Dis_Coming_Pcode]],"Yes","No")</f>
        <v>No</v>
      </c>
    </row>
    <row r="1066" spans="1:36" x14ac:dyDescent="0.35">
      <c r="A1066" s="50">
        <v>45493</v>
      </c>
      <c r="B1066" s="50">
        <v>45487</v>
      </c>
      <c r="C1066" s="50" t="s">
        <v>874</v>
      </c>
      <c r="D1066" s="51" t="s">
        <v>6</v>
      </c>
      <c r="E1066" s="52" t="s">
        <v>873</v>
      </c>
      <c r="F1066" s="51" t="s">
        <v>882</v>
      </c>
      <c r="G1066" s="51" t="s">
        <v>121</v>
      </c>
      <c r="H1066" s="52" t="s">
        <v>881</v>
      </c>
      <c r="I1066" s="51" t="s">
        <v>1126</v>
      </c>
      <c r="J1066" s="51" t="s">
        <v>1184</v>
      </c>
      <c r="K1066" s="50">
        <v>45485</v>
      </c>
      <c r="L1066" s="50" t="s">
        <v>401</v>
      </c>
      <c r="M1066" s="51" t="s">
        <v>1203</v>
      </c>
      <c r="N1066" s="52" t="s">
        <v>266</v>
      </c>
      <c r="O1066" s="51" t="s">
        <v>447</v>
      </c>
      <c r="P1066" s="51" t="s">
        <v>43</v>
      </c>
      <c r="Q1066" s="52" t="s">
        <v>446</v>
      </c>
      <c r="R1066" s="51" t="s">
        <v>1181</v>
      </c>
      <c r="S1066" s="51" t="s">
        <v>1413</v>
      </c>
      <c r="T1066" s="51" t="s">
        <v>1160</v>
      </c>
      <c r="U1066" s="51"/>
      <c r="V1066" s="51"/>
      <c r="W1066" s="51">
        <v>1</v>
      </c>
      <c r="X1066" s="51">
        <v>0</v>
      </c>
      <c r="Y1066" s="51">
        <v>0</v>
      </c>
      <c r="Z1066" s="51">
        <v>0</v>
      </c>
      <c r="AA1066" s="51">
        <v>0</v>
      </c>
      <c r="AB1066" s="51">
        <v>0</v>
      </c>
      <c r="AC1066" s="51">
        <v>0</v>
      </c>
      <c r="AD1066" s="51">
        <v>1</v>
      </c>
      <c r="AE1066" s="51">
        <v>0</v>
      </c>
      <c r="AF1066" s="51">
        <v>0</v>
      </c>
      <c r="AG1066" s="51">
        <v>0</v>
      </c>
      <c r="AH1066" s="51" t="str">
        <f>IF(OR(COUNTIF(WestCoast[],IDPs[[#This Row],[Dis_Pcode]])&gt;=1,COUNTIF(WestCoast[],#REF!)&gt;=1),"Yes","No")</f>
        <v>No</v>
      </c>
      <c r="AI1066" s="51" t="str">
        <f>IF(IDPs[[#This Row],[Gov_Pcode]]=IDPs[[#This Row],[Gov_Coming_Pcode]],"Yes","No")</f>
        <v>No</v>
      </c>
      <c r="AJ1066" s="51" t="str">
        <f>IF(IDPs[[#This Row],[Dis_Pcode]]=IDPs[[#This Row],[Dis_Coming_Pcode]],"Yes","No")</f>
        <v>No</v>
      </c>
    </row>
    <row r="1067" spans="1:36" x14ac:dyDescent="0.35">
      <c r="A1067" s="50">
        <v>45493</v>
      </c>
      <c r="B1067" s="50">
        <v>45487</v>
      </c>
      <c r="C1067" s="50" t="s">
        <v>874</v>
      </c>
      <c r="D1067" s="51" t="s">
        <v>6</v>
      </c>
      <c r="E1067" s="52" t="s">
        <v>873</v>
      </c>
      <c r="F1067" s="51" t="s">
        <v>894</v>
      </c>
      <c r="G1067" s="51" t="s">
        <v>87</v>
      </c>
      <c r="H1067" s="52" t="s">
        <v>893</v>
      </c>
      <c r="I1067" s="51" t="s">
        <v>1126</v>
      </c>
      <c r="J1067" s="51" t="s">
        <v>1184</v>
      </c>
      <c r="K1067" s="50">
        <v>45485</v>
      </c>
      <c r="L1067" s="50" t="s">
        <v>717</v>
      </c>
      <c r="M1067" s="51" t="s">
        <v>1</v>
      </c>
      <c r="N1067" s="52" t="s">
        <v>264</v>
      </c>
      <c r="O1067" s="51" t="s">
        <v>775</v>
      </c>
      <c r="P1067" s="51" t="s">
        <v>228</v>
      </c>
      <c r="Q1067" s="52" t="s">
        <v>774</v>
      </c>
      <c r="R1067" s="51" t="s">
        <v>1180</v>
      </c>
      <c r="S1067" s="51" t="s">
        <v>1185</v>
      </c>
      <c r="T1067" s="51" t="s">
        <v>1160</v>
      </c>
      <c r="U1067" s="51"/>
      <c r="V1067" s="51"/>
      <c r="W1067" s="51">
        <v>2</v>
      </c>
      <c r="X1067" s="51">
        <v>0</v>
      </c>
      <c r="Y1067" s="51">
        <v>1</v>
      </c>
      <c r="Z1067" s="51">
        <v>0</v>
      </c>
      <c r="AA1067" s="51">
        <v>0</v>
      </c>
      <c r="AB1067" s="51">
        <v>0</v>
      </c>
      <c r="AC1067" s="51">
        <v>0</v>
      </c>
      <c r="AD1067" s="51">
        <v>0</v>
      </c>
      <c r="AE1067" s="51">
        <v>0</v>
      </c>
      <c r="AF1067" s="51">
        <v>1</v>
      </c>
      <c r="AG1067" s="51">
        <v>0</v>
      </c>
      <c r="AH1067" s="51" t="str">
        <f>IF(OR(COUNTIF(WestCoast[],IDPs[[#This Row],[Dis_Pcode]])&gt;=1,COUNTIF(WestCoast[],#REF!)&gt;=1),"Yes","No")</f>
        <v>No</v>
      </c>
      <c r="AI1067" s="51" t="str">
        <f>IF(IDPs[[#This Row],[Gov_Pcode]]=IDPs[[#This Row],[Gov_Coming_Pcode]],"Yes","No")</f>
        <v>No</v>
      </c>
      <c r="AJ1067" s="51" t="str">
        <f>IF(IDPs[[#This Row],[Dis_Pcode]]=IDPs[[#This Row],[Dis_Coming_Pcode]],"Yes","No")</f>
        <v>No</v>
      </c>
    </row>
    <row r="1068" spans="1:36" x14ac:dyDescent="0.35">
      <c r="A1068" s="50">
        <v>45493</v>
      </c>
      <c r="B1068" s="50">
        <v>45487</v>
      </c>
      <c r="C1068" s="50" t="s">
        <v>874</v>
      </c>
      <c r="D1068" s="51" t="s">
        <v>6</v>
      </c>
      <c r="E1068" s="52" t="s">
        <v>873</v>
      </c>
      <c r="F1068" s="51" t="s">
        <v>892</v>
      </c>
      <c r="G1068" s="51" t="s">
        <v>6</v>
      </c>
      <c r="H1068" s="52" t="s">
        <v>873</v>
      </c>
      <c r="I1068" s="51" t="s">
        <v>1126</v>
      </c>
      <c r="J1068" s="51" t="s">
        <v>1184</v>
      </c>
      <c r="K1068" s="50">
        <v>45485</v>
      </c>
      <c r="L1068" s="50" t="s">
        <v>617</v>
      </c>
      <c r="M1068" s="51" t="s">
        <v>13</v>
      </c>
      <c r="N1068" s="52" t="s">
        <v>275</v>
      </c>
      <c r="O1068" s="51" t="s">
        <v>640</v>
      </c>
      <c r="P1068" s="51" t="s">
        <v>1327</v>
      </c>
      <c r="Q1068" s="52" t="s">
        <v>639</v>
      </c>
      <c r="R1068" s="51" t="s">
        <v>1181</v>
      </c>
      <c r="S1068" s="51" t="s">
        <v>1182</v>
      </c>
      <c r="T1068" s="51" t="s">
        <v>1160</v>
      </c>
      <c r="U1068" s="51"/>
      <c r="V1068" s="51"/>
      <c r="W1068" s="51">
        <v>1</v>
      </c>
      <c r="X1068" s="51">
        <v>0</v>
      </c>
      <c r="Y1068" s="51">
        <v>1</v>
      </c>
      <c r="Z1068" s="51">
        <v>0</v>
      </c>
      <c r="AA1068" s="51">
        <v>0</v>
      </c>
      <c r="AB1068" s="51">
        <v>0</v>
      </c>
      <c r="AC1068" s="51">
        <v>0</v>
      </c>
      <c r="AD1068" s="51">
        <v>0</v>
      </c>
      <c r="AE1068" s="51">
        <v>0</v>
      </c>
      <c r="AF1068" s="51">
        <v>0</v>
      </c>
      <c r="AG1068" s="51">
        <v>0</v>
      </c>
      <c r="AH1068" s="51" t="str">
        <f>IF(OR(COUNTIF(WestCoast[],IDPs[[#This Row],[Dis_Pcode]])&gt;=1,COUNTIF(WestCoast[],#REF!)&gt;=1),"Yes","No")</f>
        <v>No</v>
      </c>
      <c r="AI1068" s="51" t="str">
        <f>IF(IDPs[[#This Row],[Gov_Pcode]]=IDPs[[#This Row],[Gov_Coming_Pcode]],"Yes","No")</f>
        <v>No</v>
      </c>
      <c r="AJ1068" s="51" t="str">
        <f>IF(IDPs[[#This Row],[Dis_Pcode]]=IDPs[[#This Row],[Dis_Coming_Pcode]],"Yes","No")</f>
        <v>No</v>
      </c>
    </row>
    <row r="1069" spans="1:36" x14ac:dyDescent="0.35">
      <c r="A1069" s="50">
        <v>45493</v>
      </c>
      <c r="B1069" s="50">
        <v>45488</v>
      </c>
      <c r="C1069" s="50" t="s">
        <v>874</v>
      </c>
      <c r="D1069" s="51" t="s">
        <v>6</v>
      </c>
      <c r="E1069" s="52" t="s">
        <v>873</v>
      </c>
      <c r="F1069" s="51" t="s">
        <v>894</v>
      </c>
      <c r="G1069" s="51" t="s">
        <v>87</v>
      </c>
      <c r="H1069" s="52" t="s">
        <v>893</v>
      </c>
      <c r="I1069" s="51" t="s">
        <v>1126</v>
      </c>
      <c r="J1069" s="51" t="s">
        <v>1184</v>
      </c>
      <c r="K1069" s="50">
        <v>45485</v>
      </c>
      <c r="L1069" s="50" t="s">
        <v>717</v>
      </c>
      <c r="M1069" s="51" t="s">
        <v>1</v>
      </c>
      <c r="N1069" s="52" t="s">
        <v>264</v>
      </c>
      <c r="O1069" s="51" t="s">
        <v>755</v>
      </c>
      <c r="P1069" s="51" t="s">
        <v>1284</v>
      </c>
      <c r="Q1069" s="52" t="s">
        <v>754</v>
      </c>
      <c r="R1069" s="51" t="s">
        <v>1181</v>
      </c>
      <c r="S1069" s="51" t="s">
        <v>1413</v>
      </c>
      <c r="T1069" s="51" t="s">
        <v>1160</v>
      </c>
      <c r="U1069" s="51"/>
      <c r="V1069" s="51"/>
      <c r="W1069" s="51">
        <v>1</v>
      </c>
      <c r="X1069" s="51">
        <v>0</v>
      </c>
      <c r="Y1069" s="51">
        <v>1</v>
      </c>
      <c r="Z1069" s="51">
        <v>0</v>
      </c>
      <c r="AA1069" s="51">
        <v>0</v>
      </c>
      <c r="AB1069" s="51">
        <v>0</v>
      </c>
      <c r="AC1069" s="51">
        <v>0</v>
      </c>
      <c r="AD1069" s="51">
        <v>0</v>
      </c>
      <c r="AE1069" s="51">
        <v>0</v>
      </c>
      <c r="AF1069" s="51">
        <v>0</v>
      </c>
      <c r="AG1069" s="51">
        <v>0</v>
      </c>
      <c r="AH1069" s="51" t="str">
        <f>IF(OR(COUNTIF(WestCoast[],IDPs[[#This Row],[Dis_Pcode]])&gt;=1,COUNTIF(WestCoast[],#REF!)&gt;=1),"Yes","No")</f>
        <v>No</v>
      </c>
      <c r="AI1069" s="51" t="str">
        <f>IF(IDPs[[#This Row],[Gov_Pcode]]=IDPs[[#This Row],[Gov_Coming_Pcode]],"Yes","No")</f>
        <v>No</v>
      </c>
      <c r="AJ1069" s="51" t="str">
        <f>IF(IDPs[[#This Row],[Dis_Pcode]]=IDPs[[#This Row],[Dis_Coming_Pcode]],"Yes","No")</f>
        <v>No</v>
      </c>
    </row>
    <row r="1070" spans="1:36" x14ac:dyDescent="0.35">
      <c r="A1070" s="50">
        <v>45493</v>
      </c>
      <c r="B1070" s="50">
        <v>45488</v>
      </c>
      <c r="C1070" s="50" t="s">
        <v>874</v>
      </c>
      <c r="D1070" s="51" t="s">
        <v>6</v>
      </c>
      <c r="E1070" s="52" t="s">
        <v>873</v>
      </c>
      <c r="F1070" s="51" t="s">
        <v>892</v>
      </c>
      <c r="G1070" s="51" t="s">
        <v>6</v>
      </c>
      <c r="H1070" s="52" t="s">
        <v>873</v>
      </c>
      <c r="I1070" s="51" t="s">
        <v>1126</v>
      </c>
      <c r="J1070" s="51" t="s">
        <v>1184</v>
      </c>
      <c r="K1070" s="50">
        <v>45485</v>
      </c>
      <c r="L1070" s="50" t="s">
        <v>401</v>
      </c>
      <c r="M1070" s="51" t="s">
        <v>1203</v>
      </c>
      <c r="N1070" s="52" t="s">
        <v>266</v>
      </c>
      <c r="O1070" s="51" t="s">
        <v>456</v>
      </c>
      <c r="P1070" s="51" t="s">
        <v>455</v>
      </c>
      <c r="Q1070" s="52" t="s">
        <v>454</v>
      </c>
      <c r="R1070" s="51" t="s">
        <v>1181</v>
      </c>
      <c r="S1070" s="51" t="s">
        <v>1182</v>
      </c>
      <c r="T1070" s="51" t="s">
        <v>1160</v>
      </c>
      <c r="U1070" s="51"/>
      <c r="V1070" s="51"/>
      <c r="W1070" s="51">
        <v>1</v>
      </c>
      <c r="X1070" s="51">
        <v>0</v>
      </c>
      <c r="Y1070" s="51">
        <v>1</v>
      </c>
      <c r="Z1070" s="51">
        <v>0</v>
      </c>
      <c r="AA1070" s="51">
        <v>0</v>
      </c>
      <c r="AB1070" s="51">
        <v>0</v>
      </c>
      <c r="AC1070" s="51">
        <v>0</v>
      </c>
      <c r="AD1070" s="51">
        <v>0</v>
      </c>
      <c r="AE1070" s="51">
        <v>0</v>
      </c>
      <c r="AF1070" s="51">
        <v>0</v>
      </c>
      <c r="AG1070" s="51">
        <v>0</v>
      </c>
      <c r="AH1070" s="51" t="str">
        <f>IF(OR(COUNTIF(WestCoast[],IDPs[[#This Row],[Dis_Pcode]])&gt;=1,COUNTIF(WestCoast[],#REF!)&gt;=1),"Yes","No")</f>
        <v>No</v>
      </c>
      <c r="AI1070" s="51" t="str">
        <f>IF(IDPs[[#This Row],[Gov_Pcode]]=IDPs[[#This Row],[Gov_Coming_Pcode]],"Yes","No")</f>
        <v>No</v>
      </c>
      <c r="AJ1070" s="51" t="str">
        <f>IF(IDPs[[#This Row],[Dis_Pcode]]=IDPs[[#This Row],[Dis_Coming_Pcode]],"Yes","No")</f>
        <v>No</v>
      </c>
    </row>
    <row r="1071" spans="1:36" x14ac:dyDescent="0.35">
      <c r="A1071" s="50">
        <v>45493</v>
      </c>
      <c r="B1071" s="50">
        <v>45488</v>
      </c>
      <c r="C1071" s="50" t="s">
        <v>874</v>
      </c>
      <c r="D1071" s="51" t="s">
        <v>6</v>
      </c>
      <c r="E1071" s="52" t="s">
        <v>873</v>
      </c>
      <c r="F1071" s="51" t="s">
        <v>894</v>
      </c>
      <c r="G1071" s="51" t="s">
        <v>87</v>
      </c>
      <c r="H1071" s="52" t="s">
        <v>893</v>
      </c>
      <c r="I1071" s="51" t="s">
        <v>1126</v>
      </c>
      <c r="J1071" s="51" t="s">
        <v>1184</v>
      </c>
      <c r="K1071" s="50">
        <v>45486</v>
      </c>
      <c r="L1071" s="50" t="s">
        <v>401</v>
      </c>
      <c r="M1071" s="51" t="s">
        <v>1203</v>
      </c>
      <c r="N1071" s="52" t="s">
        <v>266</v>
      </c>
      <c r="O1071" s="51" t="s">
        <v>413</v>
      </c>
      <c r="P1071" s="51" t="s">
        <v>29</v>
      </c>
      <c r="Q1071" s="52" t="s">
        <v>412</v>
      </c>
      <c r="R1071" s="51" t="s">
        <v>1181</v>
      </c>
      <c r="S1071" s="51" t="s">
        <v>1183</v>
      </c>
      <c r="T1071" s="51" t="s">
        <v>1160</v>
      </c>
      <c r="U1071" s="51"/>
      <c r="V1071" s="51"/>
      <c r="W1071" s="51">
        <v>1</v>
      </c>
      <c r="X1071" s="51">
        <v>0</v>
      </c>
      <c r="Y1071" s="51">
        <v>1</v>
      </c>
      <c r="Z1071" s="51">
        <v>0</v>
      </c>
      <c r="AA1071" s="51">
        <v>0</v>
      </c>
      <c r="AB1071" s="51">
        <v>0</v>
      </c>
      <c r="AC1071" s="51">
        <v>0</v>
      </c>
      <c r="AD1071" s="51">
        <v>0</v>
      </c>
      <c r="AE1071" s="51">
        <v>0</v>
      </c>
      <c r="AF1071" s="51">
        <v>0</v>
      </c>
      <c r="AG1071" s="51">
        <v>0</v>
      </c>
      <c r="AH1071" s="51" t="str">
        <f>IF(OR(COUNTIF(WestCoast[],IDPs[[#This Row],[Dis_Pcode]])&gt;=1,COUNTIF(WestCoast[],#REF!)&gt;=1),"Yes","No")</f>
        <v>No</v>
      </c>
      <c r="AI1071" s="51" t="str">
        <f>IF(IDPs[[#This Row],[Gov_Pcode]]=IDPs[[#This Row],[Gov_Coming_Pcode]],"Yes","No")</f>
        <v>No</v>
      </c>
      <c r="AJ1071" s="51" t="str">
        <f>IF(IDPs[[#This Row],[Dis_Pcode]]=IDPs[[#This Row],[Dis_Coming_Pcode]],"Yes","No")</f>
        <v>No</v>
      </c>
    </row>
    <row r="1072" spans="1:36" x14ac:dyDescent="0.35">
      <c r="A1072" s="50">
        <v>45493</v>
      </c>
      <c r="B1072" s="50">
        <v>45488</v>
      </c>
      <c r="C1072" s="50" t="s">
        <v>874</v>
      </c>
      <c r="D1072" s="51" t="s">
        <v>6</v>
      </c>
      <c r="E1072" s="52" t="s">
        <v>873</v>
      </c>
      <c r="F1072" s="51" t="s">
        <v>892</v>
      </c>
      <c r="G1072" s="51" t="s">
        <v>6</v>
      </c>
      <c r="H1072" s="52" t="s">
        <v>873</v>
      </c>
      <c r="I1072" s="51" t="s">
        <v>1126</v>
      </c>
      <c r="J1072" s="51" t="s">
        <v>1184</v>
      </c>
      <c r="K1072" s="50">
        <v>45486</v>
      </c>
      <c r="L1072" s="50" t="s">
        <v>536</v>
      </c>
      <c r="M1072" s="51" t="s">
        <v>1412</v>
      </c>
      <c r="N1072" s="52" t="s">
        <v>268</v>
      </c>
      <c r="O1072" s="51" t="s">
        <v>538</v>
      </c>
      <c r="P1072" s="51" t="s">
        <v>1251</v>
      </c>
      <c r="Q1072" s="52" t="s">
        <v>537</v>
      </c>
      <c r="R1072" s="51" t="s">
        <v>1180</v>
      </c>
      <c r="S1072" s="51" t="s">
        <v>1185</v>
      </c>
      <c r="T1072" s="51" t="s">
        <v>1160</v>
      </c>
      <c r="U1072" s="51"/>
      <c r="V1072" s="51"/>
      <c r="W1072" s="51">
        <v>1</v>
      </c>
      <c r="X1072" s="51">
        <v>0</v>
      </c>
      <c r="Y1072" s="51">
        <v>1</v>
      </c>
      <c r="Z1072" s="51">
        <v>0</v>
      </c>
      <c r="AA1072" s="51">
        <v>0</v>
      </c>
      <c r="AB1072" s="51">
        <v>0</v>
      </c>
      <c r="AC1072" s="51">
        <v>0</v>
      </c>
      <c r="AD1072" s="51">
        <v>0</v>
      </c>
      <c r="AE1072" s="51">
        <v>0</v>
      </c>
      <c r="AF1072" s="51">
        <v>0</v>
      </c>
      <c r="AG1072" s="51">
        <v>0</v>
      </c>
      <c r="AH1072" s="51" t="str">
        <f>IF(OR(COUNTIF(WestCoast[],IDPs[[#This Row],[Dis_Pcode]])&gt;=1,COUNTIF(WestCoast[],#REF!)&gt;=1),"Yes","No")</f>
        <v>No</v>
      </c>
      <c r="AI1072" s="51" t="str">
        <f>IF(IDPs[[#This Row],[Gov_Pcode]]=IDPs[[#This Row],[Gov_Coming_Pcode]],"Yes","No")</f>
        <v>No</v>
      </c>
      <c r="AJ1072" s="51" t="str">
        <f>IF(IDPs[[#This Row],[Dis_Pcode]]=IDPs[[#This Row],[Dis_Coming_Pcode]],"Yes","No")</f>
        <v>No</v>
      </c>
    </row>
    <row r="1073" spans="1:36" x14ac:dyDescent="0.35">
      <c r="A1073" s="50">
        <v>45493</v>
      </c>
      <c r="B1073" s="50">
        <v>45491</v>
      </c>
      <c r="C1073" s="50" t="s">
        <v>874</v>
      </c>
      <c r="D1073" s="51" t="s">
        <v>6</v>
      </c>
      <c r="E1073" s="52" t="s">
        <v>873</v>
      </c>
      <c r="F1073" s="51" t="s">
        <v>892</v>
      </c>
      <c r="G1073" s="51" t="s">
        <v>6</v>
      </c>
      <c r="H1073" s="52" t="s">
        <v>873</v>
      </c>
      <c r="I1073" s="51" t="s">
        <v>1126</v>
      </c>
      <c r="J1073" s="51" t="s">
        <v>1184</v>
      </c>
      <c r="K1073" s="50">
        <v>45486</v>
      </c>
      <c r="L1073" s="50" t="s">
        <v>797</v>
      </c>
      <c r="M1073" s="51" t="s">
        <v>7</v>
      </c>
      <c r="N1073" s="52" t="s">
        <v>796</v>
      </c>
      <c r="O1073" s="51" t="s">
        <v>840</v>
      </c>
      <c r="P1073" s="51" t="s">
        <v>55</v>
      </c>
      <c r="Q1073" s="52" t="s">
        <v>839</v>
      </c>
      <c r="R1073" s="51" t="s">
        <v>1181</v>
      </c>
      <c r="S1073" s="51" t="s">
        <v>1182</v>
      </c>
      <c r="T1073" s="51" t="s">
        <v>1160</v>
      </c>
      <c r="U1073" s="51"/>
      <c r="V1073" s="51"/>
      <c r="W1073" s="51">
        <v>1</v>
      </c>
      <c r="X1073" s="51">
        <v>0</v>
      </c>
      <c r="Y1073" s="51">
        <v>0</v>
      </c>
      <c r="Z1073" s="51">
        <v>0</v>
      </c>
      <c r="AA1073" s="51">
        <v>0</v>
      </c>
      <c r="AB1073" s="51">
        <v>0</v>
      </c>
      <c r="AC1073" s="51">
        <v>0</v>
      </c>
      <c r="AD1073" s="51">
        <v>1</v>
      </c>
      <c r="AE1073" s="51">
        <v>0</v>
      </c>
      <c r="AF1073" s="51">
        <v>0</v>
      </c>
      <c r="AG1073" s="51">
        <v>0</v>
      </c>
      <c r="AH1073" s="51" t="str">
        <f>IF(OR(COUNTIF(WestCoast[],IDPs[[#This Row],[Dis_Pcode]])&gt;=1,COUNTIF(WestCoast[],#REF!)&gt;=1),"Yes","No")</f>
        <v>No</v>
      </c>
      <c r="AI1073" s="51" t="str">
        <f>IF(IDPs[[#This Row],[Gov_Pcode]]=IDPs[[#This Row],[Gov_Coming_Pcode]],"Yes","No")</f>
        <v>No</v>
      </c>
      <c r="AJ1073" s="51" t="str">
        <f>IF(IDPs[[#This Row],[Dis_Pcode]]=IDPs[[#This Row],[Dis_Coming_Pcode]],"Yes","No")</f>
        <v>No</v>
      </c>
    </row>
    <row r="1074" spans="1:36" x14ac:dyDescent="0.35">
      <c r="A1074" s="50">
        <v>45491</v>
      </c>
      <c r="B1074" s="50">
        <v>45491</v>
      </c>
      <c r="C1074" s="50" t="s">
        <v>1046</v>
      </c>
      <c r="D1074" s="51" t="s">
        <v>1207</v>
      </c>
      <c r="E1074" s="52" t="s">
        <v>267</v>
      </c>
      <c r="F1074" s="51" t="s">
        <v>1053</v>
      </c>
      <c r="G1074" s="51" t="s">
        <v>1052</v>
      </c>
      <c r="H1074" s="52" t="s">
        <v>1051</v>
      </c>
      <c r="I1074" s="51" t="s">
        <v>1126</v>
      </c>
      <c r="J1074" s="51" t="s">
        <v>1184</v>
      </c>
      <c r="K1074" s="50">
        <v>45487</v>
      </c>
      <c r="L1074" s="50" t="s">
        <v>1046</v>
      </c>
      <c r="M1074" s="51" t="s">
        <v>1207</v>
      </c>
      <c r="N1074" s="52" t="s">
        <v>267</v>
      </c>
      <c r="O1074" s="51" t="s">
        <v>1084</v>
      </c>
      <c r="P1074" s="51" t="s">
        <v>35</v>
      </c>
      <c r="Q1074" s="52" t="s">
        <v>1083</v>
      </c>
      <c r="R1074" s="51" t="s">
        <v>1180</v>
      </c>
      <c r="S1074" s="51" t="s">
        <v>1185</v>
      </c>
      <c r="T1074" s="51" t="s">
        <v>1160</v>
      </c>
      <c r="U1074" s="51"/>
      <c r="V1074" s="51"/>
      <c r="W1074" s="51">
        <v>1</v>
      </c>
      <c r="X1074" s="51">
        <v>0</v>
      </c>
      <c r="Y1074" s="51">
        <v>0</v>
      </c>
      <c r="Z1074" s="51">
        <v>0</v>
      </c>
      <c r="AA1074" s="51">
        <v>1</v>
      </c>
      <c r="AB1074" s="51">
        <v>0</v>
      </c>
      <c r="AC1074" s="51">
        <v>0</v>
      </c>
      <c r="AD1074" s="51">
        <v>0</v>
      </c>
      <c r="AE1074" s="51">
        <v>0</v>
      </c>
      <c r="AF1074" s="51">
        <v>0</v>
      </c>
      <c r="AG1074" s="51">
        <v>0</v>
      </c>
      <c r="AH1074" s="51" t="str">
        <f>IF(OR(COUNTIF(WestCoast[],IDPs[[#This Row],[Dis_Pcode]])&gt;=1,COUNTIF(WestCoast[],#REF!)&gt;=1),"Yes","No")</f>
        <v>No</v>
      </c>
      <c r="AI1074" s="51" t="str">
        <f>IF(IDPs[[#This Row],[Gov_Pcode]]=IDPs[[#This Row],[Gov_Coming_Pcode]],"Yes","No")</f>
        <v>Yes</v>
      </c>
      <c r="AJ1074" s="51" t="str">
        <f>IF(IDPs[[#This Row],[Dis_Pcode]]=IDPs[[#This Row],[Dis_Coming_Pcode]],"Yes","No")</f>
        <v>No</v>
      </c>
    </row>
    <row r="1075" spans="1:36" x14ac:dyDescent="0.35">
      <c r="A1075" s="50">
        <v>45491</v>
      </c>
      <c r="B1075" s="50">
        <v>45491</v>
      </c>
      <c r="C1075" s="50" t="s">
        <v>401</v>
      </c>
      <c r="D1075" s="51" t="s">
        <v>1203</v>
      </c>
      <c r="E1075" s="52" t="s">
        <v>266</v>
      </c>
      <c r="F1075" s="51" t="s">
        <v>417</v>
      </c>
      <c r="G1075" s="51" t="s">
        <v>1303</v>
      </c>
      <c r="H1075" s="52" t="s">
        <v>1304</v>
      </c>
      <c r="I1075" s="51" t="s">
        <v>1126</v>
      </c>
      <c r="J1075" s="51" t="s">
        <v>1184</v>
      </c>
      <c r="K1075" s="50">
        <v>45487</v>
      </c>
      <c r="L1075" s="50" t="s">
        <v>401</v>
      </c>
      <c r="M1075" s="51" t="s">
        <v>1203</v>
      </c>
      <c r="N1075" s="52" t="s">
        <v>266</v>
      </c>
      <c r="O1075" s="51" t="s">
        <v>441</v>
      </c>
      <c r="P1075" s="51" t="s">
        <v>1209</v>
      </c>
      <c r="Q1075" s="52" t="s">
        <v>440</v>
      </c>
      <c r="R1075" s="51" t="s">
        <v>1180</v>
      </c>
      <c r="S1075" s="51" t="s">
        <v>1186</v>
      </c>
      <c r="T1075" s="51" t="s">
        <v>1435</v>
      </c>
      <c r="U1075" s="51" t="s">
        <v>1435</v>
      </c>
      <c r="V1075" s="51" t="s">
        <v>1435</v>
      </c>
      <c r="W1075" s="51">
        <v>3</v>
      </c>
      <c r="X1075" s="51">
        <v>0</v>
      </c>
      <c r="Y1075" s="51">
        <v>1</v>
      </c>
      <c r="Z1075" s="51">
        <v>0</v>
      </c>
      <c r="AA1075" s="51">
        <v>0</v>
      </c>
      <c r="AB1075" s="51">
        <v>0</v>
      </c>
      <c r="AC1075" s="51">
        <v>0</v>
      </c>
      <c r="AD1075" s="51">
        <v>2</v>
      </c>
      <c r="AE1075" s="51">
        <v>0</v>
      </c>
      <c r="AF1075" s="51">
        <v>0</v>
      </c>
      <c r="AG1075" s="51">
        <v>0</v>
      </c>
      <c r="AH1075" s="51" t="str">
        <f>IF(OR(COUNTIF(WestCoast[],IDPs[[#This Row],[Dis_Pcode]])&gt;=1,COUNTIF(WestCoast[],#REF!)&gt;=1),"Yes","No")</f>
        <v>Yes</v>
      </c>
      <c r="AI1075" s="51" t="str">
        <f>IF(IDPs[[#This Row],[Gov_Pcode]]=IDPs[[#This Row],[Gov_Coming_Pcode]],"Yes","No")</f>
        <v>Yes</v>
      </c>
      <c r="AJ1075" s="51" t="str">
        <f>IF(IDPs[[#This Row],[Dis_Pcode]]=IDPs[[#This Row],[Dis_Coming_Pcode]],"Yes","No")</f>
        <v>No</v>
      </c>
    </row>
    <row r="1076" spans="1:36" x14ac:dyDescent="0.35">
      <c r="A1076" s="50">
        <v>45491</v>
      </c>
      <c r="B1076" s="50">
        <v>45490</v>
      </c>
      <c r="C1076" s="50" t="s">
        <v>401</v>
      </c>
      <c r="D1076" s="51" t="s">
        <v>1203</v>
      </c>
      <c r="E1076" s="52" t="s">
        <v>266</v>
      </c>
      <c r="F1076" s="51" t="s">
        <v>453</v>
      </c>
      <c r="G1076" s="51" t="s">
        <v>25</v>
      </c>
      <c r="H1076" s="52" t="s">
        <v>452</v>
      </c>
      <c r="I1076" s="51" t="s">
        <v>1126</v>
      </c>
      <c r="J1076" s="51" t="s">
        <v>1184</v>
      </c>
      <c r="K1076" s="50">
        <v>45487</v>
      </c>
      <c r="L1076" s="50" t="s">
        <v>1046</v>
      </c>
      <c r="M1076" s="51" t="s">
        <v>1207</v>
      </c>
      <c r="N1076" s="52" t="s">
        <v>267</v>
      </c>
      <c r="O1076" s="51" t="s">
        <v>1084</v>
      </c>
      <c r="P1076" s="51" t="s">
        <v>35</v>
      </c>
      <c r="Q1076" s="52" t="s">
        <v>1083</v>
      </c>
      <c r="R1076" s="51" t="s">
        <v>1180</v>
      </c>
      <c r="S1076" s="51" t="s">
        <v>1186</v>
      </c>
      <c r="T1076" s="51" t="s">
        <v>1160</v>
      </c>
      <c r="U1076" s="51"/>
      <c r="V1076" s="51"/>
      <c r="W1076" s="51">
        <v>2</v>
      </c>
      <c r="X1076" s="51">
        <v>0</v>
      </c>
      <c r="Y1076" s="51">
        <v>0</v>
      </c>
      <c r="Z1076" s="51">
        <v>0</v>
      </c>
      <c r="AA1076" s="51">
        <v>0</v>
      </c>
      <c r="AB1076" s="51">
        <v>0</v>
      </c>
      <c r="AC1076" s="51">
        <v>0</v>
      </c>
      <c r="AD1076" s="51">
        <v>2</v>
      </c>
      <c r="AE1076" s="51">
        <v>0</v>
      </c>
      <c r="AF1076" s="51">
        <v>0</v>
      </c>
      <c r="AG1076" s="51">
        <v>0</v>
      </c>
      <c r="AH1076" s="51" t="str">
        <f>IF(OR(COUNTIF(WestCoast[],IDPs[[#This Row],[Dis_Pcode]])&gt;=1,COUNTIF(WestCoast[],#REF!)&gt;=1),"Yes","No")</f>
        <v>Yes</v>
      </c>
      <c r="AI1076" s="51" t="str">
        <f>IF(IDPs[[#This Row],[Gov_Pcode]]=IDPs[[#This Row],[Gov_Coming_Pcode]],"Yes","No")</f>
        <v>No</v>
      </c>
      <c r="AJ1076" s="51" t="str">
        <f>IF(IDPs[[#This Row],[Dis_Pcode]]=IDPs[[#This Row],[Dis_Coming_Pcode]],"Yes","No")</f>
        <v>No</v>
      </c>
    </row>
    <row r="1077" spans="1:36" x14ac:dyDescent="0.35">
      <c r="A1077" s="50">
        <v>45492</v>
      </c>
      <c r="B1077" s="50">
        <v>45492</v>
      </c>
      <c r="C1077" s="50" t="s">
        <v>1046</v>
      </c>
      <c r="D1077" s="51" t="s">
        <v>1207</v>
      </c>
      <c r="E1077" s="52" t="s">
        <v>267</v>
      </c>
      <c r="F1077" s="51" t="s">
        <v>1049</v>
      </c>
      <c r="G1077" s="51" t="s">
        <v>1263</v>
      </c>
      <c r="H1077" s="52" t="s">
        <v>1264</v>
      </c>
      <c r="I1077" s="51" t="s">
        <v>1126</v>
      </c>
      <c r="J1077" s="51" t="s">
        <v>1184</v>
      </c>
      <c r="K1077" s="50">
        <v>45487</v>
      </c>
      <c r="L1077" s="50" t="s">
        <v>1046</v>
      </c>
      <c r="M1077" s="51" t="s">
        <v>1207</v>
      </c>
      <c r="N1077" s="52" t="s">
        <v>267</v>
      </c>
      <c r="O1077" s="51" t="s">
        <v>1067</v>
      </c>
      <c r="P1077" s="51" t="s">
        <v>100</v>
      </c>
      <c r="Q1077" s="52" t="s">
        <v>1079</v>
      </c>
      <c r="R1077" s="51" t="s">
        <v>1180</v>
      </c>
      <c r="S1077" s="51" t="s">
        <v>1185</v>
      </c>
      <c r="T1077" s="51" t="s">
        <v>1160</v>
      </c>
      <c r="U1077" s="51"/>
      <c r="V1077" s="51"/>
      <c r="W1077" s="51">
        <v>3</v>
      </c>
      <c r="X1077" s="51">
        <v>0</v>
      </c>
      <c r="Y1077" s="51">
        <v>0</v>
      </c>
      <c r="Z1077" s="51">
        <v>0</v>
      </c>
      <c r="AA1077" s="51">
        <v>3</v>
      </c>
      <c r="AB1077" s="51">
        <v>0</v>
      </c>
      <c r="AC1077" s="51">
        <v>0</v>
      </c>
      <c r="AD1077" s="51">
        <v>0</v>
      </c>
      <c r="AE1077" s="51">
        <v>0</v>
      </c>
      <c r="AF1077" s="51">
        <v>0</v>
      </c>
      <c r="AG1077" s="51">
        <v>0</v>
      </c>
      <c r="AH1077" s="51" t="str">
        <f>IF(OR(COUNTIF(WestCoast[],IDPs[[#This Row],[Dis_Pcode]])&gt;=1,COUNTIF(WestCoast[],#REF!)&gt;=1),"Yes","No")</f>
        <v>Yes</v>
      </c>
      <c r="AI1077" s="51" t="str">
        <f>IF(IDPs[[#This Row],[Gov_Pcode]]=IDPs[[#This Row],[Gov_Coming_Pcode]],"Yes","No")</f>
        <v>Yes</v>
      </c>
      <c r="AJ1077" s="51" t="str">
        <f>IF(IDPs[[#This Row],[Dis_Pcode]]=IDPs[[#This Row],[Dis_Coming_Pcode]],"Yes","No")</f>
        <v>No</v>
      </c>
    </row>
    <row r="1078" spans="1:36" x14ac:dyDescent="0.35">
      <c r="A1078" s="50">
        <v>45493</v>
      </c>
      <c r="B1078" s="50">
        <v>45488</v>
      </c>
      <c r="C1078" s="50" t="s">
        <v>874</v>
      </c>
      <c r="D1078" s="51" t="s">
        <v>6</v>
      </c>
      <c r="E1078" s="52" t="s">
        <v>873</v>
      </c>
      <c r="F1078" s="51" t="s">
        <v>894</v>
      </c>
      <c r="G1078" s="51" t="s">
        <v>87</v>
      </c>
      <c r="H1078" s="52" t="s">
        <v>893</v>
      </c>
      <c r="I1078" s="51" t="s">
        <v>1126</v>
      </c>
      <c r="J1078" s="51" t="s">
        <v>1184</v>
      </c>
      <c r="K1078" s="50">
        <v>45487</v>
      </c>
      <c r="L1078" s="50" t="s">
        <v>874</v>
      </c>
      <c r="M1078" s="51" t="s">
        <v>6</v>
      </c>
      <c r="N1078" s="52" t="s">
        <v>873</v>
      </c>
      <c r="O1078" s="51" t="s">
        <v>882</v>
      </c>
      <c r="P1078" s="51" t="s">
        <v>121</v>
      </c>
      <c r="Q1078" s="52" t="s">
        <v>881</v>
      </c>
      <c r="R1078" s="51" t="s">
        <v>1180</v>
      </c>
      <c r="S1078" s="51" t="s">
        <v>1185</v>
      </c>
      <c r="T1078" s="51" t="s">
        <v>1160</v>
      </c>
      <c r="U1078" s="51"/>
      <c r="V1078" s="51"/>
      <c r="W1078" s="51">
        <v>1</v>
      </c>
      <c r="X1078" s="51">
        <v>0</v>
      </c>
      <c r="Y1078" s="51">
        <v>0</v>
      </c>
      <c r="Z1078" s="51">
        <v>0</v>
      </c>
      <c r="AA1078" s="51">
        <v>0</v>
      </c>
      <c r="AB1078" s="51">
        <v>0</v>
      </c>
      <c r="AC1078" s="51">
        <v>0</v>
      </c>
      <c r="AD1078" s="51">
        <v>1</v>
      </c>
      <c r="AE1078" s="51">
        <v>0</v>
      </c>
      <c r="AF1078" s="51">
        <v>0</v>
      </c>
      <c r="AG1078" s="51">
        <v>0</v>
      </c>
      <c r="AH1078" s="51" t="str">
        <f>IF(OR(COUNTIF(WestCoast[],IDPs[[#This Row],[Dis_Pcode]])&gt;=1,COUNTIF(WestCoast[],#REF!)&gt;=1),"Yes","No")</f>
        <v>No</v>
      </c>
      <c r="AI1078" s="51" t="str">
        <f>IF(IDPs[[#This Row],[Gov_Pcode]]=IDPs[[#This Row],[Gov_Coming_Pcode]],"Yes","No")</f>
        <v>Yes</v>
      </c>
      <c r="AJ1078" s="51" t="str">
        <f>IF(IDPs[[#This Row],[Dis_Pcode]]=IDPs[[#This Row],[Dis_Coming_Pcode]],"Yes","No")</f>
        <v>No</v>
      </c>
    </row>
    <row r="1079" spans="1:36" x14ac:dyDescent="0.35">
      <c r="A1079" s="50">
        <v>45493</v>
      </c>
      <c r="B1079" s="50">
        <v>45488</v>
      </c>
      <c r="C1079" s="50" t="s">
        <v>874</v>
      </c>
      <c r="D1079" s="51" t="s">
        <v>6</v>
      </c>
      <c r="E1079" s="52" t="s">
        <v>873</v>
      </c>
      <c r="F1079" s="51" t="s">
        <v>892</v>
      </c>
      <c r="G1079" s="51" t="s">
        <v>6</v>
      </c>
      <c r="H1079" s="52" t="s">
        <v>873</v>
      </c>
      <c r="I1079" s="51" t="s">
        <v>1126</v>
      </c>
      <c r="J1079" s="51" t="s">
        <v>1184</v>
      </c>
      <c r="K1079" s="50">
        <v>45487</v>
      </c>
      <c r="L1079" s="50" t="s">
        <v>617</v>
      </c>
      <c r="M1079" s="51" t="s">
        <v>13</v>
      </c>
      <c r="N1079" s="52" t="s">
        <v>275</v>
      </c>
      <c r="O1079" s="51" t="s">
        <v>640</v>
      </c>
      <c r="P1079" s="51" t="s">
        <v>1327</v>
      </c>
      <c r="Q1079" s="52" t="s">
        <v>639</v>
      </c>
      <c r="R1079" s="51" t="s">
        <v>1181</v>
      </c>
      <c r="S1079" s="51" t="s">
        <v>1182</v>
      </c>
      <c r="T1079" s="51" t="s">
        <v>1160</v>
      </c>
      <c r="U1079" s="51"/>
      <c r="V1079" s="51"/>
      <c r="W1079" s="51">
        <v>1</v>
      </c>
      <c r="X1079" s="51">
        <v>0</v>
      </c>
      <c r="Y1079" s="51">
        <v>0</v>
      </c>
      <c r="Z1079" s="51">
        <v>0</v>
      </c>
      <c r="AA1079" s="51">
        <v>0</v>
      </c>
      <c r="AB1079" s="51">
        <v>0</v>
      </c>
      <c r="AC1079" s="51">
        <v>0</v>
      </c>
      <c r="AD1079" s="51">
        <v>1</v>
      </c>
      <c r="AE1079" s="51">
        <v>0</v>
      </c>
      <c r="AF1079" s="51">
        <v>0</v>
      </c>
      <c r="AG1079" s="51">
        <v>0</v>
      </c>
      <c r="AH1079" s="51" t="str">
        <f>IF(OR(COUNTIF(WestCoast[],IDPs[[#This Row],[Dis_Pcode]])&gt;=1,COUNTIF(WestCoast[],#REF!)&gt;=1),"Yes","No")</f>
        <v>No</v>
      </c>
      <c r="AI1079" s="51" t="str">
        <f>IF(IDPs[[#This Row],[Gov_Pcode]]=IDPs[[#This Row],[Gov_Coming_Pcode]],"Yes","No")</f>
        <v>No</v>
      </c>
      <c r="AJ1079" s="51" t="str">
        <f>IF(IDPs[[#This Row],[Dis_Pcode]]=IDPs[[#This Row],[Dis_Coming_Pcode]],"Yes","No")</f>
        <v>No</v>
      </c>
    </row>
    <row r="1080" spans="1:36" x14ac:dyDescent="0.35">
      <c r="A1080" s="50">
        <v>45493</v>
      </c>
      <c r="B1080" s="50">
        <v>45490</v>
      </c>
      <c r="C1080" s="50" t="s">
        <v>874</v>
      </c>
      <c r="D1080" s="51" t="s">
        <v>6</v>
      </c>
      <c r="E1080" s="52" t="s">
        <v>873</v>
      </c>
      <c r="F1080" s="51" t="s">
        <v>882</v>
      </c>
      <c r="G1080" s="51" t="s">
        <v>121</v>
      </c>
      <c r="H1080" s="52" t="s">
        <v>881</v>
      </c>
      <c r="I1080" s="51" t="s">
        <v>1126</v>
      </c>
      <c r="J1080" s="51" t="s">
        <v>1184</v>
      </c>
      <c r="K1080" s="50">
        <v>45487</v>
      </c>
      <c r="L1080" s="50" t="s">
        <v>1046</v>
      </c>
      <c r="M1080" s="51" t="s">
        <v>1207</v>
      </c>
      <c r="N1080" s="52" t="s">
        <v>267</v>
      </c>
      <c r="O1080" s="51" t="s">
        <v>1057</v>
      </c>
      <c r="P1080" s="51" t="s">
        <v>86</v>
      </c>
      <c r="Q1080" s="52" t="s">
        <v>1056</v>
      </c>
      <c r="R1080" s="51" t="s">
        <v>1181</v>
      </c>
      <c r="S1080" s="51" t="s">
        <v>1182</v>
      </c>
      <c r="T1080" s="51" t="s">
        <v>1160</v>
      </c>
      <c r="U1080" s="51"/>
      <c r="V1080" s="51"/>
      <c r="W1080" s="51">
        <v>2</v>
      </c>
      <c r="X1080" s="51">
        <v>0</v>
      </c>
      <c r="Y1080" s="51">
        <v>0</v>
      </c>
      <c r="Z1080" s="51">
        <v>0</v>
      </c>
      <c r="AA1080" s="51">
        <v>1</v>
      </c>
      <c r="AB1080" s="51">
        <v>1</v>
      </c>
      <c r="AC1080" s="51">
        <v>0</v>
      </c>
      <c r="AD1080" s="51">
        <v>0</v>
      </c>
      <c r="AE1080" s="51">
        <v>0</v>
      </c>
      <c r="AF1080" s="51">
        <v>0</v>
      </c>
      <c r="AG1080" s="51">
        <v>0</v>
      </c>
      <c r="AH1080" s="51" t="str">
        <f>IF(OR(COUNTIF(WestCoast[],IDPs[[#This Row],[Dis_Pcode]])&gt;=1,COUNTIF(WestCoast[],#REF!)&gt;=1),"Yes","No")</f>
        <v>No</v>
      </c>
      <c r="AI1080" s="51" t="str">
        <f>IF(IDPs[[#This Row],[Gov_Pcode]]=IDPs[[#This Row],[Gov_Coming_Pcode]],"Yes","No")</f>
        <v>No</v>
      </c>
      <c r="AJ1080" s="51" t="str">
        <f>IF(IDPs[[#This Row],[Dis_Pcode]]=IDPs[[#This Row],[Dis_Coming_Pcode]],"Yes","No")</f>
        <v>No</v>
      </c>
    </row>
    <row r="1081" spans="1:36" x14ac:dyDescent="0.35">
      <c r="A1081" s="50">
        <v>45493</v>
      </c>
      <c r="B1081" s="50">
        <v>45490</v>
      </c>
      <c r="C1081" s="50" t="s">
        <v>874</v>
      </c>
      <c r="D1081" s="51" t="s">
        <v>6</v>
      </c>
      <c r="E1081" s="52" t="s">
        <v>873</v>
      </c>
      <c r="F1081" s="51" t="s">
        <v>892</v>
      </c>
      <c r="G1081" s="51" t="s">
        <v>6</v>
      </c>
      <c r="H1081" s="52" t="s">
        <v>873</v>
      </c>
      <c r="I1081" s="51" t="s">
        <v>1126</v>
      </c>
      <c r="J1081" s="51" t="s">
        <v>1184</v>
      </c>
      <c r="K1081" s="50">
        <v>45487</v>
      </c>
      <c r="L1081" s="50" t="s">
        <v>903</v>
      </c>
      <c r="M1081" s="51" t="s">
        <v>18</v>
      </c>
      <c r="N1081" s="52" t="s">
        <v>279</v>
      </c>
      <c r="O1081" s="51" t="s">
        <v>906</v>
      </c>
      <c r="P1081" s="51" t="s">
        <v>1214</v>
      </c>
      <c r="Q1081" s="52" t="s">
        <v>910</v>
      </c>
      <c r="R1081" s="51" t="s">
        <v>1181</v>
      </c>
      <c r="S1081" s="51" t="s">
        <v>1183</v>
      </c>
      <c r="T1081" s="51" t="s">
        <v>1160</v>
      </c>
      <c r="U1081" s="51"/>
      <c r="V1081" s="51"/>
      <c r="W1081" s="51">
        <v>1</v>
      </c>
      <c r="X1081" s="51">
        <v>0</v>
      </c>
      <c r="Y1081" s="51">
        <v>0</v>
      </c>
      <c r="Z1081" s="51">
        <v>0</v>
      </c>
      <c r="AA1081" s="51">
        <v>0</v>
      </c>
      <c r="AB1081" s="51">
        <v>0</v>
      </c>
      <c r="AC1081" s="51">
        <v>0</v>
      </c>
      <c r="AD1081" s="51">
        <v>1</v>
      </c>
      <c r="AE1081" s="51">
        <v>0</v>
      </c>
      <c r="AF1081" s="51">
        <v>0</v>
      </c>
      <c r="AG1081" s="51">
        <v>0</v>
      </c>
      <c r="AH1081" s="51" t="str">
        <f>IF(OR(COUNTIF(WestCoast[],IDPs[[#This Row],[Dis_Pcode]])&gt;=1,COUNTIF(WestCoast[],#REF!)&gt;=1),"Yes","No")</f>
        <v>No</v>
      </c>
      <c r="AI1081" s="51" t="str">
        <f>IF(IDPs[[#This Row],[Gov_Pcode]]=IDPs[[#This Row],[Gov_Coming_Pcode]],"Yes","No")</f>
        <v>No</v>
      </c>
      <c r="AJ1081" s="51" t="str">
        <f>IF(IDPs[[#This Row],[Dis_Pcode]]=IDPs[[#This Row],[Dis_Coming_Pcode]],"Yes","No")</f>
        <v>No</v>
      </c>
    </row>
    <row r="1082" spans="1:36" x14ac:dyDescent="0.35">
      <c r="A1082" s="50">
        <v>45493</v>
      </c>
      <c r="B1082" s="50">
        <v>45492</v>
      </c>
      <c r="C1082" s="50" t="s">
        <v>874</v>
      </c>
      <c r="D1082" s="51" t="s">
        <v>6</v>
      </c>
      <c r="E1082" s="52" t="s">
        <v>873</v>
      </c>
      <c r="F1082" s="51" t="s">
        <v>894</v>
      </c>
      <c r="G1082" s="51" t="s">
        <v>87</v>
      </c>
      <c r="H1082" s="52" t="s">
        <v>893</v>
      </c>
      <c r="I1082" s="51" t="s">
        <v>1126</v>
      </c>
      <c r="J1082" s="51" t="s">
        <v>1184</v>
      </c>
      <c r="K1082" s="50">
        <v>45487</v>
      </c>
      <c r="L1082" s="50" t="s">
        <v>536</v>
      </c>
      <c r="M1082" s="51" t="s">
        <v>1412</v>
      </c>
      <c r="N1082" s="52" t="s">
        <v>268</v>
      </c>
      <c r="O1082" s="51" t="s">
        <v>553</v>
      </c>
      <c r="P1082" s="51" t="s">
        <v>93</v>
      </c>
      <c r="Q1082" s="52" t="s">
        <v>552</v>
      </c>
      <c r="R1082" s="51" t="s">
        <v>1180</v>
      </c>
      <c r="S1082" s="51" t="s">
        <v>1185</v>
      </c>
      <c r="T1082" s="51" t="s">
        <v>1160</v>
      </c>
      <c r="U1082" s="51"/>
      <c r="V1082" s="51"/>
      <c r="W1082" s="51">
        <v>1</v>
      </c>
      <c r="X1082" s="51">
        <v>0</v>
      </c>
      <c r="Y1082" s="51">
        <v>0</v>
      </c>
      <c r="Z1082" s="51">
        <v>0</v>
      </c>
      <c r="AA1082" s="51">
        <v>0</v>
      </c>
      <c r="AB1082" s="51">
        <v>0</v>
      </c>
      <c r="AC1082" s="51">
        <v>0</v>
      </c>
      <c r="AD1082" s="51">
        <v>1</v>
      </c>
      <c r="AE1082" s="51">
        <v>0</v>
      </c>
      <c r="AF1082" s="51">
        <v>0</v>
      </c>
      <c r="AG1082" s="51">
        <v>0</v>
      </c>
      <c r="AH1082" s="51" t="str">
        <f>IF(OR(COUNTIF(WestCoast[],IDPs[[#This Row],[Dis_Pcode]])&gt;=1,COUNTIF(WestCoast[],#REF!)&gt;=1),"Yes","No")</f>
        <v>No</v>
      </c>
      <c r="AI1082" s="51" t="str">
        <f>IF(IDPs[[#This Row],[Gov_Pcode]]=IDPs[[#This Row],[Gov_Coming_Pcode]],"Yes","No")</f>
        <v>No</v>
      </c>
      <c r="AJ1082" s="51" t="str">
        <f>IF(IDPs[[#This Row],[Dis_Pcode]]=IDPs[[#This Row],[Dis_Coming_Pcode]],"Yes","No")</f>
        <v>No</v>
      </c>
    </row>
    <row r="1083" spans="1:36" x14ac:dyDescent="0.35">
      <c r="A1083" s="50">
        <v>45493</v>
      </c>
      <c r="B1083" s="50">
        <v>45492</v>
      </c>
      <c r="C1083" s="50" t="s">
        <v>874</v>
      </c>
      <c r="D1083" s="51" t="s">
        <v>6</v>
      </c>
      <c r="E1083" s="52" t="s">
        <v>873</v>
      </c>
      <c r="F1083" s="51" t="s">
        <v>894</v>
      </c>
      <c r="G1083" s="51" t="s">
        <v>87</v>
      </c>
      <c r="H1083" s="52" t="s">
        <v>893</v>
      </c>
      <c r="I1083" s="51" t="s">
        <v>1126</v>
      </c>
      <c r="J1083" s="51" t="s">
        <v>1184</v>
      </c>
      <c r="K1083" s="50">
        <v>45487</v>
      </c>
      <c r="L1083" s="50" t="s">
        <v>797</v>
      </c>
      <c r="M1083" s="51" t="s">
        <v>7</v>
      </c>
      <c r="N1083" s="52" t="s">
        <v>796</v>
      </c>
      <c r="O1083" s="51" t="s">
        <v>840</v>
      </c>
      <c r="P1083" s="51" t="s">
        <v>55</v>
      </c>
      <c r="Q1083" s="52" t="s">
        <v>839</v>
      </c>
      <c r="R1083" s="51" t="s">
        <v>1181</v>
      </c>
      <c r="S1083" s="51" t="s">
        <v>1183</v>
      </c>
      <c r="T1083" s="51" t="s">
        <v>1160</v>
      </c>
      <c r="U1083" s="51"/>
      <c r="V1083" s="51"/>
      <c r="W1083" s="51">
        <v>1</v>
      </c>
      <c r="X1083" s="51">
        <v>0</v>
      </c>
      <c r="Y1083" s="51">
        <v>0</v>
      </c>
      <c r="Z1083" s="51">
        <v>0</v>
      </c>
      <c r="AA1083" s="51">
        <v>1</v>
      </c>
      <c r="AB1083" s="51">
        <v>0</v>
      </c>
      <c r="AC1083" s="51">
        <v>0</v>
      </c>
      <c r="AD1083" s="51">
        <v>0</v>
      </c>
      <c r="AE1083" s="51">
        <v>0</v>
      </c>
      <c r="AF1083" s="51">
        <v>0</v>
      </c>
      <c r="AG1083" s="51">
        <v>0</v>
      </c>
      <c r="AH1083" s="51" t="str">
        <f>IF(OR(COUNTIF(WestCoast[],IDPs[[#This Row],[Dis_Pcode]])&gt;=1,COUNTIF(WestCoast[],#REF!)&gt;=1),"Yes","No")</f>
        <v>No</v>
      </c>
      <c r="AI1083" s="51" t="str">
        <f>IF(IDPs[[#This Row],[Gov_Pcode]]=IDPs[[#This Row],[Gov_Coming_Pcode]],"Yes","No")</f>
        <v>No</v>
      </c>
      <c r="AJ1083" s="51" t="str">
        <f>IF(IDPs[[#This Row],[Dis_Pcode]]=IDPs[[#This Row],[Dis_Coming_Pcode]],"Yes","No")</f>
        <v>No</v>
      </c>
    </row>
    <row r="1084" spans="1:36" x14ac:dyDescent="0.35">
      <c r="A1084" s="50">
        <v>45493</v>
      </c>
      <c r="B1084" s="50">
        <v>45492</v>
      </c>
      <c r="C1084" s="50" t="s">
        <v>874</v>
      </c>
      <c r="D1084" s="51" t="s">
        <v>6</v>
      </c>
      <c r="E1084" s="52" t="s">
        <v>873</v>
      </c>
      <c r="F1084" s="51" t="s">
        <v>894</v>
      </c>
      <c r="G1084" s="51" t="s">
        <v>87</v>
      </c>
      <c r="H1084" s="52" t="s">
        <v>893</v>
      </c>
      <c r="I1084" s="51" t="s">
        <v>1126</v>
      </c>
      <c r="J1084" s="51" t="s">
        <v>1184</v>
      </c>
      <c r="K1084" s="50">
        <v>45487</v>
      </c>
      <c r="L1084" s="50" t="s">
        <v>617</v>
      </c>
      <c r="M1084" s="51" t="s">
        <v>13</v>
      </c>
      <c r="N1084" s="52" t="s">
        <v>275</v>
      </c>
      <c r="O1084" s="51" t="s">
        <v>640</v>
      </c>
      <c r="P1084" s="51" t="s">
        <v>1327</v>
      </c>
      <c r="Q1084" s="52" t="s">
        <v>639</v>
      </c>
      <c r="R1084" s="51" t="s">
        <v>1181</v>
      </c>
      <c r="S1084" s="51" t="s">
        <v>1183</v>
      </c>
      <c r="T1084" s="51" t="s">
        <v>1160</v>
      </c>
      <c r="U1084" s="51"/>
      <c r="V1084" s="51"/>
      <c r="W1084" s="51">
        <v>1</v>
      </c>
      <c r="X1084" s="51">
        <v>0</v>
      </c>
      <c r="Y1084" s="51">
        <v>0</v>
      </c>
      <c r="Z1084" s="51">
        <v>0</v>
      </c>
      <c r="AA1084" s="51">
        <v>0</v>
      </c>
      <c r="AB1084" s="51">
        <v>0</v>
      </c>
      <c r="AC1084" s="51">
        <v>0</v>
      </c>
      <c r="AD1084" s="51">
        <v>1</v>
      </c>
      <c r="AE1084" s="51">
        <v>0</v>
      </c>
      <c r="AF1084" s="51">
        <v>0</v>
      </c>
      <c r="AG1084" s="51">
        <v>0</v>
      </c>
      <c r="AH1084" s="51" t="str">
        <f>IF(OR(COUNTIF(WestCoast[],IDPs[[#This Row],[Dis_Pcode]])&gt;=1,COUNTIF(WestCoast[],#REF!)&gt;=1),"Yes","No")</f>
        <v>No</v>
      </c>
      <c r="AI1084" s="51" t="str">
        <f>IF(IDPs[[#This Row],[Gov_Pcode]]=IDPs[[#This Row],[Gov_Coming_Pcode]],"Yes","No")</f>
        <v>No</v>
      </c>
      <c r="AJ1084" s="51" t="str">
        <f>IF(IDPs[[#This Row],[Dis_Pcode]]=IDPs[[#This Row],[Dis_Coming_Pcode]],"Yes","No")</f>
        <v>No</v>
      </c>
    </row>
    <row r="1085" spans="1:36" x14ac:dyDescent="0.35">
      <c r="A1085" s="50">
        <v>45491</v>
      </c>
      <c r="B1085" s="50">
        <v>45491</v>
      </c>
      <c r="C1085" s="50" t="s">
        <v>1046</v>
      </c>
      <c r="D1085" s="51" t="s">
        <v>1207</v>
      </c>
      <c r="E1085" s="52" t="s">
        <v>267</v>
      </c>
      <c r="F1085" s="51" t="s">
        <v>1057</v>
      </c>
      <c r="G1085" s="51" t="s">
        <v>86</v>
      </c>
      <c r="H1085" s="52" t="s">
        <v>1056</v>
      </c>
      <c r="I1085" s="51" t="s">
        <v>1126</v>
      </c>
      <c r="J1085" s="51" t="s">
        <v>1184</v>
      </c>
      <c r="K1085" s="50">
        <v>45488</v>
      </c>
      <c r="L1085" s="50" t="s">
        <v>563</v>
      </c>
      <c r="M1085" s="51" t="s">
        <v>8</v>
      </c>
      <c r="N1085" s="52" t="s">
        <v>269</v>
      </c>
      <c r="O1085" s="51" t="s">
        <v>596</v>
      </c>
      <c r="P1085" s="51" t="s">
        <v>1395</v>
      </c>
      <c r="Q1085" s="52" t="s">
        <v>595</v>
      </c>
      <c r="R1085" s="51" t="s">
        <v>1180</v>
      </c>
      <c r="S1085" s="51" t="s">
        <v>1185</v>
      </c>
      <c r="T1085" s="51" t="s">
        <v>1160</v>
      </c>
      <c r="U1085" s="51"/>
      <c r="V1085" s="51"/>
      <c r="W1085" s="51">
        <v>1</v>
      </c>
      <c r="X1085" s="51">
        <v>0</v>
      </c>
      <c r="Y1085" s="51">
        <v>0</v>
      </c>
      <c r="Z1085" s="51">
        <v>0</v>
      </c>
      <c r="AA1085" s="51">
        <v>1</v>
      </c>
      <c r="AB1085" s="51">
        <v>0</v>
      </c>
      <c r="AC1085" s="51">
        <v>0</v>
      </c>
      <c r="AD1085" s="51">
        <v>0</v>
      </c>
      <c r="AE1085" s="51">
        <v>0</v>
      </c>
      <c r="AF1085" s="51">
        <v>0</v>
      </c>
      <c r="AG1085" s="51">
        <v>0</v>
      </c>
      <c r="AH1085" s="51" t="str">
        <f>IF(OR(COUNTIF(WestCoast[],IDPs[[#This Row],[Dis_Pcode]])&gt;=1,COUNTIF(WestCoast[],#REF!)&gt;=1),"Yes","No")</f>
        <v>No</v>
      </c>
      <c r="AI1085" s="51" t="str">
        <f>IF(IDPs[[#This Row],[Gov_Pcode]]=IDPs[[#This Row],[Gov_Coming_Pcode]],"Yes","No")</f>
        <v>No</v>
      </c>
      <c r="AJ1085" s="51" t="str">
        <f>IF(IDPs[[#This Row],[Dis_Pcode]]=IDPs[[#This Row],[Dis_Coming_Pcode]],"Yes","No")</f>
        <v>No</v>
      </c>
    </row>
    <row r="1086" spans="1:36" x14ac:dyDescent="0.35">
      <c r="A1086" s="50">
        <v>45491</v>
      </c>
      <c r="B1086" s="50">
        <v>45491</v>
      </c>
      <c r="C1086" s="50" t="s">
        <v>1046</v>
      </c>
      <c r="D1086" s="51" t="s">
        <v>1207</v>
      </c>
      <c r="E1086" s="52" t="s">
        <v>267</v>
      </c>
      <c r="F1086" s="51" t="s">
        <v>1053</v>
      </c>
      <c r="G1086" s="51" t="s">
        <v>1052</v>
      </c>
      <c r="H1086" s="52" t="s">
        <v>1051</v>
      </c>
      <c r="I1086" s="51" t="s">
        <v>1126</v>
      </c>
      <c r="J1086" s="51" t="s">
        <v>1184</v>
      </c>
      <c r="K1086" s="50">
        <v>45488</v>
      </c>
      <c r="L1086" s="50" t="s">
        <v>1046</v>
      </c>
      <c r="M1086" s="51" t="s">
        <v>1207</v>
      </c>
      <c r="N1086" s="52" t="s">
        <v>267</v>
      </c>
      <c r="O1086" s="51" t="s">
        <v>1066</v>
      </c>
      <c r="P1086" s="51" t="s">
        <v>1271</v>
      </c>
      <c r="Q1086" s="52" t="s">
        <v>1064</v>
      </c>
      <c r="R1086" s="51" t="s">
        <v>1180</v>
      </c>
      <c r="S1086" s="51" t="s">
        <v>1185</v>
      </c>
      <c r="T1086" s="51" t="s">
        <v>1435</v>
      </c>
      <c r="U1086" s="51" t="s">
        <v>1160</v>
      </c>
      <c r="V1086" s="51"/>
      <c r="W1086" s="51">
        <v>1</v>
      </c>
      <c r="X1086" s="51">
        <v>0</v>
      </c>
      <c r="Y1086" s="51">
        <v>0</v>
      </c>
      <c r="Z1086" s="51">
        <v>0</v>
      </c>
      <c r="AA1086" s="51">
        <v>1</v>
      </c>
      <c r="AB1086" s="51">
        <v>0</v>
      </c>
      <c r="AC1086" s="51">
        <v>0</v>
      </c>
      <c r="AD1086" s="51">
        <v>0</v>
      </c>
      <c r="AE1086" s="51">
        <v>0</v>
      </c>
      <c r="AF1086" s="51">
        <v>0</v>
      </c>
      <c r="AG1086" s="51">
        <v>0</v>
      </c>
      <c r="AH1086" s="51" t="str">
        <f>IF(OR(COUNTIF(WestCoast[],IDPs[[#This Row],[Dis_Pcode]])&gt;=1,COUNTIF(WestCoast[],#REF!)&gt;=1),"Yes","No")</f>
        <v>No</v>
      </c>
      <c r="AI1086" s="51" t="str">
        <f>IF(IDPs[[#This Row],[Gov_Pcode]]=IDPs[[#This Row],[Gov_Coming_Pcode]],"Yes","No")</f>
        <v>Yes</v>
      </c>
      <c r="AJ1086" s="51" t="str">
        <f>IF(IDPs[[#This Row],[Dis_Pcode]]=IDPs[[#This Row],[Dis_Coming_Pcode]],"Yes","No")</f>
        <v>No</v>
      </c>
    </row>
    <row r="1087" spans="1:36" x14ac:dyDescent="0.35">
      <c r="A1087" s="50">
        <v>45491</v>
      </c>
      <c r="B1087" s="50">
        <v>45491</v>
      </c>
      <c r="C1087" s="50" t="s">
        <v>401</v>
      </c>
      <c r="D1087" s="51" t="s">
        <v>1203</v>
      </c>
      <c r="E1087" s="52" t="s">
        <v>266</v>
      </c>
      <c r="F1087" s="51" t="s">
        <v>417</v>
      </c>
      <c r="G1087" s="51" t="s">
        <v>1303</v>
      </c>
      <c r="H1087" s="52" t="s">
        <v>1304</v>
      </c>
      <c r="I1087" s="51" t="s">
        <v>1126</v>
      </c>
      <c r="J1087" s="51" t="s">
        <v>1184</v>
      </c>
      <c r="K1087" s="50">
        <v>45488</v>
      </c>
      <c r="L1087" s="50" t="s">
        <v>401</v>
      </c>
      <c r="M1087" s="51" t="s">
        <v>1203</v>
      </c>
      <c r="N1087" s="52" t="s">
        <v>266</v>
      </c>
      <c r="O1087" s="51" t="s">
        <v>441</v>
      </c>
      <c r="P1087" s="51" t="s">
        <v>1209</v>
      </c>
      <c r="Q1087" s="52" t="s">
        <v>440</v>
      </c>
      <c r="R1087" s="51" t="s">
        <v>1180</v>
      </c>
      <c r="S1087" s="51" t="s">
        <v>1186</v>
      </c>
      <c r="T1087" s="51" t="s">
        <v>1435</v>
      </c>
      <c r="U1087" s="51" t="s">
        <v>1435</v>
      </c>
      <c r="V1087" s="51" t="s">
        <v>1435</v>
      </c>
      <c r="W1087" s="51">
        <v>4</v>
      </c>
      <c r="X1087" s="51">
        <v>0</v>
      </c>
      <c r="Y1087" s="51">
        <v>3</v>
      </c>
      <c r="Z1087" s="51">
        <v>0</v>
      </c>
      <c r="AA1087" s="51">
        <v>1</v>
      </c>
      <c r="AB1087" s="51">
        <v>0</v>
      </c>
      <c r="AC1087" s="51">
        <v>0</v>
      </c>
      <c r="AD1087" s="51">
        <v>0</v>
      </c>
      <c r="AE1087" s="51">
        <v>0</v>
      </c>
      <c r="AF1087" s="51">
        <v>0</v>
      </c>
      <c r="AG1087" s="51">
        <v>0</v>
      </c>
      <c r="AH1087" s="51" t="str">
        <f>IF(OR(COUNTIF(WestCoast[],IDPs[[#This Row],[Dis_Pcode]])&gt;=1,COUNTIF(WestCoast[],#REF!)&gt;=1),"Yes","No")</f>
        <v>Yes</v>
      </c>
      <c r="AI1087" s="51" t="str">
        <f>IF(IDPs[[#This Row],[Gov_Pcode]]=IDPs[[#This Row],[Gov_Coming_Pcode]],"Yes","No")</f>
        <v>Yes</v>
      </c>
      <c r="AJ1087" s="51" t="str">
        <f>IF(IDPs[[#This Row],[Dis_Pcode]]=IDPs[[#This Row],[Dis_Coming_Pcode]],"Yes","No")</f>
        <v>No</v>
      </c>
    </row>
    <row r="1088" spans="1:36" x14ac:dyDescent="0.35">
      <c r="A1088" s="50">
        <v>45492</v>
      </c>
      <c r="B1088" s="50">
        <v>45491</v>
      </c>
      <c r="C1088" s="50" t="s">
        <v>380</v>
      </c>
      <c r="D1088" s="51" t="s">
        <v>1218</v>
      </c>
      <c r="E1088" s="52" t="s">
        <v>265</v>
      </c>
      <c r="F1088" s="51" t="s">
        <v>400</v>
      </c>
      <c r="G1088" s="51" t="s">
        <v>1154</v>
      </c>
      <c r="H1088" s="52" t="s">
        <v>398</v>
      </c>
      <c r="I1088" s="51" t="s">
        <v>1126</v>
      </c>
      <c r="J1088" s="51" t="s">
        <v>1184</v>
      </c>
      <c r="K1088" s="50">
        <v>45488</v>
      </c>
      <c r="L1088" s="50" t="s">
        <v>380</v>
      </c>
      <c r="M1088" s="51" t="s">
        <v>1218</v>
      </c>
      <c r="N1088" s="52" t="s">
        <v>265</v>
      </c>
      <c r="O1088" s="51" t="s">
        <v>400</v>
      </c>
      <c r="P1088" s="51" t="s">
        <v>1154</v>
      </c>
      <c r="Q1088" s="52" t="s">
        <v>398</v>
      </c>
      <c r="R1088" s="51" t="s">
        <v>1180</v>
      </c>
      <c r="S1088" s="51" t="s">
        <v>1186</v>
      </c>
      <c r="T1088" s="51" t="s">
        <v>1160</v>
      </c>
      <c r="U1088" s="51"/>
      <c r="V1088" s="51"/>
      <c r="W1088" s="51">
        <v>2</v>
      </c>
      <c r="X1088" s="51">
        <v>0</v>
      </c>
      <c r="Y1088" s="51">
        <v>0</v>
      </c>
      <c r="Z1088" s="51">
        <v>0</v>
      </c>
      <c r="AA1088" s="51">
        <v>0</v>
      </c>
      <c r="AB1088" s="51">
        <v>0</v>
      </c>
      <c r="AC1088" s="51">
        <v>0</v>
      </c>
      <c r="AD1088" s="51">
        <v>2</v>
      </c>
      <c r="AE1088" s="51">
        <v>0</v>
      </c>
      <c r="AF1088" s="51">
        <v>0</v>
      </c>
      <c r="AG1088" s="51">
        <v>0</v>
      </c>
      <c r="AH1088" s="51" t="str">
        <f>IF(OR(COUNTIF(WestCoast[],IDPs[[#This Row],[Dis_Pcode]])&gt;=1,COUNTIF(WestCoast[],#REF!)&gt;=1),"Yes","No")</f>
        <v>No</v>
      </c>
      <c r="AI1088" s="51" t="str">
        <f>IF(IDPs[[#This Row],[Gov_Pcode]]=IDPs[[#This Row],[Gov_Coming_Pcode]],"Yes","No")</f>
        <v>Yes</v>
      </c>
      <c r="AJ1088" s="51" t="str">
        <f>IF(IDPs[[#This Row],[Dis_Pcode]]=IDPs[[#This Row],[Dis_Coming_Pcode]],"Yes","No")</f>
        <v>Yes</v>
      </c>
    </row>
    <row r="1089" spans="1:36" x14ac:dyDescent="0.35">
      <c r="A1089" s="50">
        <v>45492</v>
      </c>
      <c r="B1089" s="50">
        <v>45491</v>
      </c>
      <c r="C1089" s="50" t="s">
        <v>380</v>
      </c>
      <c r="D1089" s="51" t="s">
        <v>1218</v>
      </c>
      <c r="E1089" s="52" t="s">
        <v>265</v>
      </c>
      <c r="F1089" s="51" t="s">
        <v>382</v>
      </c>
      <c r="G1089" s="51" t="s">
        <v>1218</v>
      </c>
      <c r="H1089" s="52" t="s">
        <v>265</v>
      </c>
      <c r="I1089" s="51" t="s">
        <v>1126</v>
      </c>
      <c r="J1089" s="51" t="s">
        <v>1184</v>
      </c>
      <c r="K1089" s="50">
        <v>45488</v>
      </c>
      <c r="L1089" s="50" t="s">
        <v>380</v>
      </c>
      <c r="M1089" s="51" t="s">
        <v>1218</v>
      </c>
      <c r="N1089" s="52" t="s">
        <v>265</v>
      </c>
      <c r="O1089" s="51" t="s">
        <v>400</v>
      </c>
      <c r="P1089" s="51" t="s">
        <v>1154</v>
      </c>
      <c r="Q1089" s="52" t="s">
        <v>398</v>
      </c>
      <c r="R1089" s="51" t="s">
        <v>1180</v>
      </c>
      <c r="S1089" s="51" t="s">
        <v>1186</v>
      </c>
      <c r="T1089" s="51" t="s">
        <v>1160</v>
      </c>
      <c r="U1089" s="51"/>
      <c r="V1089" s="51"/>
      <c r="W1089" s="51">
        <v>2</v>
      </c>
      <c r="X1089" s="51">
        <v>0</v>
      </c>
      <c r="Y1089" s="51">
        <v>0</v>
      </c>
      <c r="Z1089" s="51">
        <v>0</v>
      </c>
      <c r="AA1089" s="51">
        <v>0</v>
      </c>
      <c r="AB1089" s="51">
        <v>0</v>
      </c>
      <c r="AC1089" s="51">
        <v>0</v>
      </c>
      <c r="AD1089" s="51">
        <v>2</v>
      </c>
      <c r="AE1089" s="51">
        <v>0</v>
      </c>
      <c r="AF1089" s="51">
        <v>0</v>
      </c>
      <c r="AG1089" s="51">
        <v>0</v>
      </c>
      <c r="AH1089" s="51" t="str">
        <f>IF(OR(COUNTIF(WestCoast[],IDPs[[#This Row],[Dis_Pcode]])&gt;=1,COUNTIF(WestCoast[],#REF!)&gt;=1),"Yes","No")</f>
        <v>No</v>
      </c>
      <c r="AI1089" s="51" t="str">
        <f>IF(IDPs[[#This Row],[Gov_Pcode]]=IDPs[[#This Row],[Gov_Coming_Pcode]],"Yes","No")</f>
        <v>Yes</v>
      </c>
      <c r="AJ1089" s="51" t="str">
        <f>IF(IDPs[[#This Row],[Dis_Pcode]]=IDPs[[#This Row],[Dis_Coming_Pcode]],"Yes","No")</f>
        <v>No</v>
      </c>
    </row>
    <row r="1090" spans="1:36" x14ac:dyDescent="0.35">
      <c r="A1090" s="50">
        <v>45493</v>
      </c>
      <c r="B1090" s="50">
        <v>45493</v>
      </c>
      <c r="C1090" s="50" t="s">
        <v>1046</v>
      </c>
      <c r="D1090" s="51" t="s">
        <v>1207</v>
      </c>
      <c r="E1090" s="52" t="s">
        <v>267</v>
      </c>
      <c r="F1090" s="51" t="s">
        <v>1077</v>
      </c>
      <c r="G1090" s="51" t="s">
        <v>39</v>
      </c>
      <c r="H1090" s="52" t="s">
        <v>1090</v>
      </c>
      <c r="I1090" s="51" t="s">
        <v>1126</v>
      </c>
      <c r="J1090" s="51" t="s">
        <v>1184</v>
      </c>
      <c r="K1090" s="50">
        <v>45488</v>
      </c>
      <c r="L1090" s="50" t="s">
        <v>1046</v>
      </c>
      <c r="M1090" s="51" t="s">
        <v>1207</v>
      </c>
      <c r="N1090" s="52" t="s">
        <v>267</v>
      </c>
      <c r="O1090" s="51" t="s">
        <v>1077</v>
      </c>
      <c r="P1090" s="51" t="s">
        <v>39</v>
      </c>
      <c r="Q1090" s="52" t="s">
        <v>1090</v>
      </c>
      <c r="R1090" s="51" t="s">
        <v>1180</v>
      </c>
      <c r="S1090" s="51" t="s">
        <v>1185</v>
      </c>
      <c r="T1090" s="51" t="s">
        <v>1435</v>
      </c>
      <c r="U1090" s="51" t="s">
        <v>1160</v>
      </c>
      <c r="V1090" s="51"/>
      <c r="W1090" s="51">
        <v>3</v>
      </c>
      <c r="X1090" s="51">
        <v>0</v>
      </c>
      <c r="Y1090" s="51">
        <v>0</v>
      </c>
      <c r="Z1090" s="51">
        <v>0</v>
      </c>
      <c r="AA1090" s="51">
        <v>3</v>
      </c>
      <c r="AB1090" s="51">
        <v>0</v>
      </c>
      <c r="AC1090" s="51">
        <v>0</v>
      </c>
      <c r="AD1090" s="51">
        <v>0</v>
      </c>
      <c r="AE1090" s="51">
        <v>0</v>
      </c>
      <c r="AF1090" s="51">
        <v>0</v>
      </c>
      <c r="AG1090" s="51">
        <v>0</v>
      </c>
      <c r="AH1090" s="51" t="str">
        <f>IF(OR(COUNTIF(WestCoast[],IDPs[[#This Row],[Dis_Pcode]])&gt;=1,COUNTIF(WestCoast[],#REF!)&gt;=1),"Yes","No")</f>
        <v>Yes</v>
      </c>
      <c r="AI1090" s="51" t="str">
        <f>IF(IDPs[[#This Row],[Gov_Pcode]]=IDPs[[#This Row],[Gov_Coming_Pcode]],"Yes","No")</f>
        <v>Yes</v>
      </c>
      <c r="AJ1090" s="51" t="str">
        <f>IF(IDPs[[#This Row],[Dis_Pcode]]=IDPs[[#This Row],[Dis_Coming_Pcode]],"Yes","No")</f>
        <v>Yes</v>
      </c>
    </row>
    <row r="1091" spans="1:36" x14ac:dyDescent="0.35">
      <c r="A1091" s="50">
        <v>45493</v>
      </c>
      <c r="B1091" s="50">
        <v>45488</v>
      </c>
      <c r="C1091" s="50" t="s">
        <v>874</v>
      </c>
      <c r="D1091" s="51" t="s">
        <v>6</v>
      </c>
      <c r="E1091" s="52" t="s">
        <v>873</v>
      </c>
      <c r="F1091" s="51" t="s">
        <v>894</v>
      </c>
      <c r="G1091" s="51" t="s">
        <v>87</v>
      </c>
      <c r="H1091" s="52" t="s">
        <v>893</v>
      </c>
      <c r="I1091" s="51" t="s">
        <v>1126</v>
      </c>
      <c r="J1091" s="51" t="s">
        <v>1184</v>
      </c>
      <c r="K1091" s="50">
        <v>45488</v>
      </c>
      <c r="L1091" s="50" t="s">
        <v>401</v>
      </c>
      <c r="M1091" s="51" t="s">
        <v>1203</v>
      </c>
      <c r="N1091" s="52" t="s">
        <v>266</v>
      </c>
      <c r="O1091" s="51" t="s">
        <v>437</v>
      </c>
      <c r="P1091" s="51" t="s">
        <v>435</v>
      </c>
      <c r="Q1091" s="52" t="s">
        <v>436</v>
      </c>
      <c r="R1091" s="51" t="s">
        <v>1181</v>
      </c>
      <c r="S1091" s="51" t="s">
        <v>1183</v>
      </c>
      <c r="T1091" s="51" t="s">
        <v>1160</v>
      </c>
      <c r="U1091" s="51"/>
      <c r="V1091" s="51"/>
      <c r="W1091" s="51">
        <v>1</v>
      </c>
      <c r="X1091" s="51">
        <v>0</v>
      </c>
      <c r="Y1091" s="51">
        <v>1</v>
      </c>
      <c r="Z1091" s="51">
        <v>0</v>
      </c>
      <c r="AA1091" s="51">
        <v>0</v>
      </c>
      <c r="AB1091" s="51">
        <v>0</v>
      </c>
      <c r="AC1091" s="51">
        <v>0</v>
      </c>
      <c r="AD1091" s="51">
        <v>0</v>
      </c>
      <c r="AE1091" s="51">
        <v>0</v>
      </c>
      <c r="AF1091" s="51">
        <v>0</v>
      </c>
      <c r="AG1091" s="51">
        <v>0</v>
      </c>
      <c r="AH1091" s="51" t="str">
        <f>IF(OR(COUNTIF(WestCoast[],IDPs[[#This Row],[Dis_Pcode]])&gt;=1,COUNTIF(WestCoast[],#REF!)&gt;=1),"Yes","No")</f>
        <v>No</v>
      </c>
      <c r="AI1091" s="51" t="str">
        <f>IF(IDPs[[#This Row],[Gov_Pcode]]=IDPs[[#This Row],[Gov_Coming_Pcode]],"Yes","No")</f>
        <v>No</v>
      </c>
      <c r="AJ1091" s="51" t="str">
        <f>IF(IDPs[[#This Row],[Dis_Pcode]]=IDPs[[#This Row],[Dis_Coming_Pcode]],"Yes","No")</f>
        <v>No</v>
      </c>
    </row>
    <row r="1092" spans="1:36" x14ac:dyDescent="0.35">
      <c r="A1092" s="50">
        <v>45493</v>
      </c>
      <c r="B1092" s="50">
        <v>45490</v>
      </c>
      <c r="C1092" s="50" t="s">
        <v>874</v>
      </c>
      <c r="D1092" s="51" t="s">
        <v>6</v>
      </c>
      <c r="E1092" s="52" t="s">
        <v>873</v>
      </c>
      <c r="F1092" s="51" t="s">
        <v>894</v>
      </c>
      <c r="G1092" s="51" t="s">
        <v>87</v>
      </c>
      <c r="H1092" s="52" t="s">
        <v>893</v>
      </c>
      <c r="I1092" s="51" t="s">
        <v>1126</v>
      </c>
      <c r="J1092" s="51" t="s">
        <v>1184</v>
      </c>
      <c r="K1092" s="50">
        <v>45488</v>
      </c>
      <c r="L1092" s="50" t="s">
        <v>1046</v>
      </c>
      <c r="M1092" s="51" t="s">
        <v>1207</v>
      </c>
      <c r="N1092" s="52" t="s">
        <v>267</v>
      </c>
      <c r="O1092" s="51" t="s">
        <v>1070</v>
      </c>
      <c r="P1092" s="51" t="s">
        <v>83</v>
      </c>
      <c r="Q1092" s="52" t="s">
        <v>1071</v>
      </c>
      <c r="R1092" s="51" t="s">
        <v>1181</v>
      </c>
      <c r="S1092" s="51" t="s">
        <v>1182</v>
      </c>
      <c r="T1092" s="51" t="s">
        <v>1160</v>
      </c>
      <c r="U1092" s="51"/>
      <c r="V1092" s="51"/>
      <c r="W1092" s="51">
        <v>1</v>
      </c>
      <c r="X1092" s="51">
        <v>0</v>
      </c>
      <c r="Y1092" s="51">
        <v>1</v>
      </c>
      <c r="Z1092" s="51">
        <v>0</v>
      </c>
      <c r="AA1092" s="51">
        <v>0</v>
      </c>
      <c r="AB1092" s="51">
        <v>0</v>
      </c>
      <c r="AC1092" s="51">
        <v>0</v>
      </c>
      <c r="AD1092" s="51">
        <v>0</v>
      </c>
      <c r="AE1092" s="51">
        <v>0</v>
      </c>
      <c r="AF1092" s="51">
        <v>0</v>
      </c>
      <c r="AG1092" s="51">
        <v>0</v>
      </c>
      <c r="AH1092" s="51" t="str">
        <f>IF(OR(COUNTIF(WestCoast[],IDPs[[#This Row],[Dis_Pcode]])&gt;=1,COUNTIF(WestCoast[],#REF!)&gt;=1),"Yes","No")</f>
        <v>No</v>
      </c>
      <c r="AI1092" s="51" t="str">
        <f>IF(IDPs[[#This Row],[Gov_Pcode]]=IDPs[[#This Row],[Gov_Coming_Pcode]],"Yes","No")</f>
        <v>No</v>
      </c>
      <c r="AJ1092" s="51" t="str">
        <f>IF(IDPs[[#This Row],[Dis_Pcode]]=IDPs[[#This Row],[Dis_Coming_Pcode]],"Yes","No")</f>
        <v>No</v>
      </c>
    </row>
    <row r="1093" spans="1:36" x14ac:dyDescent="0.35">
      <c r="A1093" s="50">
        <v>45493</v>
      </c>
      <c r="B1093" s="50">
        <v>45490</v>
      </c>
      <c r="C1093" s="50" t="s">
        <v>874</v>
      </c>
      <c r="D1093" s="51" t="s">
        <v>6</v>
      </c>
      <c r="E1093" s="52" t="s">
        <v>873</v>
      </c>
      <c r="F1093" s="51" t="s">
        <v>892</v>
      </c>
      <c r="G1093" s="51" t="s">
        <v>6</v>
      </c>
      <c r="H1093" s="52" t="s">
        <v>873</v>
      </c>
      <c r="I1093" s="51" t="s">
        <v>1126</v>
      </c>
      <c r="J1093" s="51" t="s">
        <v>1184</v>
      </c>
      <c r="K1093" s="50">
        <v>45488</v>
      </c>
      <c r="L1093" s="50" t="s">
        <v>874</v>
      </c>
      <c r="M1093" s="51" t="s">
        <v>6</v>
      </c>
      <c r="N1093" s="52" t="s">
        <v>873</v>
      </c>
      <c r="O1093" s="51" t="s">
        <v>898</v>
      </c>
      <c r="P1093" s="51" t="s">
        <v>149</v>
      </c>
      <c r="Q1093" s="52" t="s">
        <v>897</v>
      </c>
      <c r="R1093" s="51" t="s">
        <v>1180</v>
      </c>
      <c r="S1093" s="51" t="s">
        <v>1185</v>
      </c>
      <c r="T1093" s="51" t="s">
        <v>1439</v>
      </c>
      <c r="U1093" s="51"/>
      <c r="V1093" s="51"/>
      <c r="W1093" s="51">
        <v>2</v>
      </c>
      <c r="X1093" s="51">
        <v>0</v>
      </c>
      <c r="Y1093" s="51">
        <v>1</v>
      </c>
      <c r="Z1093" s="51">
        <v>0</v>
      </c>
      <c r="AA1093" s="51">
        <v>0</v>
      </c>
      <c r="AB1093" s="51">
        <v>0</v>
      </c>
      <c r="AC1093" s="51">
        <v>0</v>
      </c>
      <c r="AD1093" s="51">
        <v>1</v>
      </c>
      <c r="AE1093" s="51">
        <v>0</v>
      </c>
      <c r="AF1093" s="51">
        <v>0</v>
      </c>
      <c r="AG1093" s="51">
        <v>0</v>
      </c>
      <c r="AH1093" s="51" t="str">
        <f>IF(OR(COUNTIF(WestCoast[],IDPs[[#This Row],[Dis_Pcode]])&gt;=1,COUNTIF(WestCoast[],#REF!)&gt;=1),"Yes","No")</f>
        <v>No</v>
      </c>
      <c r="AI1093" s="51" t="str">
        <f>IF(IDPs[[#This Row],[Gov_Pcode]]=IDPs[[#This Row],[Gov_Coming_Pcode]],"Yes","No")</f>
        <v>Yes</v>
      </c>
      <c r="AJ1093" s="51" t="str">
        <f>IF(IDPs[[#This Row],[Dis_Pcode]]=IDPs[[#This Row],[Dis_Coming_Pcode]],"Yes","No")</f>
        <v>No</v>
      </c>
    </row>
    <row r="1094" spans="1:36" x14ac:dyDescent="0.35">
      <c r="A1094" s="50">
        <v>45493</v>
      </c>
      <c r="B1094" s="50">
        <v>45490</v>
      </c>
      <c r="C1094" s="50" t="s">
        <v>874</v>
      </c>
      <c r="D1094" s="51" t="s">
        <v>6</v>
      </c>
      <c r="E1094" s="52" t="s">
        <v>873</v>
      </c>
      <c r="F1094" s="51" t="s">
        <v>892</v>
      </c>
      <c r="G1094" s="51" t="s">
        <v>6</v>
      </c>
      <c r="H1094" s="52" t="s">
        <v>873</v>
      </c>
      <c r="I1094" s="51" t="s">
        <v>1126</v>
      </c>
      <c r="J1094" s="51" t="s">
        <v>1184</v>
      </c>
      <c r="K1094" s="50">
        <v>45488</v>
      </c>
      <c r="L1094" s="50" t="s">
        <v>380</v>
      </c>
      <c r="M1094" s="51" t="s">
        <v>1218</v>
      </c>
      <c r="N1094" s="52" t="s">
        <v>265</v>
      </c>
      <c r="O1094" s="51" t="s">
        <v>397</v>
      </c>
      <c r="P1094" s="51" t="s">
        <v>124</v>
      </c>
      <c r="Q1094" s="52" t="s">
        <v>396</v>
      </c>
      <c r="R1094" s="51" t="s">
        <v>1181</v>
      </c>
      <c r="S1094" s="51" t="s">
        <v>1413</v>
      </c>
      <c r="T1094" s="51" t="s">
        <v>1160</v>
      </c>
      <c r="U1094" s="51"/>
      <c r="V1094" s="51"/>
      <c r="W1094" s="51">
        <v>1</v>
      </c>
      <c r="X1094" s="51">
        <v>0</v>
      </c>
      <c r="Y1094" s="51">
        <v>0</v>
      </c>
      <c r="Z1094" s="51">
        <v>0</v>
      </c>
      <c r="AA1094" s="51">
        <v>0</v>
      </c>
      <c r="AB1094" s="51">
        <v>0</v>
      </c>
      <c r="AC1094" s="51">
        <v>0</v>
      </c>
      <c r="AD1094" s="51">
        <v>1</v>
      </c>
      <c r="AE1094" s="51">
        <v>0</v>
      </c>
      <c r="AF1094" s="51">
        <v>0</v>
      </c>
      <c r="AG1094" s="51">
        <v>0</v>
      </c>
      <c r="AH1094" s="51" t="str">
        <f>IF(OR(COUNTIF(WestCoast[],IDPs[[#This Row],[Dis_Pcode]])&gt;=1,COUNTIF(WestCoast[],#REF!)&gt;=1),"Yes","No")</f>
        <v>No</v>
      </c>
      <c r="AI1094" s="51" t="str">
        <f>IF(IDPs[[#This Row],[Gov_Pcode]]=IDPs[[#This Row],[Gov_Coming_Pcode]],"Yes","No")</f>
        <v>No</v>
      </c>
      <c r="AJ1094" s="51" t="str">
        <f>IF(IDPs[[#This Row],[Dis_Pcode]]=IDPs[[#This Row],[Dis_Coming_Pcode]],"Yes","No")</f>
        <v>No</v>
      </c>
    </row>
    <row r="1095" spans="1:36" x14ac:dyDescent="0.35">
      <c r="A1095" s="50">
        <v>45493</v>
      </c>
      <c r="B1095" s="50">
        <v>45491</v>
      </c>
      <c r="C1095" s="50" t="s">
        <v>874</v>
      </c>
      <c r="D1095" s="51" t="s">
        <v>6</v>
      </c>
      <c r="E1095" s="52" t="s">
        <v>873</v>
      </c>
      <c r="F1095" s="51" t="s">
        <v>894</v>
      </c>
      <c r="G1095" s="51" t="s">
        <v>87</v>
      </c>
      <c r="H1095" s="52" t="s">
        <v>893</v>
      </c>
      <c r="I1095" s="51" t="s">
        <v>1126</v>
      </c>
      <c r="J1095" s="51" t="s">
        <v>1184</v>
      </c>
      <c r="K1095" s="50">
        <v>45488</v>
      </c>
      <c r="L1095" s="50" t="s">
        <v>797</v>
      </c>
      <c r="M1095" s="51" t="s">
        <v>7</v>
      </c>
      <c r="N1095" s="52" t="s">
        <v>796</v>
      </c>
      <c r="O1095" s="51" t="s">
        <v>830</v>
      </c>
      <c r="P1095" s="51" t="s">
        <v>1217</v>
      </c>
      <c r="Q1095" s="52" t="s">
        <v>829</v>
      </c>
      <c r="R1095" s="51" t="s">
        <v>1181</v>
      </c>
      <c r="S1095" s="51" t="s">
        <v>1183</v>
      </c>
      <c r="T1095" s="51" t="s">
        <v>1160</v>
      </c>
      <c r="U1095" s="51"/>
      <c r="V1095" s="51"/>
      <c r="W1095" s="51">
        <v>1</v>
      </c>
      <c r="X1095" s="51">
        <v>0</v>
      </c>
      <c r="Y1095" s="51">
        <v>1</v>
      </c>
      <c r="Z1095" s="51">
        <v>0</v>
      </c>
      <c r="AA1095" s="51">
        <v>0</v>
      </c>
      <c r="AB1095" s="51">
        <v>0</v>
      </c>
      <c r="AC1095" s="51">
        <v>0</v>
      </c>
      <c r="AD1095" s="51">
        <v>0</v>
      </c>
      <c r="AE1095" s="51">
        <v>0</v>
      </c>
      <c r="AF1095" s="51">
        <v>0</v>
      </c>
      <c r="AG1095" s="51">
        <v>0</v>
      </c>
      <c r="AH1095" s="51" t="str">
        <f>IF(OR(COUNTIF(WestCoast[],IDPs[[#This Row],[Dis_Pcode]])&gt;=1,COUNTIF(WestCoast[],#REF!)&gt;=1),"Yes","No")</f>
        <v>No</v>
      </c>
      <c r="AI1095" s="51" t="str">
        <f>IF(IDPs[[#This Row],[Gov_Pcode]]=IDPs[[#This Row],[Gov_Coming_Pcode]],"Yes","No")</f>
        <v>No</v>
      </c>
      <c r="AJ1095" s="51" t="str">
        <f>IF(IDPs[[#This Row],[Dis_Pcode]]=IDPs[[#This Row],[Dis_Coming_Pcode]],"Yes","No")</f>
        <v>No</v>
      </c>
    </row>
    <row r="1096" spans="1:36" x14ac:dyDescent="0.35">
      <c r="A1096" s="50">
        <v>45493</v>
      </c>
      <c r="B1096" s="50">
        <v>45491</v>
      </c>
      <c r="C1096" s="50" t="s">
        <v>874</v>
      </c>
      <c r="D1096" s="51" t="s">
        <v>6</v>
      </c>
      <c r="E1096" s="52" t="s">
        <v>873</v>
      </c>
      <c r="F1096" s="51" t="s">
        <v>892</v>
      </c>
      <c r="G1096" s="51" t="s">
        <v>6</v>
      </c>
      <c r="H1096" s="52" t="s">
        <v>873</v>
      </c>
      <c r="I1096" s="51" t="s">
        <v>1126</v>
      </c>
      <c r="J1096" s="51" t="s">
        <v>1184</v>
      </c>
      <c r="K1096" s="50">
        <v>45488</v>
      </c>
      <c r="L1096" s="50" t="s">
        <v>401</v>
      </c>
      <c r="M1096" s="51" t="s">
        <v>1203</v>
      </c>
      <c r="N1096" s="52" t="s">
        <v>266</v>
      </c>
      <c r="O1096" s="51" t="s">
        <v>406</v>
      </c>
      <c r="P1096" s="51" t="s">
        <v>38</v>
      </c>
      <c r="Q1096" s="52" t="s">
        <v>405</v>
      </c>
      <c r="R1096" s="51" t="s">
        <v>1181</v>
      </c>
      <c r="S1096" s="51" t="s">
        <v>1413</v>
      </c>
      <c r="T1096" s="51" t="s">
        <v>1160</v>
      </c>
      <c r="U1096" s="51"/>
      <c r="V1096" s="51"/>
      <c r="W1096" s="51">
        <v>1</v>
      </c>
      <c r="X1096" s="51">
        <v>0</v>
      </c>
      <c r="Y1096" s="51">
        <v>0</v>
      </c>
      <c r="Z1096" s="51">
        <v>0</v>
      </c>
      <c r="AA1096" s="51">
        <v>0</v>
      </c>
      <c r="AB1096" s="51">
        <v>0</v>
      </c>
      <c r="AC1096" s="51">
        <v>0</v>
      </c>
      <c r="AD1096" s="51">
        <v>1</v>
      </c>
      <c r="AE1096" s="51">
        <v>0</v>
      </c>
      <c r="AF1096" s="51">
        <v>0</v>
      </c>
      <c r="AG1096" s="51">
        <v>0</v>
      </c>
      <c r="AH1096" s="51" t="str">
        <f>IF(OR(COUNTIF(WestCoast[],IDPs[[#This Row],[Dis_Pcode]])&gt;=1,COUNTIF(WestCoast[],#REF!)&gt;=1),"Yes","No")</f>
        <v>No</v>
      </c>
      <c r="AI1096" s="51" t="str">
        <f>IF(IDPs[[#This Row],[Gov_Pcode]]=IDPs[[#This Row],[Gov_Coming_Pcode]],"Yes","No")</f>
        <v>No</v>
      </c>
      <c r="AJ1096" s="51" t="str">
        <f>IF(IDPs[[#This Row],[Dis_Pcode]]=IDPs[[#This Row],[Dis_Coming_Pcode]],"Yes","No")</f>
        <v>No</v>
      </c>
    </row>
    <row r="1097" spans="1:36" x14ac:dyDescent="0.35">
      <c r="A1097" s="50">
        <v>45493</v>
      </c>
      <c r="B1097" s="50">
        <v>45493</v>
      </c>
      <c r="C1097" s="50" t="s">
        <v>1046</v>
      </c>
      <c r="D1097" s="51" t="s">
        <v>1207</v>
      </c>
      <c r="E1097" s="52" t="s">
        <v>267</v>
      </c>
      <c r="F1097" s="51" t="s">
        <v>1077</v>
      </c>
      <c r="G1097" s="51" t="s">
        <v>39</v>
      </c>
      <c r="H1097" s="52" t="s">
        <v>1090</v>
      </c>
      <c r="I1097" s="51" t="s">
        <v>1126</v>
      </c>
      <c r="J1097" s="51" t="s">
        <v>1184</v>
      </c>
      <c r="K1097" s="50">
        <v>45489</v>
      </c>
      <c r="L1097" s="50" t="s">
        <v>1046</v>
      </c>
      <c r="M1097" s="51" t="s">
        <v>1207</v>
      </c>
      <c r="N1097" s="52" t="s">
        <v>267</v>
      </c>
      <c r="O1097" s="51" t="s">
        <v>1077</v>
      </c>
      <c r="P1097" s="51" t="s">
        <v>39</v>
      </c>
      <c r="Q1097" s="52" t="s">
        <v>1090</v>
      </c>
      <c r="R1097" s="51" t="s">
        <v>1180</v>
      </c>
      <c r="S1097" s="51" t="s">
        <v>1185</v>
      </c>
      <c r="T1097" s="51" t="s">
        <v>1435</v>
      </c>
      <c r="U1097" s="51" t="s">
        <v>1160</v>
      </c>
      <c r="V1097" s="51"/>
      <c r="W1097" s="51">
        <v>2</v>
      </c>
      <c r="X1097" s="51">
        <v>0</v>
      </c>
      <c r="Y1097" s="51">
        <v>0</v>
      </c>
      <c r="Z1097" s="51">
        <v>0</v>
      </c>
      <c r="AA1097" s="51">
        <v>2</v>
      </c>
      <c r="AB1097" s="51">
        <v>0</v>
      </c>
      <c r="AC1097" s="51">
        <v>0</v>
      </c>
      <c r="AD1097" s="51">
        <v>0</v>
      </c>
      <c r="AE1097" s="51">
        <v>0</v>
      </c>
      <c r="AF1097" s="51">
        <v>0</v>
      </c>
      <c r="AG1097" s="51">
        <v>0</v>
      </c>
      <c r="AH1097" s="51" t="str">
        <f>IF(OR(COUNTIF(WestCoast[],IDPs[[#This Row],[Dis_Pcode]])&gt;=1,COUNTIF(WestCoast[],#REF!)&gt;=1),"Yes","No")</f>
        <v>Yes</v>
      </c>
      <c r="AI1097" s="51" t="str">
        <f>IF(IDPs[[#This Row],[Gov_Pcode]]=IDPs[[#This Row],[Gov_Coming_Pcode]],"Yes","No")</f>
        <v>Yes</v>
      </c>
      <c r="AJ1097" s="51" t="str">
        <f>IF(IDPs[[#This Row],[Dis_Pcode]]=IDPs[[#This Row],[Dis_Coming_Pcode]],"Yes","No")</f>
        <v>Yes</v>
      </c>
    </row>
    <row r="1098" spans="1:36" x14ac:dyDescent="0.35">
      <c r="A1098" s="50">
        <v>45493</v>
      </c>
      <c r="B1098" s="50">
        <v>45490</v>
      </c>
      <c r="C1098" s="50" t="s">
        <v>874</v>
      </c>
      <c r="D1098" s="51" t="s">
        <v>6</v>
      </c>
      <c r="E1098" s="52" t="s">
        <v>873</v>
      </c>
      <c r="F1098" s="51" t="s">
        <v>892</v>
      </c>
      <c r="G1098" s="51" t="s">
        <v>6</v>
      </c>
      <c r="H1098" s="52" t="s">
        <v>873</v>
      </c>
      <c r="I1098" s="51" t="s">
        <v>1126</v>
      </c>
      <c r="J1098" s="51" t="s">
        <v>1184</v>
      </c>
      <c r="K1098" s="50">
        <v>45489</v>
      </c>
      <c r="L1098" s="50" t="s">
        <v>903</v>
      </c>
      <c r="M1098" s="51" t="s">
        <v>18</v>
      </c>
      <c r="N1098" s="52" t="s">
        <v>279</v>
      </c>
      <c r="O1098" s="51" t="s">
        <v>905</v>
      </c>
      <c r="P1098" s="51" t="s">
        <v>147</v>
      </c>
      <c r="Q1098" s="52" t="s">
        <v>904</v>
      </c>
      <c r="R1098" s="51" t="s">
        <v>1181</v>
      </c>
      <c r="S1098" s="51" t="s">
        <v>1413</v>
      </c>
      <c r="T1098" s="51" t="s">
        <v>1160</v>
      </c>
      <c r="U1098" s="51"/>
      <c r="V1098" s="51"/>
      <c r="W1098" s="51">
        <v>1</v>
      </c>
      <c r="X1098" s="51">
        <v>0</v>
      </c>
      <c r="Y1098" s="51">
        <v>0</v>
      </c>
      <c r="Z1098" s="51">
        <v>0</v>
      </c>
      <c r="AA1098" s="51">
        <v>0</v>
      </c>
      <c r="AB1098" s="51">
        <v>0</v>
      </c>
      <c r="AC1098" s="51">
        <v>0</v>
      </c>
      <c r="AD1098" s="51">
        <v>1</v>
      </c>
      <c r="AE1098" s="51">
        <v>0</v>
      </c>
      <c r="AF1098" s="51">
        <v>0</v>
      </c>
      <c r="AG1098" s="51">
        <v>0</v>
      </c>
      <c r="AH1098" s="51" t="str">
        <f>IF(OR(COUNTIF(WestCoast[],IDPs[[#This Row],[Dis_Pcode]])&gt;=1,COUNTIF(WestCoast[],#REF!)&gt;=1),"Yes","No")</f>
        <v>No</v>
      </c>
      <c r="AI1098" s="51" t="str">
        <f>IF(IDPs[[#This Row],[Gov_Pcode]]=IDPs[[#This Row],[Gov_Coming_Pcode]],"Yes","No")</f>
        <v>No</v>
      </c>
      <c r="AJ1098" s="51" t="str">
        <f>IF(IDPs[[#This Row],[Dis_Pcode]]=IDPs[[#This Row],[Dis_Coming_Pcode]],"Yes","No")</f>
        <v>No</v>
      </c>
    </row>
    <row r="1099" spans="1:36" x14ac:dyDescent="0.35">
      <c r="A1099" s="50">
        <v>45492</v>
      </c>
      <c r="B1099" s="50">
        <v>45492</v>
      </c>
      <c r="C1099" s="50" t="s">
        <v>1046</v>
      </c>
      <c r="D1099" s="51" t="s">
        <v>1207</v>
      </c>
      <c r="E1099" s="52" t="s">
        <v>267</v>
      </c>
      <c r="F1099" s="51" t="s">
        <v>1057</v>
      </c>
      <c r="G1099" s="51" t="s">
        <v>86</v>
      </c>
      <c r="H1099" s="52" t="s">
        <v>1056</v>
      </c>
      <c r="I1099" s="51" t="s">
        <v>1126</v>
      </c>
      <c r="J1099" s="51" t="s">
        <v>1184</v>
      </c>
      <c r="K1099" s="50">
        <v>45490</v>
      </c>
      <c r="L1099" s="50" t="s">
        <v>1046</v>
      </c>
      <c r="M1099" s="51" t="s">
        <v>1207</v>
      </c>
      <c r="N1099" s="52" t="s">
        <v>267</v>
      </c>
      <c r="O1099" s="51" t="s">
        <v>1057</v>
      </c>
      <c r="P1099" s="51" t="s">
        <v>86</v>
      </c>
      <c r="Q1099" s="52" t="s">
        <v>1056</v>
      </c>
      <c r="R1099" s="51" t="s">
        <v>1180</v>
      </c>
      <c r="S1099" s="51" t="s">
        <v>1186</v>
      </c>
      <c r="T1099" s="51" t="s">
        <v>1160</v>
      </c>
      <c r="U1099" s="51"/>
      <c r="V1099" s="51"/>
      <c r="W1099" s="51">
        <v>3</v>
      </c>
      <c r="X1099" s="51">
        <v>0</v>
      </c>
      <c r="Y1099" s="51">
        <v>3</v>
      </c>
      <c r="Z1099" s="51">
        <v>0</v>
      </c>
      <c r="AA1099" s="51">
        <v>0</v>
      </c>
      <c r="AB1099" s="51">
        <v>0</v>
      </c>
      <c r="AC1099" s="51">
        <v>0</v>
      </c>
      <c r="AD1099" s="51">
        <v>0</v>
      </c>
      <c r="AE1099" s="51">
        <v>0</v>
      </c>
      <c r="AF1099" s="51">
        <v>0</v>
      </c>
      <c r="AG1099" s="51">
        <v>0</v>
      </c>
      <c r="AH1099" s="51" t="str">
        <f>IF(OR(COUNTIF(WestCoast[],IDPs[[#This Row],[Dis_Pcode]])&gt;=1,COUNTIF(WestCoast[],#REF!)&gt;=1),"Yes","No")</f>
        <v>No</v>
      </c>
      <c r="AI1099" s="51" t="str">
        <f>IF(IDPs[[#This Row],[Gov_Pcode]]=IDPs[[#This Row],[Gov_Coming_Pcode]],"Yes","No")</f>
        <v>Yes</v>
      </c>
      <c r="AJ1099" s="51" t="str">
        <f>IF(IDPs[[#This Row],[Dis_Pcode]]=IDPs[[#This Row],[Dis_Coming_Pcode]],"Yes","No")</f>
        <v>Yes</v>
      </c>
    </row>
    <row r="1100" spans="1:36" x14ac:dyDescent="0.35">
      <c r="A1100" s="50">
        <v>45492</v>
      </c>
      <c r="B1100" s="50">
        <v>45492</v>
      </c>
      <c r="C1100" s="50" t="s">
        <v>1046</v>
      </c>
      <c r="D1100" s="51" t="s">
        <v>1207</v>
      </c>
      <c r="E1100" s="52" t="s">
        <v>267</v>
      </c>
      <c r="F1100" s="51" t="s">
        <v>1057</v>
      </c>
      <c r="G1100" s="51" t="s">
        <v>86</v>
      </c>
      <c r="H1100" s="52" t="s">
        <v>1056</v>
      </c>
      <c r="I1100" s="51" t="s">
        <v>1126</v>
      </c>
      <c r="J1100" s="51" t="s">
        <v>1184</v>
      </c>
      <c r="K1100" s="50">
        <v>45490</v>
      </c>
      <c r="L1100" s="50" t="s">
        <v>1046</v>
      </c>
      <c r="M1100" s="51" t="s">
        <v>1207</v>
      </c>
      <c r="N1100" s="52" t="s">
        <v>267</v>
      </c>
      <c r="O1100" s="51" t="s">
        <v>1057</v>
      </c>
      <c r="P1100" s="51" t="s">
        <v>86</v>
      </c>
      <c r="Q1100" s="52" t="s">
        <v>1056</v>
      </c>
      <c r="R1100" s="51" t="s">
        <v>1180</v>
      </c>
      <c r="S1100" s="51" t="s">
        <v>1186</v>
      </c>
      <c r="T1100" s="51" t="s">
        <v>1160</v>
      </c>
      <c r="U1100" s="51"/>
      <c r="V1100" s="51"/>
      <c r="W1100" s="51">
        <v>2</v>
      </c>
      <c r="X1100" s="51">
        <v>0</v>
      </c>
      <c r="Y1100" s="51">
        <v>2</v>
      </c>
      <c r="Z1100" s="51">
        <v>0</v>
      </c>
      <c r="AA1100" s="51">
        <v>0</v>
      </c>
      <c r="AB1100" s="51">
        <v>0</v>
      </c>
      <c r="AC1100" s="51">
        <v>0</v>
      </c>
      <c r="AD1100" s="51">
        <v>0</v>
      </c>
      <c r="AE1100" s="51">
        <v>0</v>
      </c>
      <c r="AF1100" s="51">
        <v>0</v>
      </c>
      <c r="AG1100" s="51">
        <v>0</v>
      </c>
      <c r="AH1100" s="51" t="str">
        <f>IF(OR(COUNTIF(WestCoast[],IDPs[[#This Row],[Dis_Pcode]])&gt;=1,COUNTIF(WestCoast[],#REF!)&gt;=1),"Yes","No")</f>
        <v>No</v>
      </c>
      <c r="AI1100" s="51" t="str">
        <f>IF(IDPs[[#This Row],[Gov_Pcode]]=IDPs[[#This Row],[Gov_Coming_Pcode]],"Yes","No")</f>
        <v>Yes</v>
      </c>
      <c r="AJ1100" s="51" t="str">
        <f>IF(IDPs[[#This Row],[Dis_Pcode]]=IDPs[[#This Row],[Dis_Coming_Pcode]],"Yes","No")</f>
        <v>Yes</v>
      </c>
    </row>
    <row r="1101" spans="1:36" x14ac:dyDescent="0.35">
      <c r="A1101" s="50">
        <v>45493</v>
      </c>
      <c r="B1101" s="50">
        <v>45493</v>
      </c>
      <c r="C1101" s="50" t="s">
        <v>401</v>
      </c>
      <c r="D1101" s="51" t="s">
        <v>1203</v>
      </c>
      <c r="E1101" s="52" t="s">
        <v>266</v>
      </c>
      <c r="F1101" s="51" t="s">
        <v>417</v>
      </c>
      <c r="G1101" s="51" t="s">
        <v>1303</v>
      </c>
      <c r="H1101" s="52" t="s">
        <v>1304</v>
      </c>
      <c r="I1101" s="51" t="s">
        <v>1126</v>
      </c>
      <c r="J1101" s="51" t="s">
        <v>1184</v>
      </c>
      <c r="K1101" s="50">
        <v>45490</v>
      </c>
      <c r="L1101" s="50" t="s">
        <v>918</v>
      </c>
      <c r="M1101" s="51" t="s">
        <v>1155</v>
      </c>
      <c r="N1101" s="52" t="s">
        <v>917</v>
      </c>
      <c r="O1101" s="51" t="s">
        <v>920</v>
      </c>
      <c r="P1101" s="51" t="s">
        <v>1346</v>
      </c>
      <c r="Q1101" s="52" t="s">
        <v>919</v>
      </c>
      <c r="R1101" s="51" t="s">
        <v>1181</v>
      </c>
      <c r="S1101" s="51" t="s">
        <v>1183</v>
      </c>
      <c r="T1101" s="51" t="s">
        <v>1160</v>
      </c>
      <c r="U1101" s="51"/>
      <c r="V1101" s="51"/>
      <c r="W1101" s="51">
        <v>1</v>
      </c>
      <c r="X1101" s="51">
        <v>0</v>
      </c>
      <c r="Y1101" s="51">
        <v>1</v>
      </c>
      <c r="Z1101" s="51">
        <v>0</v>
      </c>
      <c r="AA1101" s="51">
        <v>0</v>
      </c>
      <c r="AB1101" s="51">
        <v>0</v>
      </c>
      <c r="AC1101" s="51">
        <v>0</v>
      </c>
      <c r="AD1101" s="51">
        <v>0</v>
      </c>
      <c r="AE1101" s="51">
        <v>0</v>
      </c>
      <c r="AF1101" s="51">
        <v>0</v>
      </c>
      <c r="AG1101" s="51">
        <v>0</v>
      </c>
      <c r="AH1101" s="51" t="str">
        <f>IF(OR(COUNTIF(WestCoast[],IDPs[[#This Row],[Dis_Pcode]])&gt;=1,COUNTIF(WestCoast[],#REF!)&gt;=1),"Yes","No")</f>
        <v>Yes</v>
      </c>
      <c r="AI1101" s="51" t="str">
        <f>IF(IDPs[[#This Row],[Gov_Pcode]]=IDPs[[#This Row],[Gov_Coming_Pcode]],"Yes","No")</f>
        <v>No</v>
      </c>
      <c r="AJ1101" s="51" t="str">
        <f>IF(IDPs[[#This Row],[Dis_Pcode]]=IDPs[[#This Row],[Dis_Coming_Pcode]],"Yes","No")</f>
        <v>No</v>
      </c>
    </row>
    <row r="1102" spans="1:36" x14ac:dyDescent="0.35">
      <c r="A1102" s="50">
        <v>45493</v>
      </c>
      <c r="B1102" s="50">
        <v>45493</v>
      </c>
      <c r="C1102" s="50" t="s">
        <v>1046</v>
      </c>
      <c r="D1102" s="51" t="s">
        <v>1207</v>
      </c>
      <c r="E1102" s="52" t="s">
        <v>267</v>
      </c>
      <c r="F1102" s="51" t="s">
        <v>1077</v>
      </c>
      <c r="G1102" s="51" t="s">
        <v>39</v>
      </c>
      <c r="H1102" s="52" t="s">
        <v>1090</v>
      </c>
      <c r="I1102" s="51" t="s">
        <v>1126</v>
      </c>
      <c r="J1102" s="51" t="s">
        <v>1184</v>
      </c>
      <c r="K1102" s="50">
        <v>45490</v>
      </c>
      <c r="L1102" s="50" t="s">
        <v>1046</v>
      </c>
      <c r="M1102" s="51" t="s">
        <v>1207</v>
      </c>
      <c r="N1102" s="52" t="s">
        <v>267</v>
      </c>
      <c r="O1102" s="51" t="s">
        <v>1077</v>
      </c>
      <c r="P1102" s="51" t="s">
        <v>39</v>
      </c>
      <c r="Q1102" s="52" t="s">
        <v>1090</v>
      </c>
      <c r="R1102" s="51" t="s">
        <v>1180</v>
      </c>
      <c r="S1102" s="51" t="s">
        <v>1185</v>
      </c>
      <c r="T1102" s="51" t="s">
        <v>1435</v>
      </c>
      <c r="U1102" s="51" t="s">
        <v>1160</v>
      </c>
      <c r="V1102" s="51"/>
      <c r="W1102" s="51">
        <v>4</v>
      </c>
      <c r="X1102" s="51">
        <v>0</v>
      </c>
      <c r="Y1102" s="51">
        <v>0</v>
      </c>
      <c r="Z1102" s="51">
        <v>0</v>
      </c>
      <c r="AA1102" s="51">
        <v>4</v>
      </c>
      <c r="AB1102" s="51">
        <v>0</v>
      </c>
      <c r="AC1102" s="51">
        <v>0</v>
      </c>
      <c r="AD1102" s="51">
        <v>0</v>
      </c>
      <c r="AE1102" s="51">
        <v>0</v>
      </c>
      <c r="AF1102" s="51">
        <v>0</v>
      </c>
      <c r="AG1102" s="51">
        <v>0</v>
      </c>
      <c r="AH1102" s="51" t="str">
        <f>IF(OR(COUNTIF(WestCoast[],IDPs[[#This Row],[Dis_Pcode]])&gt;=1,COUNTIF(WestCoast[],#REF!)&gt;=1),"Yes","No")</f>
        <v>Yes</v>
      </c>
      <c r="AI1102" s="51" t="str">
        <f>IF(IDPs[[#This Row],[Gov_Pcode]]=IDPs[[#This Row],[Gov_Coming_Pcode]],"Yes","No")</f>
        <v>Yes</v>
      </c>
      <c r="AJ1102" s="51" t="str">
        <f>IF(IDPs[[#This Row],[Dis_Pcode]]=IDPs[[#This Row],[Dis_Coming_Pcode]],"Yes","No")</f>
        <v>Yes</v>
      </c>
    </row>
    <row r="1103" spans="1:36" x14ac:dyDescent="0.35">
      <c r="A1103" s="50">
        <v>45493</v>
      </c>
      <c r="B1103" s="50">
        <v>45491</v>
      </c>
      <c r="C1103" s="50" t="s">
        <v>874</v>
      </c>
      <c r="D1103" s="51" t="s">
        <v>6</v>
      </c>
      <c r="E1103" s="52" t="s">
        <v>873</v>
      </c>
      <c r="F1103" s="51" t="s">
        <v>894</v>
      </c>
      <c r="G1103" s="51" t="s">
        <v>87</v>
      </c>
      <c r="H1103" s="52" t="s">
        <v>893</v>
      </c>
      <c r="I1103" s="51" t="s">
        <v>1126</v>
      </c>
      <c r="J1103" s="51" t="s">
        <v>1184</v>
      </c>
      <c r="K1103" s="50">
        <v>45490</v>
      </c>
      <c r="L1103" s="50" t="s">
        <v>462</v>
      </c>
      <c r="M1103" s="51" t="s">
        <v>19</v>
      </c>
      <c r="N1103" s="52" t="s">
        <v>278</v>
      </c>
      <c r="O1103" s="51" t="s">
        <v>471</v>
      </c>
      <c r="P1103" s="51" t="s">
        <v>1280</v>
      </c>
      <c r="Q1103" s="52" t="s">
        <v>470</v>
      </c>
      <c r="R1103" s="51" t="s">
        <v>1180</v>
      </c>
      <c r="S1103" s="51" t="s">
        <v>1185</v>
      </c>
      <c r="T1103" s="51" t="s">
        <v>1439</v>
      </c>
      <c r="U1103" s="51"/>
      <c r="V1103" s="51"/>
      <c r="W1103" s="51">
        <v>1</v>
      </c>
      <c r="X1103" s="51">
        <v>0</v>
      </c>
      <c r="Y1103" s="51">
        <v>0</v>
      </c>
      <c r="Z1103" s="51">
        <v>0</v>
      </c>
      <c r="AA1103" s="51">
        <v>0</v>
      </c>
      <c r="AB1103" s="51">
        <v>0</v>
      </c>
      <c r="AC1103" s="51">
        <v>0</v>
      </c>
      <c r="AD1103" s="51">
        <v>1</v>
      </c>
      <c r="AE1103" s="51">
        <v>0</v>
      </c>
      <c r="AF1103" s="51">
        <v>0</v>
      </c>
      <c r="AG1103" s="51">
        <v>0</v>
      </c>
      <c r="AH1103" s="51" t="str">
        <f>IF(OR(COUNTIF(WestCoast[],IDPs[[#This Row],[Dis_Pcode]])&gt;=1,COUNTIF(WestCoast[],#REF!)&gt;=1),"Yes","No")</f>
        <v>No</v>
      </c>
      <c r="AI1103" s="51" t="str">
        <f>IF(IDPs[[#This Row],[Gov_Pcode]]=IDPs[[#This Row],[Gov_Coming_Pcode]],"Yes","No")</f>
        <v>No</v>
      </c>
      <c r="AJ1103" s="51" t="str">
        <f>IF(IDPs[[#This Row],[Dis_Pcode]]=IDPs[[#This Row],[Dis_Coming_Pcode]],"Yes","No")</f>
        <v>No</v>
      </c>
    </row>
    <row r="1104" spans="1:36" x14ac:dyDescent="0.35">
      <c r="A1104" s="50">
        <v>45493</v>
      </c>
      <c r="B1104" s="50">
        <v>45491</v>
      </c>
      <c r="C1104" s="50" t="s">
        <v>874</v>
      </c>
      <c r="D1104" s="51" t="s">
        <v>6</v>
      </c>
      <c r="E1104" s="52" t="s">
        <v>873</v>
      </c>
      <c r="F1104" s="51" t="s">
        <v>892</v>
      </c>
      <c r="G1104" s="51" t="s">
        <v>6</v>
      </c>
      <c r="H1104" s="52" t="s">
        <v>873</v>
      </c>
      <c r="I1104" s="51" t="s">
        <v>1126</v>
      </c>
      <c r="J1104" s="51" t="s">
        <v>1184</v>
      </c>
      <c r="K1104" s="50">
        <v>45490</v>
      </c>
      <c r="L1104" s="50" t="s">
        <v>563</v>
      </c>
      <c r="M1104" s="51" t="s">
        <v>8</v>
      </c>
      <c r="N1104" s="52" t="s">
        <v>269</v>
      </c>
      <c r="O1104" s="51" t="s">
        <v>572</v>
      </c>
      <c r="P1104" s="51" t="s">
        <v>8</v>
      </c>
      <c r="Q1104" s="52" t="s">
        <v>269</v>
      </c>
      <c r="R1104" s="51" t="s">
        <v>1180</v>
      </c>
      <c r="S1104" s="51" t="s">
        <v>1185</v>
      </c>
      <c r="T1104" s="51" t="s">
        <v>1160</v>
      </c>
      <c r="U1104" s="51"/>
      <c r="V1104" s="51"/>
      <c r="W1104" s="51">
        <v>1</v>
      </c>
      <c r="X1104" s="51">
        <v>0</v>
      </c>
      <c r="Y1104" s="51">
        <v>0</v>
      </c>
      <c r="Z1104" s="51">
        <v>0</v>
      </c>
      <c r="AA1104" s="51">
        <v>0</v>
      </c>
      <c r="AB1104" s="51">
        <v>0</v>
      </c>
      <c r="AC1104" s="51">
        <v>0</v>
      </c>
      <c r="AD1104" s="51">
        <v>1</v>
      </c>
      <c r="AE1104" s="51">
        <v>0</v>
      </c>
      <c r="AF1104" s="51">
        <v>0</v>
      </c>
      <c r="AG1104" s="51">
        <v>0</v>
      </c>
      <c r="AH1104" s="51" t="str">
        <f>IF(OR(COUNTIF(WestCoast[],IDPs[[#This Row],[Dis_Pcode]])&gt;=1,COUNTIF(WestCoast[],#REF!)&gt;=1),"Yes","No")</f>
        <v>No</v>
      </c>
      <c r="AI1104" s="51" t="str">
        <f>IF(IDPs[[#This Row],[Gov_Pcode]]=IDPs[[#This Row],[Gov_Coming_Pcode]],"Yes","No")</f>
        <v>No</v>
      </c>
      <c r="AJ1104" s="51" t="str">
        <f>IF(IDPs[[#This Row],[Dis_Pcode]]=IDPs[[#This Row],[Dis_Coming_Pcode]],"Yes","No")</f>
        <v>No</v>
      </c>
    </row>
    <row r="1105" spans="1:36" x14ac:dyDescent="0.35">
      <c r="A1105" s="50">
        <v>45493</v>
      </c>
      <c r="B1105" s="50">
        <v>45493</v>
      </c>
      <c r="C1105" s="50" t="s">
        <v>1046</v>
      </c>
      <c r="D1105" s="51" t="s">
        <v>1207</v>
      </c>
      <c r="E1105" s="52" t="s">
        <v>267</v>
      </c>
      <c r="F1105" s="51" t="s">
        <v>1077</v>
      </c>
      <c r="G1105" s="51" t="s">
        <v>39</v>
      </c>
      <c r="H1105" s="52" t="s">
        <v>1090</v>
      </c>
      <c r="I1105" s="51" t="s">
        <v>1126</v>
      </c>
      <c r="J1105" s="51" t="s">
        <v>1184</v>
      </c>
      <c r="K1105" s="50">
        <v>45491</v>
      </c>
      <c r="L1105" s="50" t="s">
        <v>1046</v>
      </c>
      <c r="M1105" s="51" t="s">
        <v>1207</v>
      </c>
      <c r="N1105" s="52" t="s">
        <v>267</v>
      </c>
      <c r="O1105" s="51" t="s">
        <v>1077</v>
      </c>
      <c r="P1105" s="51" t="s">
        <v>39</v>
      </c>
      <c r="Q1105" s="52" t="s">
        <v>1090</v>
      </c>
      <c r="R1105" s="51" t="s">
        <v>1180</v>
      </c>
      <c r="S1105" s="51" t="s">
        <v>1185</v>
      </c>
      <c r="T1105" s="51" t="s">
        <v>1435</v>
      </c>
      <c r="U1105" s="51" t="s">
        <v>1160</v>
      </c>
      <c r="V1105" s="51"/>
      <c r="W1105" s="51">
        <v>2</v>
      </c>
      <c r="X1105" s="51">
        <v>0</v>
      </c>
      <c r="Y1105" s="51">
        <v>0</v>
      </c>
      <c r="Z1105" s="51">
        <v>0</v>
      </c>
      <c r="AA1105" s="51">
        <v>2</v>
      </c>
      <c r="AB1105" s="51">
        <v>0</v>
      </c>
      <c r="AC1105" s="51">
        <v>0</v>
      </c>
      <c r="AD1105" s="51">
        <v>0</v>
      </c>
      <c r="AE1105" s="51">
        <v>0</v>
      </c>
      <c r="AF1105" s="51">
        <v>0</v>
      </c>
      <c r="AG1105" s="51">
        <v>0</v>
      </c>
      <c r="AH1105" s="51" t="str">
        <f>IF(OR(COUNTIF(WestCoast[],IDPs[[#This Row],[Dis_Pcode]])&gt;=1,COUNTIF(WestCoast[],#REF!)&gt;=1),"Yes","No")</f>
        <v>Yes</v>
      </c>
      <c r="AI1105" s="51" t="str">
        <f>IF(IDPs[[#This Row],[Gov_Pcode]]=IDPs[[#This Row],[Gov_Coming_Pcode]],"Yes","No")</f>
        <v>Yes</v>
      </c>
      <c r="AJ1105" s="51" t="str">
        <f>IF(IDPs[[#This Row],[Dis_Pcode]]=IDPs[[#This Row],[Dis_Coming_Pcode]],"Yes","No")</f>
        <v>Yes</v>
      </c>
    </row>
    <row r="1106" spans="1:36" x14ac:dyDescent="0.35">
      <c r="A1106" s="50">
        <v>45493</v>
      </c>
      <c r="B1106" s="50">
        <v>45492</v>
      </c>
      <c r="C1106" s="50" t="s">
        <v>874</v>
      </c>
      <c r="D1106" s="51" t="s">
        <v>6</v>
      </c>
      <c r="E1106" s="52" t="s">
        <v>873</v>
      </c>
      <c r="F1106" s="51" t="s">
        <v>894</v>
      </c>
      <c r="G1106" s="51" t="s">
        <v>87</v>
      </c>
      <c r="H1106" s="52" t="s">
        <v>893</v>
      </c>
      <c r="I1106" s="51" t="s">
        <v>1126</v>
      </c>
      <c r="J1106" s="51" t="s">
        <v>1184</v>
      </c>
      <c r="K1106" s="50">
        <v>45491</v>
      </c>
      <c r="L1106" s="50" t="s">
        <v>1046</v>
      </c>
      <c r="M1106" s="51" t="s">
        <v>1207</v>
      </c>
      <c r="N1106" s="52" t="s">
        <v>267</v>
      </c>
      <c r="O1106" s="51" t="s">
        <v>1060</v>
      </c>
      <c r="P1106" s="51" t="s">
        <v>49</v>
      </c>
      <c r="Q1106" s="52" t="s">
        <v>1059</v>
      </c>
      <c r="R1106" s="51" t="s">
        <v>1181</v>
      </c>
      <c r="S1106" s="51" t="s">
        <v>1413</v>
      </c>
      <c r="T1106" s="51" t="s">
        <v>1439</v>
      </c>
      <c r="U1106" s="51"/>
      <c r="V1106" s="51"/>
      <c r="W1106" s="51">
        <v>1</v>
      </c>
      <c r="X1106" s="51">
        <v>0</v>
      </c>
      <c r="Y1106" s="51">
        <v>1</v>
      </c>
      <c r="Z1106" s="51">
        <v>0</v>
      </c>
      <c r="AA1106" s="51">
        <v>0</v>
      </c>
      <c r="AB1106" s="51">
        <v>0</v>
      </c>
      <c r="AC1106" s="51">
        <v>0</v>
      </c>
      <c r="AD1106" s="51">
        <v>0</v>
      </c>
      <c r="AE1106" s="51">
        <v>0</v>
      </c>
      <c r="AF1106" s="51">
        <v>0</v>
      </c>
      <c r="AG1106" s="51">
        <v>0</v>
      </c>
      <c r="AH1106" s="51" t="str">
        <f>IF(OR(COUNTIF(WestCoast[],IDPs[[#This Row],[Dis_Pcode]])&gt;=1,COUNTIF(WestCoast[],#REF!)&gt;=1),"Yes","No")</f>
        <v>No</v>
      </c>
      <c r="AI1106" s="51" t="str">
        <f>IF(IDPs[[#This Row],[Gov_Pcode]]=IDPs[[#This Row],[Gov_Coming_Pcode]],"Yes","No")</f>
        <v>No</v>
      </c>
      <c r="AJ1106" s="51" t="str">
        <f>IF(IDPs[[#This Row],[Dis_Pcode]]=IDPs[[#This Row],[Dis_Coming_Pcode]],"Yes","No")</f>
        <v>No</v>
      </c>
    </row>
    <row r="1107" spans="1:36" x14ac:dyDescent="0.35">
      <c r="A1107" s="50">
        <v>45493</v>
      </c>
      <c r="B1107" s="50">
        <v>45492</v>
      </c>
      <c r="C1107" s="50" t="s">
        <v>874</v>
      </c>
      <c r="D1107" s="51" t="s">
        <v>6</v>
      </c>
      <c r="E1107" s="52" t="s">
        <v>873</v>
      </c>
      <c r="F1107" s="51" t="s">
        <v>894</v>
      </c>
      <c r="G1107" s="51" t="s">
        <v>87</v>
      </c>
      <c r="H1107" s="52" t="s">
        <v>893</v>
      </c>
      <c r="I1107" s="51" t="s">
        <v>1126</v>
      </c>
      <c r="J1107" s="51" t="s">
        <v>1184</v>
      </c>
      <c r="K1107" s="50">
        <v>45491</v>
      </c>
      <c r="L1107" s="50" t="s">
        <v>325</v>
      </c>
      <c r="M1107" s="51" t="s">
        <v>17</v>
      </c>
      <c r="N1107" s="52" t="s">
        <v>277</v>
      </c>
      <c r="O1107" s="51" t="s">
        <v>371</v>
      </c>
      <c r="P1107" s="51" t="s">
        <v>370</v>
      </c>
      <c r="Q1107" s="52" t="s">
        <v>369</v>
      </c>
      <c r="R1107" s="51" t="s">
        <v>1180</v>
      </c>
      <c r="S1107" s="51" t="s">
        <v>1185</v>
      </c>
      <c r="T1107" s="51" t="s">
        <v>1160</v>
      </c>
      <c r="U1107" s="51"/>
      <c r="V1107" s="51"/>
      <c r="W1107" s="51">
        <v>1</v>
      </c>
      <c r="X1107" s="51">
        <v>0</v>
      </c>
      <c r="Y1107" s="51">
        <v>0</v>
      </c>
      <c r="Z1107" s="51">
        <v>0</v>
      </c>
      <c r="AA1107" s="51">
        <v>1</v>
      </c>
      <c r="AB1107" s="51">
        <v>0</v>
      </c>
      <c r="AC1107" s="51">
        <v>0</v>
      </c>
      <c r="AD1107" s="51">
        <v>0</v>
      </c>
      <c r="AE1107" s="51">
        <v>0</v>
      </c>
      <c r="AF1107" s="51">
        <v>0</v>
      </c>
      <c r="AG1107" s="51">
        <v>0</v>
      </c>
      <c r="AH1107" s="51" t="str">
        <f>IF(OR(COUNTIF(WestCoast[],IDPs[[#This Row],[Dis_Pcode]])&gt;=1,COUNTIF(WestCoast[],#REF!)&gt;=1),"Yes","No")</f>
        <v>No</v>
      </c>
      <c r="AI1107" s="51" t="str">
        <f>IF(IDPs[[#This Row],[Gov_Pcode]]=IDPs[[#This Row],[Gov_Coming_Pcode]],"Yes","No")</f>
        <v>No</v>
      </c>
      <c r="AJ1107" s="51" t="str">
        <f>IF(IDPs[[#This Row],[Dis_Pcode]]=IDPs[[#This Row],[Dis_Coming_Pcode]],"Yes","No")</f>
        <v>No</v>
      </c>
    </row>
    <row r="1108" spans="1:36" x14ac:dyDescent="0.35">
      <c r="A1108" s="50">
        <v>45493</v>
      </c>
      <c r="B1108" s="50">
        <v>45493</v>
      </c>
      <c r="C1108" s="50" t="s">
        <v>874</v>
      </c>
      <c r="D1108" s="51" t="s">
        <v>6</v>
      </c>
      <c r="E1108" s="52" t="s">
        <v>873</v>
      </c>
      <c r="F1108" s="51" t="s">
        <v>894</v>
      </c>
      <c r="G1108" s="51" t="s">
        <v>87</v>
      </c>
      <c r="H1108" s="52" t="s">
        <v>893</v>
      </c>
      <c r="I1108" s="51" t="s">
        <v>1126</v>
      </c>
      <c r="J1108" s="51" t="s">
        <v>1184</v>
      </c>
      <c r="K1108" s="50">
        <v>45491</v>
      </c>
      <c r="L1108" s="50" t="s">
        <v>514</v>
      </c>
      <c r="M1108" s="51" t="s">
        <v>21</v>
      </c>
      <c r="N1108" s="52" t="s">
        <v>280</v>
      </c>
      <c r="O1108" s="51" t="s">
        <v>521</v>
      </c>
      <c r="P1108" s="51" t="s">
        <v>201</v>
      </c>
      <c r="Q1108" s="52" t="s">
        <v>197</v>
      </c>
      <c r="R1108" s="51" t="s">
        <v>1181</v>
      </c>
      <c r="S1108" s="51" t="s">
        <v>1183</v>
      </c>
      <c r="T1108" s="51" t="s">
        <v>1160</v>
      </c>
      <c r="U1108" s="51"/>
      <c r="V1108" s="51"/>
      <c r="W1108" s="51">
        <v>1</v>
      </c>
      <c r="X1108" s="51">
        <v>0</v>
      </c>
      <c r="Y1108" s="51">
        <v>1</v>
      </c>
      <c r="Z1108" s="51">
        <v>0</v>
      </c>
      <c r="AA1108" s="51">
        <v>0</v>
      </c>
      <c r="AB1108" s="51">
        <v>0</v>
      </c>
      <c r="AC1108" s="51">
        <v>0</v>
      </c>
      <c r="AD1108" s="51">
        <v>0</v>
      </c>
      <c r="AE1108" s="51">
        <v>0</v>
      </c>
      <c r="AF1108" s="51">
        <v>0</v>
      </c>
      <c r="AG1108" s="51">
        <v>0</v>
      </c>
      <c r="AH1108" s="51" t="str">
        <f>IF(OR(COUNTIF(WestCoast[],IDPs[[#This Row],[Dis_Pcode]])&gt;=1,COUNTIF(WestCoast[],#REF!)&gt;=1),"Yes","No")</f>
        <v>No</v>
      </c>
      <c r="AI1108" s="51" t="str">
        <f>IF(IDPs[[#This Row],[Gov_Pcode]]=IDPs[[#This Row],[Gov_Coming_Pcode]],"Yes","No")</f>
        <v>No</v>
      </c>
      <c r="AJ1108" s="51" t="str">
        <f>IF(IDPs[[#This Row],[Dis_Pcode]]=IDPs[[#This Row],[Dis_Coming_Pcode]],"Yes","No")</f>
        <v>No</v>
      </c>
    </row>
    <row r="1109" spans="1:36" x14ac:dyDescent="0.35">
      <c r="A1109" s="50">
        <v>45495</v>
      </c>
      <c r="B1109" s="50">
        <v>45495</v>
      </c>
      <c r="C1109" s="50" t="s">
        <v>401</v>
      </c>
      <c r="D1109" s="51" t="s">
        <v>1203</v>
      </c>
      <c r="E1109" s="52" t="s">
        <v>266</v>
      </c>
      <c r="F1109" s="51" t="s">
        <v>417</v>
      </c>
      <c r="G1109" s="51" t="s">
        <v>1303</v>
      </c>
      <c r="H1109" s="52" t="s">
        <v>1304</v>
      </c>
      <c r="I1109" s="51" t="s">
        <v>1126</v>
      </c>
      <c r="J1109" s="51" t="s">
        <v>1184</v>
      </c>
      <c r="K1109" s="50">
        <v>45489</v>
      </c>
      <c r="L1109" s="50" t="s">
        <v>1046</v>
      </c>
      <c r="M1109" s="51" t="s">
        <v>1207</v>
      </c>
      <c r="N1109" s="52" t="s">
        <v>267</v>
      </c>
      <c r="O1109" s="51" t="s">
        <v>1084</v>
      </c>
      <c r="P1109" s="51" t="s">
        <v>35</v>
      </c>
      <c r="Q1109" s="52" t="s">
        <v>1083</v>
      </c>
      <c r="R1109" s="51" t="s">
        <v>1180</v>
      </c>
      <c r="S1109" s="51" t="s">
        <v>1186</v>
      </c>
      <c r="T1109" s="51" t="s">
        <v>1160</v>
      </c>
      <c r="U1109" s="51"/>
      <c r="V1109" s="51"/>
      <c r="W1109" s="51">
        <v>1</v>
      </c>
      <c r="X1109" s="51">
        <v>0</v>
      </c>
      <c r="Y1109" s="51">
        <v>0</v>
      </c>
      <c r="Z1109" s="51">
        <v>0</v>
      </c>
      <c r="AA1109" s="51">
        <v>0</v>
      </c>
      <c r="AB1109" s="51">
        <v>0</v>
      </c>
      <c r="AC1109" s="51">
        <v>0</v>
      </c>
      <c r="AD1109" s="51">
        <v>1</v>
      </c>
      <c r="AE1109" s="51">
        <v>0</v>
      </c>
      <c r="AF1109" s="51">
        <v>0</v>
      </c>
      <c r="AG1109" s="51">
        <v>0</v>
      </c>
      <c r="AH1109" s="51" t="str">
        <f>IF(OR(COUNTIF(WestCoast[],IDPs[[#This Row],[Dis_Pcode]])&gt;=1,COUNTIF(WestCoast[],#REF!)&gt;=1),"Yes","No")</f>
        <v>Yes</v>
      </c>
      <c r="AI1109" s="51" t="str">
        <f>IF(IDPs[[#This Row],[Gov_Pcode]]=IDPs[[#This Row],[Gov_Coming_Pcode]],"Yes","No")</f>
        <v>No</v>
      </c>
      <c r="AJ1109" s="51" t="str">
        <f>IF(IDPs[[#This Row],[Dis_Pcode]]=IDPs[[#This Row],[Dis_Coming_Pcode]],"Yes","No")</f>
        <v>No</v>
      </c>
    </row>
    <row r="1110" spans="1:36" x14ac:dyDescent="0.35">
      <c r="A1110" s="50">
        <v>45496</v>
      </c>
      <c r="B1110" s="50">
        <v>45496</v>
      </c>
      <c r="C1110" s="50" t="s">
        <v>401</v>
      </c>
      <c r="D1110" s="51" t="s">
        <v>1203</v>
      </c>
      <c r="E1110" s="52" t="s">
        <v>266</v>
      </c>
      <c r="F1110" s="51" t="s">
        <v>453</v>
      </c>
      <c r="G1110" s="51" t="s">
        <v>25</v>
      </c>
      <c r="H1110" s="52" t="s">
        <v>452</v>
      </c>
      <c r="I1110" s="51" t="s">
        <v>1126</v>
      </c>
      <c r="J1110" s="51" t="s">
        <v>1184</v>
      </c>
      <c r="K1110" s="50">
        <v>45489</v>
      </c>
      <c r="L1110" s="50" t="s">
        <v>1046</v>
      </c>
      <c r="M1110" s="51" t="s">
        <v>1207</v>
      </c>
      <c r="N1110" s="52" t="s">
        <v>267</v>
      </c>
      <c r="O1110" s="51" t="s">
        <v>1084</v>
      </c>
      <c r="P1110" s="51" t="s">
        <v>35</v>
      </c>
      <c r="Q1110" s="52" t="s">
        <v>1083</v>
      </c>
      <c r="R1110" s="51" t="s">
        <v>1180</v>
      </c>
      <c r="S1110" s="51" t="s">
        <v>1186</v>
      </c>
      <c r="T1110" s="51" t="s">
        <v>1160</v>
      </c>
      <c r="U1110" s="51"/>
      <c r="V1110" s="51"/>
      <c r="W1110" s="51">
        <v>2</v>
      </c>
      <c r="X1110" s="51">
        <v>0</v>
      </c>
      <c r="Y1110" s="51">
        <v>1</v>
      </c>
      <c r="Z1110" s="51">
        <v>0</v>
      </c>
      <c r="AA1110" s="51">
        <v>0</v>
      </c>
      <c r="AB1110" s="51">
        <v>0</v>
      </c>
      <c r="AC1110" s="51">
        <v>0</v>
      </c>
      <c r="AD1110" s="51">
        <v>1</v>
      </c>
      <c r="AE1110" s="51">
        <v>0</v>
      </c>
      <c r="AF1110" s="51">
        <v>0</v>
      </c>
      <c r="AG1110" s="51">
        <v>0</v>
      </c>
      <c r="AH1110" s="51" t="str">
        <f>IF(OR(COUNTIF(WestCoast[],IDPs[[#This Row],[Dis_Pcode]])&gt;=1,COUNTIF(WestCoast[],#REF!)&gt;=1),"Yes","No")</f>
        <v>Yes</v>
      </c>
      <c r="AI1110" s="51" t="str">
        <f>IF(IDPs[[#This Row],[Gov_Pcode]]=IDPs[[#This Row],[Gov_Coming_Pcode]],"Yes","No")</f>
        <v>No</v>
      </c>
      <c r="AJ1110" s="51" t="str">
        <f>IF(IDPs[[#This Row],[Dis_Pcode]]=IDPs[[#This Row],[Dis_Coming_Pcode]],"Yes","No")</f>
        <v>No</v>
      </c>
    </row>
    <row r="1111" spans="1:36" x14ac:dyDescent="0.35">
      <c r="A1111" s="50">
        <v>45496</v>
      </c>
      <c r="B1111" s="50">
        <v>45496</v>
      </c>
      <c r="C1111" s="50" t="s">
        <v>401</v>
      </c>
      <c r="D1111" s="51" t="s">
        <v>1203</v>
      </c>
      <c r="E1111" s="52" t="s">
        <v>266</v>
      </c>
      <c r="F1111" s="51" t="s">
        <v>453</v>
      </c>
      <c r="G1111" s="51" t="s">
        <v>25</v>
      </c>
      <c r="H1111" s="52" t="s">
        <v>452</v>
      </c>
      <c r="I1111" s="51" t="s">
        <v>1126</v>
      </c>
      <c r="J1111" s="51" t="s">
        <v>1184</v>
      </c>
      <c r="K1111" s="50">
        <v>45489</v>
      </c>
      <c r="L1111" s="50" t="s">
        <v>1046</v>
      </c>
      <c r="M1111" s="51" t="s">
        <v>1207</v>
      </c>
      <c r="N1111" s="52" t="s">
        <v>267</v>
      </c>
      <c r="O1111" s="51" t="s">
        <v>1084</v>
      </c>
      <c r="P1111" s="51" t="s">
        <v>35</v>
      </c>
      <c r="Q1111" s="52" t="s">
        <v>1083</v>
      </c>
      <c r="R1111" s="51" t="s">
        <v>1180</v>
      </c>
      <c r="S1111" s="51" t="s">
        <v>1186</v>
      </c>
      <c r="T1111" s="51" t="s">
        <v>1160</v>
      </c>
      <c r="U1111" s="51"/>
      <c r="V1111" s="51"/>
      <c r="W1111" s="51">
        <v>2</v>
      </c>
      <c r="X1111" s="51">
        <v>0</v>
      </c>
      <c r="Y1111" s="51">
        <v>0</v>
      </c>
      <c r="Z1111" s="51">
        <v>0</v>
      </c>
      <c r="AA1111" s="51">
        <v>0</v>
      </c>
      <c r="AB1111" s="51">
        <v>0</v>
      </c>
      <c r="AC1111" s="51">
        <v>0</v>
      </c>
      <c r="AD1111" s="51">
        <v>2</v>
      </c>
      <c r="AE1111" s="51">
        <v>0</v>
      </c>
      <c r="AF1111" s="51">
        <v>0</v>
      </c>
      <c r="AG1111" s="51">
        <v>0</v>
      </c>
      <c r="AH1111" s="51" t="str">
        <f>IF(OR(COUNTIF(WestCoast[],IDPs[[#This Row],[Dis_Pcode]])&gt;=1,COUNTIF(WestCoast[],#REF!)&gt;=1),"Yes","No")</f>
        <v>Yes</v>
      </c>
      <c r="AI1111" s="51" t="str">
        <f>IF(IDPs[[#This Row],[Gov_Pcode]]=IDPs[[#This Row],[Gov_Coming_Pcode]],"Yes","No")</f>
        <v>No</v>
      </c>
      <c r="AJ1111" s="51" t="str">
        <f>IF(IDPs[[#This Row],[Dis_Pcode]]=IDPs[[#This Row],[Dis_Coming_Pcode]],"Yes","No")</f>
        <v>No</v>
      </c>
    </row>
    <row r="1112" spans="1:36" x14ac:dyDescent="0.35">
      <c r="A1112" s="50">
        <v>45497</v>
      </c>
      <c r="B1112" s="50">
        <v>45497</v>
      </c>
      <c r="C1112" s="50" t="s">
        <v>401</v>
      </c>
      <c r="D1112" s="51" t="s">
        <v>1203</v>
      </c>
      <c r="E1112" s="52" t="s">
        <v>266</v>
      </c>
      <c r="F1112" s="51" t="s">
        <v>453</v>
      </c>
      <c r="G1112" s="51" t="s">
        <v>25</v>
      </c>
      <c r="H1112" s="52" t="s">
        <v>452</v>
      </c>
      <c r="I1112" s="51" t="s">
        <v>1126</v>
      </c>
      <c r="J1112" s="51" t="s">
        <v>1184</v>
      </c>
      <c r="K1112" s="50">
        <v>45490</v>
      </c>
      <c r="L1112" s="50" t="s">
        <v>1046</v>
      </c>
      <c r="M1112" s="51" t="s">
        <v>1207</v>
      </c>
      <c r="N1112" s="52" t="s">
        <v>267</v>
      </c>
      <c r="O1112" s="51" t="s">
        <v>1084</v>
      </c>
      <c r="P1112" s="51" t="s">
        <v>35</v>
      </c>
      <c r="Q1112" s="52" t="s">
        <v>1083</v>
      </c>
      <c r="R1112" s="51" t="s">
        <v>1180</v>
      </c>
      <c r="S1112" s="51" t="s">
        <v>1186</v>
      </c>
      <c r="T1112" s="51" t="s">
        <v>1160</v>
      </c>
      <c r="U1112" s="51"/>
      <c r="V1112" s="51"/>
      <c r="W1112" s="51">
        <v>4</v>
      </c>
      <c r="X1112" s="51">
        <v>0</v>
      </c>
      <c r="Y1112" s="51">
        <v>2</v>
      </c>
      <c r="Z1112" s="51">
        <v>0</v>
      </c>
      <c r="AA1112" s="51">
        <v>0</v>
      </c>
      <c r="AB1112" s="51">
        <v>0</v>
      </c>
      <c r="AC1112" s="51">
        <v>0</v>
      </c>
      <c r="AD1112" s="51">
        <v>2</v>
      </c>
      <c r="AE1112" s="51">
        <v>0</v>
      </c>
      <c r="AF1112" s="51">
        <v>0</v>
      </c>
      <c r="AG1112" s="51">
        <v>0</v>
      </c>
      <c r="AH1112" s="51" t="str">
        <f>IF(OR(COUNTIF(WestCoast[],IDPs[[#This Row],[Dis_Pcode]])&gt;=1,COUNTIF(WestCoast[],#REF!)&gt;=1),"Yes","No")</f>
        <v>Yes</v>
      </c>
      <c r="AI1112" s="51" t="str">
        <f>IF(IDPs[[#This Row],[Gov_Pcode]]=IDPs[[#This Row],[Gov_Coming_Pcode]],"Yes","No")</f>
        <v>No</v>
      </c>
      <c r="AJ1112" s="51" t="str">
        <f>IF(IDPs[[#This Row],[Dis_Pcode]]=IDPs[[#This Row],[Dis_Coming_Pcode]],"Yes","No")</f>
        <v>No</v>
      </c>
    </row>
    <row r="1113" spans="1:36" x14ac:dyDescent="0.35">
      <c r="A1113" s="50">
        <v>45496</v>
      </c>
      <c r="B1113" s="50">
        <v>45496</v>
      </c>
      <c r="C1113" s="50" t="s">
        <v>841</v>
      </c>
      <c r="D1113" s="51" t="s">
        <v>10</v>
      </c>
      <c r="E1113" s="52" t="s">
        <v>272</v>
      </c>
      <c r="F1113" s="51" t="s">
        <v>865</v>
      </c>
      <c r="G1113" s="51" t="s">
        <v>167</v>
      </c>
      <c r="H1113" s="52" t="s">
        <v>864</v>
      </c>
      <c r="I1113" s="51" t="s">
        <v>1126</v>
      </c>
      <c r="J1113" s="51" t="s">
        <v>1184</v>
      </c>
      <c r="K1113" s="50">
        <v>45491</v>
      </c>
      <c r="L1113" s="50" t="s">
        <v>1046</v>
      </c>
      <c r="M1113" s="51" t="s">
        <v>1207</v>
      </c>
      <c r="N1113" s="52" t="s">
        <v>267</v>
      </c>
      <c r="O1113" s="51" t="s">
        <v>1063</v>
      </c>
      <c r="P1113" s="51" t="s">
        <v>1272</v>
      </c>
      <c r="Q1113" s="52" t="s">
        <v>1092</v>
      </c>
      <c r="R1113" s="51" t="s">
        <v>1180</v>
      </c>
      <c r="S1113" s="51" t="s">
        <v>1185</v>
      </c>
      <c r="T1113" s="51" t="s">
        <v>1160</v>
      </c>
      <c r="U1113" s="51"/>
      <c r="V1113" s="51"/>
      <c r="W1113" s="51">
        <v>3</v>
      </c>
      <c r="X1113" s="51">
        <v>0</v>
      </c>
      <c r="Y1113" s="51">
        <v>3</v>
      </c>
      <c r="Z1113" s="51">
        <v>0</v>
      </c>
      <c r="AA1113" s="51">
        <v>0</v>
      </c>
      <c r="AB1113" s="51">
        <v>0</v>
      </c>
      <c r="AC1113" s="51">
        <v>0</v>
      </c>
      <c r="AD1113" s="51">
        <v>0</v>
      </c>
      <c r="AE1113" s="51">
        <v>0</v>
      </c>
      <c r="AF1113" s="51">
        <v>0</v>
      </c>
      <c r="AG1113" s="51">
        <v>0</v>
      </c>
      <c r="AH1113" s="51" t="str">
        <f>IF(OR(COUNTIF(WestCoast[],IDPs[[#This Row],[Dis_Pcode]])&gt;=1,COUNTIF(WestCoast[],#REF!)&gt;=1),"Yes","No")</f>
        <v>No</v>
      </c>
      <c r="AI1113" s="51" t="str">
        <f>IF(IDPs[[#This Row],[Gov_Pcode]]=IDPs[[#This Row],[Gov_Coming_Pcode]],"Yes","No")</f>
        <v>No</v>
      </c>
      <c r="AJ1113" s="51" t="str">
        <f>IF(IDPs[[#This Row],[Dis_Pcode]]=IDPs[[#This Row],[Dis_Coming_Pcode]],"Yes","No")</f>
        <v>No</v>
      </c>
    </row>
    <row r="1114" spans="1:36" x14ac:dyDescent="0.35">
      <c r="A1114" s="50">
        <v>45499</v>
      </c>
      <c r="B1114" s="50">
        <v>45496</v>
      </c>
      <c r="C1114" s="50" t="s">
        <v>1046</v>
      </c>
      <c r="D1114" s="51" t="s">
        <v>1207</v>
      </c>
      <c r="E1114" s="52" t="s">
        <v>267</v>
      </c>
      <c r="F1114" s="51" t="s">
        <v>1049</v>
      </c>
      <c r="G1114" s="51" t="s">
        <v>1263</v>
      </c>
      <c r="H1114" s="52" t="s">
        <v>1264</v>
      </c>
      <c r="I1114" s="51" t="s">
        <v>1126</v>
      </c>
      <c r="J1114" s="51" t="s">
        <v>1184</v>
      </c>
      <c r="K1114" s="50">
        <v>45491</v>
      </c>
      <c r="L1114" s="50" t="s">
        <v>401</v>
      </c>
      <c r="M1114" s="51" t="s">
        <v>1203</v>
      </c>
      <c r="N1114" s="52" t="s">
        <v>266</v>
      </c>
      <c r="O1114" s="51" t="s">
        <v>461</v>
      </c>
      <c r="P1114" s="51" t="s">
        <v>126</v>
      </c>
      <c r="Q1114" s="52" t="s">
        <v>460</v>
      </c>
      <c r="R1114" s="51" t="s">
        <v>1180</v>
      </c>
      <c r="S1114" s="51" t="s">
        <v>1185</v>
      </c>
      <c r="T1114" s="51" t="s">
        <v>1160</v>
      </c>
      <c r="U1114" s="51"/>
      <c r="V1114" s="51"/>
      <c r="W1114" s="51">
        <v>2</v>
      </c>
      <c r="X1114" s="51">
        <v>0</v>
      </c>
      <c r="Y1114" s="51">
        <v>0</v>
      </c>
      <c r="Z1114" s="51">
        <v>0</v>
      </c>
      <c r="AA1114" s="51">
        <v>2</v>
      </c>
      <c r="AB1114" s="51">
        <v>0</v>
      </c>
      <c r="AC1114" s="51">
        <v>0</v>
      </c>
      <c r="AD1114" s="51">
        <v>0</v>
      </c>
      <c r="AE1114" s="51">
        <v>0</v>
      </c>
      <c r="AF1114" s="51">
        <v>0</v>
      </c>
      <c r="AG1114" s="51">
        <v>0</v>
      </c>
      <c r="AH1114" s="51" t="str">
        <f>IF(OR(COUNTIF(WestCoast[],IDPs[[#This Row],[Dis_Pcode]])&gt;=1,COUNTIF(WestCoast[],#REF!)&gt;=1),"Yes","No")</f>
        <v>Yes</v>
      </c>
      <c r="AI1114" s="51" t="str">
        <f>IF(IDPs[[#This Row],[Gov_Pcode]]=IDPs[[#This Row],[Gov_Coming_Pcode]],"Yes","No")</f>
        <v>No</v>
      </c>
      <c r="AJ1114" s="51" t="str">
        <f>IF(IDPs[[#This Row],[Dis_Pcode]]=IDPs[[#This Row],[Dis_Coming_Pcode]],"Yes","No")</f>
        <v>No</v>
      </c>
    </row>
    <row r="1115" spans="1:36" x14ac:dyDescent="0.35">
      <c r="A1115" s="50">
        <v>45499</v>
      </c>
      <c r="B1115" s="50">
        <v>45499</v>
      </c>
      <c r="C1115" s="50" t="s">
        <v>1046</v>
      </c>
      <c r="D1115" s="51" t="s">
        <v>1207</v>
      </c>
      <c r="E1115" s="52" t="s">
        <v>267</v>
      </c>
      <c r="F1115" s="51" t="s">
        <v>1081</v>
      </c>
      <c r="G1115" s="51" t="s">
        <v>1208</v>
      </c>
      <c r="H1115" s="52" t="s">
        <v>1080</v>
      </c>
      <c r="I1115" s="51" t="s">
        <v>1126</v>
      </c>
      <c r="J1115" s="51" t="s">
        <v>1184</v>
      </c>
      <c r="K1115" s="50">
        <v>45491</v>
      </c>
      <c r="L1115" s="50" t="s">
        <v>1046</v>
      </c>
      <c r="M1115" s="51" t="s">
        <v>1207</v>
      </c>
      <c r="N1115" s="52" t="s">
        <v>267</v>
      </c>
      <c r="O1115" s="51" t="s">
        <v>1084</v>
      </c>
      <c r="P1115" s="51" t="s">
        <v>35</v>
      </c>
      <c r="Q1115" s="52" t="s">
        <v>1083</v>
      </c>
      <c r="R1115" s="51" t="s">
        <v>1180</v>
      </c>
      <c r="S1115" s="51" t="s">
        <v>1186</v>
      </c>
      <c r="T1115" s="51" t="s">
        <v>1160</v>
      </c>
      <c r="U1115" s="51"/>
      <c r="V1115" s="51"/>
      <c r="W1115" s="51">
        <v>6</v>
      </c>
      <c r="X1115" s="51">
        <v>0</v>
      </c>
      <c r="Y1115" s="51">
        <v>0</v>
      </c>
      <c r="Z1115" s="51">
        <v>0</v>
      </c>
      <c r="AA1115" s="51">
        <v>6</v>
      </c>
      <c r="AB1115" s="51">
        <v>0</v>
      </c>
      <c r="AC1115" s="51">
        <v>0</v>
      </c>
      <c r="AD1115" s="51">
        <v>0</v>
      </c>
      <c r="AE1115" s="51">
        <v>0</v>
      </c>
      <c r="AF1115" s="51">
        <v>0</v>
      </c>
      <c r="AG1115" s="51">
        <v>0</v>
      </c>
      <c r="AH1115" s="51" t="str">
        <f>IF(OR(COUNTIF(WestCoast[],IDPs[[#This Row],[Dis_Pcode]])&gt;=1,COUNTIF(WestCoast[],#REF!)&gt;=1),"Yes","No")</f>
        <v>No</v>
      </c>
      <c r="AI1115" s="51" t="str">
        <f>IF(IDPs[[#This Row],[Gov_Pcode]]=IDPs[[#This Row],[Gov_Coming_Pcode]],"Yes","No")</f>
        <v>Yes</v>
      </c>
      <c r="AJ1115" s="51" t="str">
        <f>IF(IDPs[[#This Row],[Dis_Pcode]]=IDPs[[#This Row],[Dis_Coming_Pcode]],"Yes","No")</f>
        <v>No</v>
      </c>
    </row>
    <row r="1116" spans="1:36" x14ac:dyDescent="0.35">
      <c r="A1116" s="50">
        <v>45500</v>
      </c>
      <c r="B1116" s="50">
        <v>45495</v>
      </c>
      <c r="C1116" s="50" t="s">
        <v>874</v>
      </c>
      <c r="D1116" s="51" t="s">
        <v>6</v>
      </c>
      <c r="E1116" s="52" t="s">
        <v>873</v>
      </c>
      <c r="F1116" s="51" t="s">
        <v>882</v>
      </c>
      <c r="G1116" s="51" t="s">
        <v>121</v>
      </c>
      <c r="H1116" s="52" t="s">
        <v>881</v>
      </c>
      <c r="I1116" s="51" t="s">
        <v>1126</v>
      </c>
      <c r="J1116" s="51" t="s">
        <v>1184</v>
      </c>
      <c r="K1116" s="50">
        <v>45491</v>
      </c>
      <c r="L1116" s="50" t="s">
        <v>874</v>
      </c>
      <c r="M1116" s="51" t="s">
        <v>6</v>
      </c>
      <c r="N1116" s="52" t="s">
        <v>873</v>
      </c>
      <c r="O1116" s="51" t="s">
        <v>882</v>
      </c>
      <c r="P1116" s="51" t="s">
        <v>121</v>
      </c>
      <c r="Q1116" s="52" t="s">
        <v>881</v>
      </c>
      <c r="R1116" s="51" t="s">
        <v>1180</v>
      </c>
      <c r="S1116" s="51" t="s">
        <v>1186</v>
      </c>
      <c r="T1116" s="51" t="s">
        <v>1160</v>
      </c>
      <c r="U1116" s="51"/>
      <c r="V1116" s="51"/>
      <c r="W1116" s="51">
        <v>3</v>
      </c>
      <c r="X1116" s="51">
        <v>0</v>
      </c>
      <c r="Y1116" s="51">
        <v>0</v>
      </c>
      <c r="Z1116" s="51">
        <v>0</v>
      </c>
      <c r="AA1116" s="51">
        <v>1</v>
      </c>
      <c r="AB1116" s="51">
        <v>0</v>
      </c>
      <c r="AC1116" s="51">
        <v>0</v>
      </c>
      <c r="AD1116" s="51">
        <v>2</v>
      </c>
      <c r="AE1116" s="51">
        <v>0</v>
      </c>
      <c r="AF1116" s="51">
        <v>0</v>
      </c>
      <c r="AG1116" s="51">
        <v>0</v>
      </c>
      <c r="AH1116" s="51" t="str">
        <f>IF(OR(COUNTIF(WestCoast[],IDPs[[#This Row],[Dis_Pcode]])&gt;=1,COUNTIF(WestCoast[],#REF!)&gt;=1),"Yes","No")</f>
        <v>No</v>
      </c>
      <c r="AI1116" s="51" t="str">
        <f>IF(IDPs[[#This Row],[Gov_Pcode]]=IDPs[[#This Row],[Gov_Coming_Pcode]],"Yes","No")</f>
        <v>Yes</v>
      </c>
      <c r="AJ1116" s="51" t="str">
        <f>IF(IDPs[[#This Row],[Dis_Pcode]]=IDPs[[#This Row],[Dis_Coming_Pcode]],"Yes","No")</f>
        <v>Yes</v>
      </c>
    </row>
    <row r="1117" spans="1:36" x14ac:dyDescent="0.35">
      <c r="A1117" s="50">
        <v>45500</v>
      </c>
      <c r="B1117" s="50">
        <v>45500</v>
      </c>
      <c r="C1117" s="50" t="s">
        <v>1046</v>
      </c>
      <c r="D1117" s="51" t="s">
        <v>1207</v>
      </c>
      <c r="E1117" s="52" t="s">
        <v>267</v>
      </c>
      <c r="F1117" s="51" t="s">
        <v>1060</v>
      </c>
      <c r="G1117" s="51" t="s">
        <v>49</v>
      </c>
      <c r="H1117" s="52" t="s">
        <v>1059</v>
      </c>
      <c r="I1117" s="51" t="s">
        <v>1126</v>
      </c>
      <c r="J1117" s="51" t="s">
        <v>1184</v>
      </c>
      <c r="K1117" s="50">
        <v>45491</v>
      </c>
      <c r="L1117" s="50" t="s">
        <v>401</v>
      </c>
      <c r="M1117" s="51" t="s">
        <v>1203</v>
      </c>
      <c r="N1117" s="52" t="s">
        <v>266</v>
      </c>
      <c r="O1117" s="51" t="s">
        <v>408</v>
      </c>
      <c r="P1117" s="51" t="s">
        <v>1204</v>
      </c>
      <c r="Q1117" s="52" t="s">
        <v>407</v>
      </c>
      <c r="R1117" s="51" t="s">
        <v>1180</v>
      </c>
      <c r="S1117" s="51" t="s">
        <v>1185</v>
      </c>
      <c r="T1117" s="51" t="s">
        <v>1160</v>
      </c>
      <c r="U1117" s="51"/>
      <c r="V1117" s="51"/>
      <c r="W1117" s="51">
        <v>1</v>
      </c>
      <c r="X1117" s="51">
        <v>0</v>
      </c>
      <c r="Y1117" s="51">
        <v>0</v>
      </c>
      <c r="Z1117" s="51">
        <v>0</v>
      </c>
      <c r="AA1117" s="51">
        <v>1</v>
      </c>
      <c r="AB1117" s="51">
        <v>0</v>
      </c>
      <c r="AC1117" s="51">
        <v>0</v>
      </c>
      <c r="AD1117" s="51">
        <v>0</v>
      </c>
      <c r="AE1117" s="51">
        <v>0</v>
      </c>
      <c r="AF1117" s="51">
        <v>0</v>
      </c>
      <c r="AG1117" s="51">
        <v>0</v>
      </c>
      <c r="AH1117" s="51" t="str">
        <f>IF(OR(COUNTIF(WestCoast[],IDPs[[#This Row],[Dis_Pcode]])&gt;=1,COUNTIF(WestCoast[],#REF!)&gt;=1),"Yes","No")</f>
        <v>No</v>
      </c>
      <c r="AI1117" s="51" t="str">
        <f>IF(IDPs[[#This Row],[Gov_Pcode]]=IDPs[[#This Row],[Gov_Coming_Pcode]],"Yes","No")</f>
        <v>No</v>
      </c>
      <c r="AJ1117" s="51" t="str">
        <f>IF(IDPs[[#This Row],[Dis_Pcode]]=IDPs[[#This Row],[Dis_Coming_Pcode]],"Yes","No")</f>
        <v>No</v>
      </c>
    </row>
    <row r="1118" spans="1:36" x14ac:dyDescent="0.35">
      <c r="A1118" s="50">
        <v>45500</v>
      </c>
      <c r="B1118" s="50">
        <v>45496</v>
      </c>
      <c r="C1118" s="50" t="s">
        <v>874</v>
      </c>
      <c r="D1118" s="51" t="s">
        <v>6</v>
      </c>
      <c r="E1118" s="52" t="s">
        <v>873</v>
      </c>
      <c r="F1118" s="51" t="s">
        <v>892</v>
      </c>
      <c r="G1118" s="51" t="s">
        <v>6</v>
      </c>
      <c r="H1118" s="52" t="s">
        <v>873</v>
      </c>
      <c r="I1118" s="51" t="s">
        <v>1126</v>
      </c>
      <c r="J1118" s="51" t="s">
        <v>1184</v>
      </c>
      <c r="K1118" s="50">
        <v>45492</v>
      </c>
      <c r="L1118" s="50" t="s">
        <v>797</v>
      </c>
      <c r="M1118" s="51" t="s">
        <v>7</v>
      </c>
      <c r="N1118" s="52" t="s">
        <v>796</v>
      </c>
      <c r="O1118" s="51" t="s">
        <v>807</v>
      </c>
      <c r="P1118" s="51" t="s">
        <v>1205</v>
      </c>
      <c r="Q1118" s="52" t="s">
        <v>806</v>
      </c>
      <c r="R1118" s="51" t="s">
        <v>1181</v>
      </c>
      <c r="S1118" s="51" t="s">
        <v>1183</v>
      </c>
      <c r="T1118" s="51" t="s">
        <v>1160</v>
      </c>
      <c r="U1118" s="51"/>
      <c r="V1118" s="51"/>
      <c r="W1118" s="51">
        <v>1</v>
      </c>
      <c r="X1118" s="51">
        <v>0</v>
      </c>
      <c r="Y1118" s="51">
        <v>1</v>
      </c>
      <c r="Z1118" s="51">
        <v>0</v>
      </c>
      <c r="AA1118" s="51">
        <v>0</v>
      </c>
      <c r="AB1118" s="51">
        <v>0</v>
      </c>
      <c r="AC1118" s="51">
        <v>0</v>
      </c>
      <c r="AD1118" s="51">
        <v>0</v>
      </c>
      <c r="AE1118" s="51">
        <v>0</v>
      </c>
      <c r="AF1118" s="51">
        <v>0</v>
      </c>
      <c r="AG1118" s="51">
        <v>0</v>
      </c>
      <c r="AH1118" s="51" t="str">
        <f>IF(OR(COUNTIF(WestCoast[],IDPs[[#This Row],[Dis_Pcode]])&gt;=1,COUNTIF(WestCoast[],#REF!)&gt;=1),"Yes","No")</f>
        <v>No</v>
      </c>
      <c r="AI1118" s="51" t="str">
        <f>IF(IDPs[[#This Row],[Gov_Pcode]]=IDPs[[#This Row],[Gov_Coming_Pcode]],"Yes","No")</f>
        <v>No</v>
      </c>
      <c r="AJ1118" s="51" t="str">
        <f>IF(IDPs[[#This Row],[Dis_Pcode]]=IDPs[[#This Row],[Dis_Coming_Pcode]],"Yes","No")</f>
        <v>No</v>
      </c>
    </row>
    <row r="1119" spans="1:36" x14ac:dyDescent="0.35">
      <c r="A1119" s="50">
        <v>45500</v>
      </c>
      <c r="B1119" s="50">
        <v>45497</v>
      </c>
      <c r="C1119" s="50" t="s">
        <v>874</v>
      </c>
      <c r="D1119" s="51" t="s">
        <v>6</v>
      </c>
      <c r="E1119" s="52" t="s">
        <v>873</v>
      </c>
      <c r="F1119" s="51" t="s">
        <v>892</v>
      </c>
      <c r="G1119" s="51" t="s">
        <v>6</v>
      </c>
      <c r="H1119" s="52" t="s">
        <v>873</v>
      </c>
      <c r="I1119" s="51" t="s">
        <v>1126</v>
      </c>
      <c r="J1119" s="51" t="s">
        <v>1184</v>
      </c>
      <c r="K1119" s="50">
        <v>45492</v>
      </c>
      <c r="L1119" s="50" t="s">
        <v>717</v>
      </c>
      <c r="M1119" s="51" t="s">
        <v>1</v>
      </c>
      <c r="N1119" s="52" t="s">
        <v>264</v>
      </c>
      <c r="O1119" s="51" t="s">
        <v>719</v>
      </c>
      <c r="P1119" s="51" t="s">
        <v>78</v>
      </c>
      <c r="Q1119" s="52" t="s">
        <v>718</v>
      </c>
      <c r="R1119" s="51" t="s">
        <v>1181</v>
      </c>
      <c r="S1119" s="51" t="s">
        <v>1182</v>
      </c>
      <c r="T1119" s="51" t="s">
        <v>1160</v>
      </c>
      <c r="U1119" s="51"/>
      <c r="V1119" s="51"/>
      <c r="W1119" s="51">
        <v>1</v>
      </c>
      <c r="X1119" s="51">
        <v>0</v>
      </c>
      <c r="Y1119" s="51">
        <v>0</v>
      </c>
      <c r="Z1119" s="51">
        <v>0</v>
      </c>
      <c r="AA1119" s="51">
        <v>0</v>
      </c>
      <c r="AB1119" s="51">
        <v>0</v>
      </c>
      <c r="AC1119" s="51">
        <v>0</v>
      </c>
      <c r="AD1119" s="51">
        <v>1</v>
      </c>
      <c r="AE1119" s="51">
        <v>0</v>
      </c>
      <c r="AF1119" s="51">
        <v>0</v>
      </c>
      <c r="AG1119" s="51">
        <v>0</v>
      </c>
      <c r="AH1119" s="51" t="str">
        <f>IF(OR(COUNTIF(WestCoast[],IDPs[[#This Row],[Dis_Pcode]])&gt;=1,COUNTIF(WestCoast[],#REF!)&gt;=1),"Yes","No")</f>
        <v>No</v>
      </c>
      <c r="AI1119" s="51" t="str">
        <f>IF(IDPs[[#This Row],[Gov_Pcode]]=IDPs[[#This Row],[Gov_Coming_Pcode]],"Yes","No")</f>
        <v>No</v>
      </c>
      <c r="AJ1119" s="51" t="str">
        <f>IF(IDPs[[#This Row],[Dis_Pcode]]=IDPs[[#This Row],[Dis_Coming_Pcode]],"Yes","No")</f>
        <v>No</v>
      </c>
    </row>
    <row r="1120" spans="1:36" x14ac:dyDescent="0.35">
      <c r="A1120" s="50">
        <v>45495</v>
      </c>
      <c r="B1120" s="50">
        <v>45495</v>
      </c>
      <c r="C1120" s="50" t="s">
        <v>401</v>
      </c>
      <c r="D1120" s="51" t="s">
        <v>1203</v>
      </c>
      <c r="E1120" s="52" t="s">
        <v>266</v>
      </c>
      <c r="F1120" s="51" t="s">
        <v>417</v>
      </c>
      <c r="G1120" s="51" t="s">
        <v>1303</v>
      </c>
      <c r="H1120" s="52" t="s">
        <v>1304</v>
      </c>
      <c r="I1120" s="51" t="s">
        <v>1126</v>
      </c>
      <c r="J1120" s="51" t="s">
        <v>1184</v>
      </c>
      <c r="K1120" s="50">
        <v>45493</v>
      </c>
      <c r="L1120" s="50" t="s">
        <v>401</v>
      </c>
      <c r="M1120" s="51" t="s">
        <v>1203</v>
      </c>
      <c r="N1120" s="52" t="s">
        <v>266</v>
      </c>
      <c r="O1120" s="51" t="s">
        <v>456</v>
      </c>
      <c r="P1120" s="51" t="s">
        <v>455</v>
      </c>
      <c r="Q1120" s="52" t="s">
        <v>454</v>
      </c>
      <c r="R1120" s="51" t="s">
        <v>1180</v>
      </c>
      <c r="S1120" s="51" t="s">
        <v>1186</v>
      </c>
      <c r="T1120" s="51" t="s">
        <v>1160</v>
      </c>
      <c r="U1120" s="51"/>
      <c r="V1120" s="51"/>
      <c r="W1120" s="51">
        <v>1</v>
      </c>
      <c r="X1120" s="51">
        <v>0</v>
      </c>
      <c r="Y1120" s="51">
        <v>0</v>
      </c>
      <c r="Z1120" s="51">
        <v>0</v>
      </c>
      <c r="AA1120" s="51">
        <v>0</v>
      </c>
      <c r="AB1120" s="51">
        <v>0</v>
      </c>
      <c r="AC1120" s="51">
        <v>0</v>
      </c>
      <c r="AD1120" s="51">
        <v>1</v>
      </c>
      <c r="AE1120" s="51">
        <v>0</v>
      </c>
      <c r="AF1120" s="51">
        <v>0</v>
      </c>
      <c r="AG1120" s="51">
        <v>0</v>
      </c>
      <c r="AH1120" s="51" t="str">
        <f>IF(OR(COUNTIF(WestCoast[],IDPs[[#This Row],[Dis_Pcode]])&gt;=1,COUNTIF(WestCoast[],#REF!)&gt;=1),"Yes","No")</f>
        <v>Yes</v>
      </c>
      <c r="AI1120" s="51" t="str">
        <f>IF(IDPs[[#This Row],[Gov_Pcode]]=IDPs[[#This Row],[Gov_Coming_Pcode]],"Yes","No")</f>
        <v>Yes</v>
      </c>
      <c r="AJ1120" s="51" t="str">
        <f>IF(IDPs[[#This Row],[Dis_Pcode]]=IDPs[[#This Row],[Dis_Coming_Pcode]],"Yes","No")</f>
        <v>No</v>
      </c>
    </row>
    <row r="1121" spans="1:36" x14ac:dyDescent="0.35">
      <c r="A1121" s="50">
        <v>45499</v>
      </c>
      <c r="B1121" s="50">
        <v>45496</v>
      </c>
      <c r="C1121" s="50" t="s">
        <v>1046</v>
      </c>
      <c r="D1121" s="51" t="s">
        <v>1207</v>
      </c>
      <c r="E1121" s="52" t="s">
        <v>267</v>
      </c>
      <c r="F1121" s="51" t="s">
        <v>1049</v>
      </c>
      <c r="G1121" s="51" t="s">
        <v>1263</v>
      </c>
      <c r="H1121" s="52" t="s">
        <v>1264</v>
      </c>
      <c r="I1121" s="51" t="s">
        <v>1126</v>
      </c>
      <c r="J1121" s="51" t="s">
        <v>1184</v>
      </c>
      <c r="K1121" s="50">
        <v>45493</v>
      </c>
      <c r="L1121" s="50" t="s">
        <v>401</v>
      </c>
      <c r="M1121" s="51" t="s">
        <v>1203</v>
      </c>
      <c r="N1121" s="52" t="s">
        <v>266</v>
      </c>
      <c r="O1121" s="51" t="s">
        <v>441</v>
      </c>
      <c r="P1121" s="51" t="s">
        <v>1209</v>
      </c>
      <c r="Q1121" s="52" t="s">
        <v>440</v>
      </c>
      <c r="R1121" s="51" t="s">
        <v>1180</v>
      </c>
      <c r="S1121" s="51" t="s">
        <v>1185</v>
      </c>
      <c r="T1121" s="51" t="s">
        <v>1160</v>
      </c>
      <c r="U1121" s="51"/>
      <c r="V1121" s="51"/>
      <c r="W1121" s="51">
        <v>2</v>
      </c>
      <c r="X1121" s="51">
        <v>0</v>
      </c>
      <c r="Y1121" s="51">
        <v>0</v>
      </c>
      <c r="Z1121" s="51">
        <v>0</v>
      </c>
      <c r="AA1121" s="51">
        <v>2</v>
      </c>
      <c r="AB1121" s="51">
        <v>0</v>
      </c>
      <c r="AC1121" s="51">
        <v>0</v>
      </c>
      <c r="AD1121" s="51">
        <v>0</v>
      </c>
      <c r="AE1121" s="51">
        <v>0</v>
      </c>
      <c r="AF1121" s="51">
        <v>0</v>
      </c>
      <c r="AG1121" s="51">
        <v>0</v>
      </c>
      <c r="AH1121" s="51" t="str">
        <f>IF(OR(COUNTIF(WestCoast[],IDPs[[#This Row],[Dis_Pcode]])&gt;=1,COUNTIF(WestCoast[],#REF!)&gt;=1),"Yes","No")</f>
        <v>Yes</v>
      </c>
      <c r="AI1121" s="51" t="str">
        <f>IF(IDPs[[#This Row],[Gov_Pcode]]=IDPs[[#This Row],[Gov_Coming_Pcode]],"Yes","No")</f>
        <v>No</v>
      </c>
      <c r="AJ1121" s="51" t="str">
        <f>IF(IDPs[[#This Row],[Dis_Pcode]]=IDPs[[#This Row],[Dis_Coming_Pcode]],"Yes","No")</f>
        <v>No</v>
      </c>
    </row>
    <row r="1122" spans="1:36" x14ac:dyDescent="0.35">
      <c r="A1122" s="50">
        <v>45499</v>
      </c>
      <c r="B1122" s="50">
        <v>45499</v>
      </c>
      <c r="C1122" s="50" t="s">
        <v>1046</v>
      </c>
      <c r="D1122" s="51" t="s">
        <v>1207</v>
      </c>
      <c r="E1122" s="52" t="s">
        <v>267</v>
      </c>
      <c r="F1122" s="51" t="s">
        <v>1081</v>
      </c>
      <c r="G1122" s="51" t="s">
        <v>1208</v>
      </c>
      <c r="H1122" s="52" t="s">
        <v>1080</v>
      </c>
      <c r="I1122" s="51" t="s">
        <v>1126</v>
      </c>
      <c r="J1122" s="51" t="s">
        <v>1184</v>
      </c>
      <c r="K1122" s="50">
        <v>45493</v>
      </c>
      <c r="L1122" s="50" t="s">
        <v>308</v>
      </c>
      <c r="M1122" s="51" t="s">
        <v>11</v>
      </c>
      <c r="N1122" s="52" t="s">
        <v>273</v>
      </c>
      <c r="O1122" s="51" t="s">
        <v>310</v>
      </c>
      <c r="P1122" s="51" t="s">
        <v>1360</v>
      </c>
      <c r="Q1122" s="52" t="s">
        <v>1361</v>
      </c>
      <c r="R1122" s="51" t="s">
        <v>1180</v>
      </c>
      <c r="S1122" s="51" t="s">
        <v>1185</v>
      </c>
      <c r="T1122" s="51" t="s">
        <v>1160</v>
      </c>
      <c r="U1122" s="51"/>
      <c r="V1122" s="51"/>
      <c r="W1122" s="51">
        <v>1</v>
      </c>
      <c r="X1122" s="51">
        <v>0</v>
      </c>
      <c r="Y1122" s="51">
        <v>0</v>
      </c>
      <c r="Z1122" s="51">
        <v>0</v>
      </c>
      <c r="AA1122" s="51">
        <v>1</v>
      </c>
      <c r="AB1122" s="51">
        <v>0</v>
      </c>
      <c r="AC1122" s="51">
        <v>0</v>
      </c>
      <c r="AD1122" s="51">
        <v>0</v>
      </c>
      <c r="AE1122" s="51">
        <v>0</v>
      </c>
      <c r="AF1122" s="51">
        <v>0</v>
      </c>
      <c r="AG1122" s="51">
        <v>0</v>
      </c>
      <c r="AH1122" s="51" t="str">
        <f>IF(OR(COUNTIF(WestCoast[],IDPs[[#This Row],[Dis_Pcode]])&gt;=1,COUNTIF(WestCoast[],#REF!)&gt;=1),"Yes","No")</f>
        <v>No</v>
      </c>
      <c r="AI1122" s="51" t="str">
        <f>IF(IDPs[[#This Row],[Gov_Pcode]]=IDPs[[#This Row],[Gov_Coming_Pcode]],"Yes","No")</f>
        <v>No</v>
      </c>
      <c r="AJ1122" s="51" t="str">
        <f>IF(IDPs[[#This Row],[Dis_Pcode]]=IDPs[[#This Row],[Dis_Coming_Pcode]],"Yes","No")</f>
        <v>No</v>
      </c>
    </row>
    <row r="1123" spans="1:36" x14ac:dyDescent="0.35">
      <c r="A1123" s="50">
        <v>45500</v>
      </c>
      <c r="B1123" s="50">
        <v>45496</v>
      </c>
      <c r="C1123" s="50" t="s">
        <v>874</v>
      </c>
      <c r="D1123" s="51" t="s">
        <v>6</v>
      </c>
      <c r="E1123" s="52" t="s">
        <v>873</v>
      </c>
      <c r="F1123" s="51" t="s">
        <v>892</v>
      </c>
      <c r="G1123" s="51" t="s">
        <v>6</v>
      </c>
      <c r="H1123" s="52" t="s">
        <v>873</v>
      </c>
      <c r="I1123" s="51" t="s">
        <v>1126</v>
      </c>
      <c r="J1123" s="51" t="s">
        <v>1184</v>
      </c>
      <c r="K1123" s="50">
        <v>45493</v>
      </c>
      <c r="L1123" s="50" t="s">
        <v>536</v>
      </c>
      <c r="M1123" s="51" t="s">
        <v>1412</v>
      </c>
      <c r="N1123" s="52" t="s">
        <v>268</v>
      </c>
      <c r="O1123" s="51" t="s">
        <v>553</v>
      </c>
      <c r="P1123" s="51" t="s">
        <v>93</v>
      </c>
      <c r="Q1123" s="52" t="s">
        <v>552</v>
      </c>
      <c r="R1123" s="51" t="s">
        <v>1180</v>
      </c>
      <c r="S1123" s="51" t="s">
        <v>1185</v>
      </c>
      <c r="T1123" s="51" t="s">
        <v>1160</v>
      </c>
      <c r="U1123" s="51"/>
      <c r="V1123" s="51"/>
      <c r="W1123" s="51">
        <v>1</v>
      </c>
      <c r="X1123" s="51">
        <v>0</v>
      </c>
      <c r="Y1123" s="51">
        <v>0</v>
      </c>
      <c r="Z1123" s="51">
        <v>0</v>
      </c>
      <c r="AA1123" s="51">
        <v>0</v>
      </c>
      <c r="AB1123" s="51">
        <v>0</v>
      </c>
      <c r="AC1123" s="51">
        <v>0</v>
      </c>
      <c r="AD1123" s="51">
        <v>1</v>
      </c>
      <c r="AE1123" s="51">
        <v>0</v>
      </c>
      <c r="AF1123" s="51">
        <v>0</v>
      </c>
      <c r="AG1123" s="51">
        <v>0</v>
      </c>
      <c r="AH1123" s="51" t="str">
        <f>IF(OR(COUNTIF(WestCoast[],IDPs[[#This Row],[Dis_Pcode]])&gt;=1,COUNTIF(WestCoast[],#REF!)&gt;=1),"Yes","No")</f>
        <v>No</v>
      </c>
      <c r="AI1123" s="51" t="str">
        <f>IF(IDPs[[#This Row],[Gov_Pcode]]=IDPs[[#This Row],[Gov_Coming_Pcode]],"Yes","No")</f>
        <v>No</v>
      </c>
      <c r="AJ1123" s="51" t="str">
        <f>IF(IDPs[[#This Row],[Dis_Pcode]]=IDPs[[#This Row],[Dis_Coming_Pcode]],"Yes","No")</f>
        <v>No</v>
      </c>
    </row>
    <row r="1124" spans="1:36" x14ac:dyDescent="0.35">
      <c r="A1124" s="50">
        <v>45500</v>
      </c>
      <c r="B1124" s="50">
        <v>45498</v>
      </c>
      <c r="C1124" s="50" t="s">
        <v>874</v>
      </c>
      <c r="D1124" s="51" t="s">
        <v>6</v>
      </c>
      <c r="E1124" s="52" t="s">
        <v>873</v>
      </c>
      <c r="F1124" s="51" t="s">
        <v>892</v>
      </c>
      <c r="G1124" s="51" t="s">
        <v>6</v>
      </c>
      <c r="H1124" s="52" t="s">
        <v>873</v>
      </c>
      <c r="I1124" s="51" t="s">
        <v>1126</v>
      </c>
      <c r="J1124" s="51" t="s">
        <v>1184</v>
      </c>
      <c r="K1124" s="50">
        <v>45493</v>
      </c>
      <c r="L1124" s="50" t="s">
        <v>401</v>
      </c>
      <c r="M1124" s="51" t="s">
        <v>1203</v>
      </c>
      <c r="N1124" s="52" t="s">
        <v>266</v>
      </c>
      <c r="O1124" s="51" t="s">
        <v>456</v>
      </c>
      <c r="P1124" s="51" t="s">
        <v>455</v>
      </c>
      <c r="Q1124" s="52" t="s">
        <v>454</v>
      </c>
      <c r="R1124" s="51" t="s">
        <v>1181</v>
      </c>
      <c r="S1124" s="51" t="s">
        <v>1413</v>
      </c>
      <c r="T1124" s="51" t="s">
        <v>1160</v>
      </c>
      <c r="U1124" s="51"/>
      <c r="V1124" s="51"/>
      <c r="W1124" s="51">
        <v>1</v>
      </c>
      <c r="X1124" s="51">
        <v>0</v>
      </c>
      <c r="Y1124" s="51">
        <v>0</v>
      </c>
      <c r="Z1124" s="51">
        <v>0</v>
      </c>
      <c r="AA1124" s="51">
        <v>0</v>
      </c>
      <c r="AB1124" s="51">
        <v>0</v>
      </c>
      <c r="AC1124" s="51">
        <v>0</v>
      </c>
      <c r="AD1124" s="51">
        <v>1</v>
      </c>
      <c r="AE1124" s="51">
        <v>0</v>
      </c>
      <c r="AF1124" s="51">
        <v>0</v>
      </c>
      <c r="AG1124" s="51">
        <v>0</v>
      </c>
      <c r="AH1124" s="51" t="str">
        <f>IF(OR(COUNTIF(WestCoast[],IDPs[[#This Row],[Dis_Pcode]])&gt;=1,COUNTIF(WestCoast[],#REF!)&gt;=1),"Yes","No")</f>
        <v>No</v>
      </c>
      <c r="AI1124" s="51" t="str">
        <f>IF(IDPs[[#This Row],[Gov_Pcode]]=IDPs[[#This Row],[Gov_Coming_Pcode]],"Yes","No")</f>
        <v>No</v>
      </c>
      <c r="AJ1124" s="51" t="str">
        <f>IF(IDPs[[#This Row],[Dis_Pcode]]=IDPs[[#This Row],[Dis_Coming_Pcode]],"Yes","No")</f>
        <v>No</v>
      </c>
    </row>
    <row r="1125" spans="1:36" x14ac:dyDescent="0.35">
      <c r="A1125" s="50">
        <v>45496</v>
      </c>
      <c r="B1125" s="50">
        <v>45496</v>
      </c>
      <c r="C1125" s="50" t="s">
        <v>841</v>
      </c>
      <c r="D1125" s="51" t="s">
        <v>10</v>
      </c>
      <c r="E1125" s="52" t="s">
        <v>272</v>
      </c>
      <c r="F1125" s="51" t="s">
        <v>865</v>
      </c>
      <c r="G1125" s="51" t="s">
        <v>167</v>
      </c>
      <c r="H1125" s="52" t="s">
        <v>864</v>
      </c>
      <c r="I1125" s="51" t="s">
        <v>1126</v>
      </c>
      <c r="J1125" s="51" t="s">
        <v>1184</v>
      </c>
      <c r="K1125" s="50">
        <v>45494</v>
      </c>
      <c r="L1125" s="50" t="s">
        <v>1046</v>
      </c>
      <c r="M1125" s="51" t="s">
        <v>1207</v>
      </c>
      <c r="N1125" s="52" t="s">
        <v>267</v>
      </c>
      <c r="O1125" s="51" t="s">
        <v>1089</v>
      </c>
      <c r="P1125" s="51" t="s">
        <v>60</v>
      </c>
      <c r="Q1125" s="52" t="s">
        <v>1088</v>
      </c>
      <c r="R1125" s="51" t="s">
        <v>1180</v>
      </c>
      <c r="S1125" s="51" t="s">
        <v>1185</v>
      </c>
      <c r="T1125" s="51" t="s">
        <v>1160</v>
      </c>
      <c r="U1125" s="51"/>
      <c r="V1125" s="51"/>
      <c r="W1125" s="51">
        <v>2</v>
      </c>
      <c r="X1125" s="51">
        <v>0</v>
      </c>
      <c r="Y1125" s="51">
        <v>2</v>
      </c>
      <c r="Z1125" s="51">
        <v>0</v>
      </c>
      <c r="AA1125" s="51">
        <v>0</v>
      </c>
      <c r="AB1125" s="51">
        <v>0</v>
      </c>
      <c r="AC1125" s="51">
        <v>0</v>
      </c>
      <c r="AD1125" s="51">
        <v>0</v>
      </c>
      <c r="AE1125" s="51">
        <v>0</v>
      </c>
      <c r="AF1125" s="51">
        <v>0</v>
      </c>
      <c r="AG1125" s="51">
        <v>0</v>
      </c>
      <c r="AH1125" s="51" t="str">
        <f>IF(OR(COUNTIF(WestCoast[],IDPs[[#This Row],[Dis_Pcode]])&gt;=1,COUNTIF(WestCoast[],#REF!)&gt;=1),"Yes","No")</f>
        <v>No</v>
      </c>
      <c r="AI1125" s="51" t="str">
        <f>IF(IDPs[[#This Row],[Gov_Pcode]]=IDPs[[#This Row],[Gov_Coming_Pcode]],"Yes","No")</f>
        <v>No</v>
      </c>
      <c r="AJ1125" s="51" t="str">
        <f>IF(IDPs[[#This Row],[Dis_Pcode]]=IDPs[[#This Row],[Dis_Coming_Pcode]],"Yes","No")</f>
        <v>No</v>
      </c>
    </row>
    <row r="1126" spans="1:36" x14ac:dyDescent="0.35">
      <c r="A1126" s="50">
        <v>45500</v>
      </c>
      <c r="B1126" s="50">
        <v>45495</v>
      </c>
      <c r="C1126" s="50" t="s">
        <v>874</v>
      </c>
      <c r="D1126" s="51" t="s">
        <v>6</v>
      </c>
      <c r="E1126" s="52" t="s">
        <v>873</v>
      </c>
      <c r="F1126" s="51" t="s">
        <v>894</v>
      </c>
      <c r="G1126" s="51" t="s">
        <v>87</v>
      </c>
      <c r="H1126" s="52" t="s">
        <v>893</v>
      </c>
      <c r="I1126" s="51" t="s">
        <v>1126</v>
      </c>
      <c r="J1126" s="51" t="s">
        <v>1184</v>
      </c>
      <c r="K1126" s="50">
        <v>45494</v>
      </c>
      <c r="L1126" s="50" t="s">
        <v>401</v>
      </c>
      <c r="M1126" s="51" t="s">
        <v>1203</v>
      </c>
      <c r="N1126" s="52" t="s">
        <v>266</v>
      </c>
      <c r="O1126" s="51" t="s">
        <v>427</v>
      </c>
      <c r="P1126" s="51" t="s">
        <v>50</v>
      </c>
      <c r="Q1126" s="52" t="s">
        <v>426</v>
      </c>
      <c r="R1126" s="51" t="s">
        <v>1180</v>
      </c>
      <c r="S1126" s="51" t="s">
        <v>1185</v>
      </c>
      <c r="T1126" s="51" t="s">
        <v>1160</v>
      </c>
      <c r="U1126" s="51"/>
      <c r="V1126" s="51"/>
      <c r="W1126" s="51">
        <v>1</v>
      </c>
      <c r="X1126" s="51">
        <v>0</v>
      </c>
      <c r="Y1126" s="51">
        <v>1</v>
      </c>
      <c r="Z1126" s="51">
        <v>0</v>
      </c>
      <c r="AA1126" s="51">
        <v>0</v>
      </c>
      <c r="AB1126" s="51">
        <v>0</v>
      </c>
      <c r="AC1126" s="51">
        <v>0</v>
      </c>
      <c r="AD1126" s="51">
        <v>0</v>
      </c>
      <c r="AE1126" s="51">
        <v>0</v>
      </c>
      <c r="AF1126" s="51">
        <v>0</v>
      </c>
      <c r="AG1126" s="51">
        <v>0</v>
      </c>
      <c r="AH1126" s="51" t="str">
        <f>IF(OR(COUNTIF(WestCoast[],IDPs[[#This Row],[Dis_Pcode]])&gt;=1,COUNTIF(WestCoast[],#REF!)&gt;=1),"Yes","No")</f>
        <v>No</v>
      </c>
      <c r="AI1126" s="51" t="str">
        <f>IF(IDPs[[#This Row],[Gov_Pcode]]=IDPs[[#This Row],[Gov_Coming_Pcode]],"Yes","No")</f>
        <v>No</v>
      </c>
      <c r="AJ1126" s="51" t="str">
        <f>IF(IDPs[[#This Row],[Dis_Pcode]]=IDPs[[#This Row],[Dis_Coming_Pcode]],"Yes","No")</f>
        <v>No</v>
      </c>
    </row>
    <row r="1127" spans="1:36" x14ac:dyDescent="0.35">
      <c r="A1127" s="50">
        <v>45500</v>
      </c>
      <c r="B1127" s="50">
        <v>45494</v>
      </c>
      <c r="C1127" s="50" t="s">
        <v>874</v>
      </c>
      <c r="D1127" s="51" t="s">
        <v>6</v>
      </c>
      <c r="E1127" s="52" t="s">
        <v>873</v>
      </c>
      <c r="F1127" s="51" t="s">
        <v>894</v>
      </c>
      <c r="G1127" s="51" t="s">
        <v>87</v>
      </c>
      <c r="H1127" s="52" t="s">
        <v>893</v>
      </c>
      <c r="I1127" s="51" t="s">
        <v>1126</v>
      </c>
      <c r="J1127" s="51" t="s">
        <v>1184</v>
      </c>
      <c r="K1127" s="50">
        <v>45494</v>
      </c>
      <c r="L1127" s="50" t="s">
        <v>462</v>
      </c>
      <c r="M1127" s="51" t="s">
        <v>19</v>
      </c>
      <c r="N1127" s="52" t="s">
        <v>278</v>
      </c>
      <c r="O1127" s="51" t="s">
        <v>466</v>
      </c>
      <c r="P1127" s="51" t="s">
        <v>140</v>
      </c>
      <c r="Q1127" s="52" t="s">
        <v>465</v>
      </c>
      <c r="R1127" s="51" t="s">
        <v>1180</v>
      </c>
      <c r="S1127" s="51" t="s">
        <v>1185</v>
      </c>
      <c r="T1127" s="51" t="s">
        <v>1160</v>
      </c>
      <c r="U1127" s="51"/>
      <c r="V1127" s="51"/>
      <c r="W1127" s="51">
        <v>1</v>
      </c>
      <c r="X1127" s="51">
        <v>0</v>
      </c>
      <c r="Y1127" s="51">
        <v>0</v>
      </c>
      <c r="Z1127" s="51">
        <v>0</v>
      </c>
      <c r="AA1127" s="51">
        <v>0</v>
      </c>
      <c r="AB1127" s="51">
        <v>0</v>
      </c>
      <c r="AC1127" s="51">
        <v>0</v>
      </c>
      <c r="AD1127" s="51">
        <v>1</v>
      </c>
      <c r="AE1127" s="51">
        <v>0</v>
      </c>
      <c r="AF1127" s="51">
        <v>0</v>
      </c>
      <c r="AG1127" s="51">
        <v>0</v>
      </c>
      <c r="AH1127" s="51" t="str">
        <f>IF(OR(COUNTIF(WestCoast[],IDPs[[#This Row],[Dis_Pcode]])&gt;=1,COUNTIF(WestCoast[],#REF!)&gt;=1),"Yes","No")</f>
        <v>No</v>
      </c>
      <c r="AI1127" s="51" t="str">
        <f>IF(IDPs[[#This Row],[Gov_Pcode]]=IDPs[[#This Row],[Gov_Coming_Pcode]],"Yes","No")</f>
        <v>No</v>
      </c>
      <c r="AJ1127" s="51" t="str">
        <f>IF(IDPs[[#This Row],[Dis_Pcode]]=IDPs[[#This Row],[Dis_Coming_Pcode]],"Yes","No")</f>
        <v>No</v>
      </c>
    </row>
    <row r="1128" spans="1:36" x14ac:dyDescent="0.35">
      <c r="A1128" s="50">
        <v>45497</v>
      </c>
      <c r="B1128" s="50">
        <v>45497</v>
      </c>
      <c r="C1128" s="50" t="s">
        <v>401</v>
      </c>
      <c r="D1128" s="51" t="s">
        <v>1203</v>
      </c>
      <c r="E1128" s="52" t="s">
        <v>266</v>
      </c>
      <c r="F1128" s="51" t="s">
        <v>417</v>
      </c>
      <c r="G1128" s="51" t="s">
        <v>1303</v>
      </c>
      <c r="H1128" s="52" t="s">
        <v>1304</v>
      </c>
      <c r="I1128" s="51" t="s">
        <v>1126</v>
      </c>
      <c r="J1128" s="51" t="s">
        <v>1184</v>
      </c>
      <c r="K1128" s="50">
        <v>45495</v>
      </c>
      <c r="L1128" s="50" t="s">
        <v>401</v>
      </c>
      <c r="M1128" s="51" t="s">
        <v>1203</v>
      </c>
      <c r="N1128" s="52" t="s">
        <v>266</v>
      </c>
      <c r="O1128" s="51" t="s">
        <v>427</v>
      </c>
      <c r="P1128" s="51" t="s">
        <v>50</v>
      </c>
      <c r="Q1128" s="52" t="s">
        <v>426</v>
      </c>
      <c r="R1128" s="51" t="s">
        <v>1180</v>
      </c>
      <c r="S1128" s="51" t="s">
        <v>1186</v>
      </c>
      <c r="T1128" s="51" t="s">
        <v>1160</v>
      </c>
      <c r="U1128" s="51"/>
      <c r="V1128" s="51"/>
      <c r="W1128" s="51">
        <v>4</v>
      </c>
      <c r="X1128" s="51">
        <v>0</v>
      </c>
      <c r="Y1128" s="51">
        <v>2</v>
      </c>
      <c r="Z1128" s="51">
        <v>0</v>
      </c>
      <c r="AA1128" s="51">
        <v>1</v>
      </c>
      <c r="AB1128" s="51">
        <v>0</v>
      </c>
      <c r="AC1128" s="51">
        <v>0</v>
      </c>
      <c r="AD1128" s="51">
        <v>1</v>
      </c>
      <c r="AE1128" s="51">
        <v>0</v>
      </c>
      <c r="AF1128" s="51">
        <v>0</v>
      </c>
      <c r="AG1128" s="51">
        <v>0</v>
      </c>
      <c r="AH1128" s="51" t="str">
        <f>IF(OR(COUNTIF(WestCoast[],IDPs[[#This Row],[Dis_Pcode]])&gt;=1,COUNTIF(WestCoast[],#REF!)&gt;=1),"Yes","No")</f>
        <v>Yes</v>
      </c>
      <c r="AI1128" s="51" t="str">
        <f>IF(IDPs[[#This Row],[Gov_Pcode]]=IDPs[[#This Row],[Gov_Coming_Pcode]],"Yes","No")</f>
        <v>Yes</v>
      </c>
      <c r="AJ1128" s="51" t="str">
        <f>IF(IDPs[[#This Row],[Dis_Pcode]]=IDPs[[#This Row],[Dis_Coming_Pcode]],"Yes","No")</f>
        <v>No</v>
      </c>
    </row>
    <row r="1129" spans="1:36" x14ac:dyDescent="0.35">
      <c r="A1129" s="50">
        <v>45499</v>
      </c>
      <c r="B1129" s="50">
        <v>45497</v>
      </c>
      <c r="C1129" s="50" t="s">
        <v>1046</v>
      </c>
      <c r="D1129" s="51" t="s">
        <v>1207</v>
      </c>
      <c r="E1129" s="52" t="s">
        <v>267</v>
      </c>
      <c r="F1129" s="51" t="s">
        <v>1061</v>
      </c>
      <c r="G1129" s="51" t="s">
        <v>88</v>
      </c>
      <c r="H1129" s="52" t="s">
        <v>1062</v>
      </c>
      <c r="I1129" s="51" t="s">
        <v>1126</v>
      </c>
      <c r="J1129" s="51" t="s">
        <v>1184</v>
      </c>
      <c r="K1129" s="50">
        <v>45495</v>
      </c>
      <c r="L1129" s="50" t="s">
        <v>401</v>
      </c>
      <c r="M1129" s="51" t="s">
        <v>1203</v>
      </c>
      <c r="N1129" s="52" t="s">
        <v>266</v>
      </c>
      <c r="O1129" s="51" t="s">
        <v>427</v>
      </c>
      <c r="P1129" s="51" t="s">
        <v>50</v>
      </c>
      <c r="Q1129" s="52" t="s">
        <v>426</v>
      </c>
      <c r="R1129" s="51" t="s">
        <v>1180</v>
      </c>
      <c r="S1129" s="51" t="s">
        <v>1185</v>
      </c>
      <c r="T1129" s="51" t="s">
        <v>1160</v>
      </c>
      <c r="U1129" s="51"/>
      <c r="V1129" s="51"/>
      <c r="W1129" s="51">
        <v>1</v>
      </c>
      <c r="X1129" s="51">
        <v>0</v>
      </c>
      <c r="Y1129" s="51">
        <v>1</v>
      </c>
      <c r="Z1129" s="51">
        <v>0</v>
      </c>
      <c r="AA1129" s="51">
        <v>0</v>
      </c>
      <c r="AB1129" s="51">
        <v>0</v>
      </c>
      <c r="AC1129" s="51">
        <v>0</v>
      </c>
      <c r="AD1129" s="51">
        <v>0</v>
      </c>
      <c r="AE1129" s="51">
        <v>0</v>
      </c>
      <c r="AF1129" s="51">
        <v>0</v>
      </c>
      <c r="AG1129" s="51">
        <v>0</v>
      </c>
      <c r="AH1129" s="51" t="str">
        <f>IF(OR(COUNTIF(WestCoast[],IDPs[[#This Row],[Dis_Pcode]])&gt;=1,COUNTIF(WestCoast[],#REF!)&gt;=1),"Yes","No")</f>
        <v>No</v>
      </c>
      <c r="AI1129" s="51" t="str">
        <f>IF(IDPs[[#This Row],[Gov_Pcode]]=IDPs[[#This Row],[Gov_Coming_Pcode]],"Yes","No")</f>
        <v>No</v>
      </c>
      <c r="AJ1129" s="51" t="str">
        <f>IF(IDPs[[#This Row],[Dis_Pcode]]=IDPs[[#This Row],[Dis_Coming_Pcode]],"Yes","No")</f>
        <v>No</v>
      </c>
    </row>
    <row r="1130" spans="1:36" x14ac:dyDescent="0.35">
      <c r="A1130" s="50">
        <v>45500</v>
      </c>
      <c r="B1130" s="50">
        <v>45495</v>
      </c>
      <c r="C1130" s="50" t="s">
        <v>874</v>
      </c>
      <c r="D1130" s="51" t="s">
        <v>6</v>
      </c>
      <c r="E1130" s="52" t="s">
        <v>873</v>
      </c>
      <c r="F1130" s="51" t="s">
        <v>894</v>
      </c>
      <c r="G1130" s="51" t="s">
        <v>87</v>
      </c>
      <c r="H1130" s="52" t="s">
        <v>893</v>
      </c>
      <c r="I1130" s="51" t="s">
        <v>1126</v>
      </c>
      <c r="J1130" s="51" t="s">
        <v>1184</v>
      </c>
      <c r="K1130" s="50">
        <v>45495</v>
      </c>
      <c r="L1130" s="50" t="s">
        <v>1046</v>
      </c>
      <c r="M1130" s="51" t="s">
        <v>1207</v>
      </c>
      <c r="N1130" s="52" t="s">
        <v>267</v>
      </c>
      <c r="O1130" s="51" t="s">
        <v>1061</v>
      </c>
      <c r="P1130" s="51" t="s">
        <v>88</v>
      </c>
      <c r="Q1130" s="52" t="s">
        <v>1062</v>
      </c>
      <c r="R1130" s="51" t="s">
        <v>1181</v>
      </c>
      <c r="S1130" s="51" t="s">
        <v>1413</v>
      </c>
      <c r="T1130" s="51" t="s">
        <v>1160</v>
      </c>
      <c r="U1130" s="51"/>
      <c r="V1130" s="51"/>
      <c r="W1130" s="51">
        <v>1</v>
      </c>
      <c r="X1130" s="51">
        <v>0</v>
      </c>
      <c r="Y1130" s="51">
        <v>0</v>
      </c>
      <c r="Z1130" s="51">
        <v>0</v>
      </c>
      <c r="AA1130" s="51">
        <v>1</v>
      </c>
      <c r="AB1130" s="51">
        <v>0</v>
      </c>
      <c r="AC1130" s="51">
        <v>0</v>
      </c>
      <c r="AD1130" s="51">
        <v>0</v>
      </c>
      <c r="AE1130" s="51">
        <v>0</v>
      </c>
      <c r="AF1130" s="51">
        <v>0</v>
      </c>
      <c r="AG1130" s="51">
        <v>0</v>
      </c>
      <c r="AH1130" s="51" t="str">
        <f>IF(OR(COUNTIF(WestCoast[],IDPs[[#This Row],[Dis_Pcode]])&gt;=1,COUNTIF(WestCoast[],#REF!)&gt;=1),"Yes","No")</f>
        <v>No</v>
      </c>
      <c r="AI1130" s="51" t="str">
        <f>IF(IDPs[[#This Row],[Gov_Pcode]]=IDPs[[#This Row],[Gov_Coming_Pcode]],"Yes","No")</f>
        <v>No</v>
      </c>
      <c r="AJ1130" s="51" t="str">
        <f>IF(IDPs[[#This Row],[Dis_Pcode]]=IDPs[[#This Row],[Dis_Coming_Pcode]],"Yes","No")</f>
        <v>No</v>
      </c>
    </row>
    <row r="1131" spans="1:36" x14ac:dyDescent="0.35">
      <c r="A1131" s="50">
        <v>45500</v>
      </c>
      <c r="B1131" s="50">
        <v>45497</v>
      </c>
      <c r="C1131" s="50" t="s">
        <v>874</v>
      </c>
      <c r="D1131" s="51" t="s">
        <v>6</v>
      </c>
      <c r="E1131" s="52" t="s">
        <v>873</v>
      </c>
      <c r="F1131" s="51" t="s">
        <v>892</v>
      </c>
      <c r="G1131" s="51" t="s">
        <v>6</v>
      </c>
      <c r="H1131" s="52" t="s">
        <v>873</v>
      </c>
      <c r="I1131" s="51" t="s">
        <v>1126</v>
      </c>
      <c r="J1131" s="51" t="s">
        <v>1184</v>
      </c>
      <c r="K1131" s="50">
        <v>45495</v>
      </c>
      <c r="L1131" s="50" t="s">
        <v>874</v>
      </c>
      <c r="M1131" s="51" t="s">
        <v>6</v>
      </c>
      <c r="N1131" s="52" t="s">
        <v>873</v>
      </c>
      <c r="O1131" s="51" t="s">
        <v>878</v>
      </c>
      <c r="P1131" s="51" t="s">
        <v>136</v>
      </c>
      <c r="Q1131" s="52" t="s">
        <v>877</v>
      </c>
      <c r="R1131" s="51" t="s">
        <v>1181</v>
      </c>
      <c r="S1131" s="51" t="s">
        <v>1413</v>
      </c>
      <c r="T1131" s="51" t="s">
        <v>1160</v>
      </c>
      <c r="U1131" s="51"/>
      <c r="V1131" s="51"/>
      <c r="W1131" s="51">
        <v>1</v>
      </c>
      <c r="X1131" s="51">
        <v>0</v>
      </c>
      <c r="Y1131" s="51">
        <v>0</v>
      </c>
      <c r="Z1131" s="51">
        <v>0</v>
      </c>
      <c r="AA1131" s="51">
        <v>0</v>
      </c>
      <c r="AB1131" s="51">
        <v>0</v>
      </c>
      <c r="AC1131" s="51">
        <v>0</v>
      </c>
      <c r="AD1131" s="51">
        <v>1</v>
      </c>
      <c r="AE1131" s="51">
        <v>0</v>
      </c>
      <c r="AF1131" s="51">
        <v>0</v>
      </c>
      <c r="AG1131" s="51">
        <v>0</v>
      </c>
      <c r="AH1131" s="51" t="str">
        <f>IF(OR(COUNTIF(WestCoast[],IDPs[[#This Row],[Dis_Pcode]])&gt;=1,COUNTIF(WestCoast[],#REF!)&gt;=1),"Yes","No")</f>
        <v>No</v>
      </c>
      <c r="AI1131" s="51" t="str">
        <f>IF(IDPs[[#This Row],[Gov_Pcode]]=IDPs[[#This Row],[Gov_Coming_Pcode]],"Yes","No")</f>
        <v>Yes</v>
      </c>
      <c r="AJ1131" s="51" t="str">
        <f>IF(IDPs[[#This Row],[Dis_Pcode]]=IDPs[[#This Row],[Dis_Coming_Pcode]],"Yes","No")</f>
        <v>No</v>
      </c>
    </row>
    <row r="1132" spans="1:36" x14ac:dyDescent="0.35">
      <c r="A1132" s="50">
        <v>45500</v>
      </c>
      <c r="B1132" s="50">
        <v>45498</v>
      </c>
      <c r="C1132" s="50" t="s">
        <v>874</v>
      </c>
      <c r="D1132" s="51" t="s">
        <v>6</v>
      </c>
      <c r="E1132" s="52" t="s">
        <v>873</v>
      </c>
      <c r="F1132" s="51" t="s">
        <v>894</v>
      </c>
      <c r="G1132" s="51" t="s">
        <v>87</v>
      </c>
      <c r="H1132" s="52" t="s">
        <v>893</v>
      </c>
      <c r="I1132" s="51" t="s">
        <v>1126</v>
      </c>
      <c r="J1132" s="51" t="s">
        <v>1184</v>
      </c>
      <c r="K1132" s="50">
        <v>45495</v>
      </c>
      <c r="L1132" s="50" t="s">
        <v>797</v>
      </c>
      <c r="M1132" s="51" t="s">
        <v>7</v>
      </c>
      <c r="N1132" s="52" t="s">
        <v>796</v>
      </c>
      <c r="O1132" s="51" t="s">
        <v>830</v>
      </c>
      <c r="P1132" s="51" t="s">
        <v>1217</v>
      </c>
      <c r="Q1132" s="52" t="s">
        <v>829</v>
      </c>
      <c r="R1132" s="51" t="s">
        <v>1181</v>
      </c>
      <c r="S1132" s="51" t="s">
        <v>1183</v>
      </c>
      <c r="T1132" s="51" t="s">
        <v>1160</v>
      </c>
      <c r="U1132" s="51"/>
      <c r="V1132" s="51"/>
      <c r="W1132" s="51">
        <v>1</v>
      </c>
      <c r="X1132" s="51">
        <v>0</v>
      </c>
      <c r="Y1132" s="51">
        <v>1</v>
      </c>
      <c r="Z1132" s="51">
        <v>0</v>
      </c>
      <c r="AA1132" s="51">
        <v>0</v>
      </c>
      <c r="AB1132" s="51">
        <v>0</v>
      </c>
      <c r="AC1132" s="51">
        <v>0</v>
      </c>
      <c r="AD1132" s="51">
        <v>0</v>
      </c>
      <c r="AE1132" s="51">
        <v>0</v>
      </c>
      <c r="AF1132" s="51">
        <v>0</v>
      </c>
      <c r="AG1132" s="51">
        <v>0</v>
      </c>
      <c r="AH1132" s="51" t="str">
        <f>IF(OR(COUNTIF(WestCoast[],IDPs[[#This Row],[Dis_Pcode]])&gt;=1,COUNTIF(WestCoast[],#REF!)&gt;=1),"Yes","No")</f>
        <v>No</v>
      </c>
      <c r="AI1132" s="51" t="str">
        <f>IF(IDPs[[#This Row],[Gov_Pcode]]=IDPs[[#This Row],[Gov_Coming_Pcode]],"Yes","No")</f>
        <v>No</v>
      </c>
      <c r="AJ1132" s="51" t="str">
        <f>IF(IDPs[[#This Row],[Dis_Pcode]]=IDPs[[#This Row],[Dis_Coming_Pcode]],"Yes","No")</f>
        <v>No</v>
      </c>
    </row>
    <row r="1133" spans="1:36" x14ac:dyDescent="0.35">
      <c r="A1133" s="50">
        <v>45500</v>
      </c>
      <c r="B1133" s="50">
        <v>45500</v>
      </c>
      <c r="C1133" s="50" t="s">
        <v>874</v>
      </c>
      <c r="D1133" s="51" t="s">
        <v>6</v>
      </c>
      <c r="E1133" s="52" t="s">
        <v>873</v>
      </c>
      <c r="F1133" s="51" t="s">
        <v>894</v>
      </c>
      <c r="G1133" s="51" t="s">
        <v>87</v>
      </c>
      <c r="H1133" s="52" t="s">
        <v>893</v>
      </c>
      <c r="I1133" s="51" t="s">
        <v>1126</v>
      </c>
      <c r="J1133" s="51" t="s">
        <v>1184</v>
      </c>
      <c r="K1133" s="50">
        <v>45495</v>
      </c>
      <c r="L1133" s="50" t="s">
        <v>401</v>
      </c>
      <c r="M1133" s="51" t="s">
        <v>1203</v>
      </c>
      <c r="N1133" s="52" t="s">
        <v>266</v>
      </c>
      <c r="O1133" s="51" t="s">
        <v>404</v>
      </c>
      <c r="P1133" s="51" t="s">
        <v>1298</v>
      </c>
      <c r="Q1133" s="52" t="s">
        <v>403</v>
      </c>
      <c r="R1133" s="51" t="s">
        <v>1181</v>
      </c>
      <c r="S1133" s="51" t="s">
        <v>1183</v>
      </c>
      <c r="T1133" s="51" t="s">
        <v>1160</v>
      </c>
      <c r="U1133" s="51"/>
      <c r="V1133" s="51"/>
      <c r="W1133" s="51">
        <v>1</v>
      </c>
      <c r="X1133" s="51">
        <v>0</v>
      </c>
      <c r="Y1133" s="51">
        <v>1</v>
      </c>
      <c r="Z1133" s="51">
        <v>0</v>
      </c>
      <c r="AA1133" s="51">
        <v>0</v>
      </c>
      <c r="AB1133" s="51">
        <v>0</v>
      </c>
      <c r="AC1133" s="51">
        <v>0</v>
      </c>
      <c r="AD1133" s="51">
        <v>0</v>
      </c>
      <c r="AE1133" s="51">
        <v>0</v>
      </c>
      <c r="AF1133" s="51">
        <v>0</v>
      </c>
      <c r="AG1133" s="51">
        <v>0</v>
      </c>
      <c r="AH1133" s="51" t="str">
        <f>IF(OR(COUNTIF(WestCoast[],IDPs[[#This Row],[Dis_Pcode]])&gt;=1,COUNTIF(WestCoast[],#REF!)&gt;=1),"Yes","No")</f>
        <v>No</v>
      </c>
      <c r="AI1133" s="51" t="str">
        <f>IF(IDPs[[#This Row],[Gov_Pcode]]=IDPs[[#This Row],[Gov_Coming_Pcode]],"Yes","No")</f>
        <v>No</v>
      </c>
      <c r="AJ1133" s="51" t="str">
        <f>IF(IDPs[[#This Row],[Dis_Pcode]]=IDPs[[#This Row],[Dis_Coming_Pcode]],"Yes","No")</f>
        <v>No</v>
      </c>
    </row>
    <row r="1134" spans="1:36" x14ac:dyDescent="0.35">
      <c r="A1134" s="50">
        <v>45500</v>
      </c>
      <c r="B1134" s="50">
        <v>45497</v>
      </c>
      <c r="C1134" s="50" t="s">
        <v>874</v>
      </c>
      <c r="D1134" s="51" t="s">
        <v>6</v>
      </c>
      <c r="E1134" s="52" t="s">
        <v>873</v>
      </c>
      <c r="F1134" s="51" t="s">
        <v>892</v>
      </c>
      <c r="G1134" s="51" t="s">
        <v>6</v>
      </c>
      <c r="H1134" s="52" t="s">
        <v>873</v>
      </c>
      <c r="I1134" s="51" t="s">
        <v>1126</v>
      </c>
      <c r="J1134" s="51" t="s">
        <v>1184</v>
      </c>
      <c r="K1134" s="50">
        <v>45496</v>
      </c>
      <c r="L1134" s="50" t="s">
        <v>401</v>
      </c>
      <c r="M1134" s="51" t="s">
        <v>1203</v>
      </c>
      <c r="N1134" s="52" t="s">
        <v>266</v>
      </c>
      <c r="O1134" s="51" t="s">
        <v>427</v>
      </c>
      <c r="P1134" s="51" t="s">
        <v>50</v>
      </c>
      <c r="Q1134" s="52" t="s">
        <v>426</v>
      </c>
      <c r="R1134" s="51" t="s">
        <v>1180</v>
      </c>
      <c r="S1134" s="51" t="s">
        <v>1185</v>
      </c>
      <c r="T1134" s="51" t="s">
        <v>1160</v>
      </c>
      <c r="U1134" s="51"/>
      <c r="V1134" s="51"/>
      <c r="W1134" s="51">
        <v>1</v>
      </c>
      <c r="X1134" s="51">
        <v>0</v>
      </c>
      <c r="Y1134" s="51">
        <v>0</v>
      </c>
      <c r="Z1134" s="51">
        <v>0</v>
      </c>
      <c r="AA1134" s="51">
        <v>0</v>
      </c>
      <c r="AB1134" s="51">
        <v>0</v>
      </c>
      <c r="AC1134" s="51">
        <v>0</v>
      </c>
      <c r="AD1134" s="51">
        <v>1</v>
      </c>
      <c r="AE1134" s="51">
        <v>0</v>
      </c>
      <c r="AF1134" s="51">
        <v>0</v>
      </c>
      <c r="AG1134" s="51">
        <v>0</v>
      </c>
      <c r="AH1134" s="51" t="str">
        <f>IF(OR(COUNTIF(WestCoast[],IDPs[[#This Row],[Dis_Pcode]])&gt;=1,COUNTIF(WestCoast[],#REF!)&gt;=1),"Yes","No")</f>
        <v>No</v>
      </c>
      <c r="AI1134" s="51" t="str">
        <f>IF(IDPs[[#This Row],[Gov_Pcode]]=IDPs[[#This Row],[Gov_Coming_Pcode]],"Yes","No")</f>
        <v>No</v>
      </c>
      <c r="AJ1134" s="51" t="str">
        <f>IF(IDPs[[#This Row],[Dis_Pcode]]=IDPs[[#This Row],[Dis_Coming_Pcode]],"Yes","No")</f>
        <v>No</v>
      </c>
    </row>
    <row r="1135" spans="1:36" x14ac:dyDescent="0.35">
      <c r="A1135" s="50">
        <v>45500</v>
      </c>
      <c r="B1135" s="50">
        <v>45497</v>
      </c>
      <c r="C1135" s="50" t="s">
        <v>874</v>
      </c>
      <c r="D1135" s="51" t="s">
        <v>6</v>
      </c>
      <c r="E1135" s="52" t="s">
        <v>873</v>
      </c>
      <c r="F1135" s="51" t="s">
        <v>892</v>
      </c>
      <c r="G1135" s="51" t="s">
        <v>6</v>
      </c>
      <c r="H1135" s="52" t="s">
        <v>873</v>
      </c>
      <c r="I1135" s="51" t="s">
        <v>1126</v>
      </c>
      <c r="J1135" s="51" t="s">
        <v>1184</v>
      </c>
      <c r="K1135" s="50">
        <v>45496</v>
      </c>
      <c r="L1135" s="50" t="s">
        <v>401</v>
      </c>
      <c r="M1135" s="51" t="s">
        <v>1203</v>
      </c>
      <c r="N1135" s="52" t="s">
        <v>266</v>
      </c>
      <c r="O1135" s="51" t="s">
        <v>413</v>
      </c>
      <c r="P1135" s="51" t="s">
        <v>29</v>
      </c>
      <c r="Q1135" s="52" t="s">
        <v>412</v>
      </c>
      <c r="R1135" s="51" t="s">
        <v>1180</v>
      </c>
      <c r="S1135" s="51" t="s">
        <v>1185</v>
      </c>
      <c r="T1135" s="51" t="s">
        <v>1160</v>
      </c>
      <c r="U1135" s="51"/>
      <c r="V1135" s="51"/>
      <c r="W1135" s="51">
        <v>1</v>
      </c>
      <c r="X1135" s="51">
        <v>0</v>
      </c>
      <c r="Y1135" s="51">
        <v>0</v>
      </c>
      <c r="Z1135" s="51">
        <v>0</v>
      </c>
      <c r="AA1135" s="51">
        <v>0</v>
      </c>
      <c r="AB1135" s="51">
        <v>0</v>
      </c>
      <c r="AC1135" s="51">
        <v>0</v>
      </c>
      <c r="AD1135" s="51">
        <v>1</v>
      </c>
      <c r="AE1135" s="51">
        <v>0</v>
      </c>
      <c r="AF1135" s="51">
        <v>0</v>
      </c>
      <c r="AG1135" s="51">
        <v>0</v>
      </c>
      <c r="AH1135" s="51" t="str">
        <f>IF(OR(COUNTIF(WestCoast[],IDPs[[#This Row],[Dis_Pcode]])&gt;=1,COUNTIF(WestCoast[],#REF!)&gt;=1),"Yes","No")</f>
        <v>No</v>
      </c>
      <c r="AI1135" s="51" t="str">
        <f>IF(IDPs[[#This Row],[Gov_Pcode]]=IDPs[[#This Row],[Gov_Coming_Pcode]],"Yes","No")</f>
        <v>No</v>
      </c>
      <c r="AJ1135" s="51" t="str">
        <f>IF(IDPs[[#This Row],[Dis_Pcode]]=IDPs[[#This Row],[Dis_Coming_Pcode]],"Yes","No")</f>
        <v>No</v>
      </c>
    </row>
    <row r="1136" spans="1:36" x14ac:dyDescent="0.35">
      <c r="A1136" s="50">
        <v>45500</v>
      </c>
      <c r="B1136" s="50">
        <v>45498</v>
      </c>
      <c r="C1136" s="50" t="s">
        <v>874</v>
      </c>
      <c r="D1136" s="51" t="s">
        <v>6</v>
      </c>
      <c r="E1136" s="52" t="s">
        <v>873</v>
      </c>
      <c r="F1136" s="51" t="s">
        <v>894</v>
      </c>
      <c r="G1136" s="51" t="s">
        <v>87</v>
      </c>
      <c r="H1136" s="52" t="s">
        <v>893</v>
      </c>
      <c r="I1136" s="51" t="s">
        <v>1126</v>
      </c>
      <c r="J1136" s="51" t="s">
        <v>1184</v>
      </c>
      <c r="K1136" s="50">
        <v>45496</v>
      </c>
      <c r="L1136" s="50" t="s">
        <v>462</v>
      </c>
      <c r="M1136" s="51" t="s">
        <v>19</v>
      </c>
      <c r="N1136" s="52" t="s">
        <v>278</v>
      </c>
      <c r="O1136" s="51" t="s">
        <v>490</v>
      </c>
      <c r="P1136" s="51" t="s">
        <v>176</v>
      </c>
      <c r="Q1136" s="52" t="s">
        <v>1282</v>
      </c>
      <c r="R1136" s="51" t="s">
        <v>1181</v>
      </c>
      <c r="S1136" s="51" t="s">
        <v>1182</v>
      </c>
      <c r="T1136" s="51" t="s">
        <v>1160</v>
      </c>
      <c r="U1136" s="51"/>
      <c r="V1136" s="51"/>
      <c r="W1136" s="51">
        <v>1</v>
      </c>
      <c r="X1136" s="51">
        <v>0</v>
      </c>
      <c r="Y1136" s="51">
        <v>0</v>
      </c>
      <c r="Z1136" s="51">
        <v>0</v>
      </c>
      <c r="AA1136" s="51">
        <v>1</v>
      </c>
      <c r="AB1136" s="51">
        <v>0</v>
      </c>
      <c r="AC1136" s="51">
        <v>0</v>
      </c>
      <c r="AD1136" s="51">
        <v>0</v>
      </c>
      <c r="AE1136" s="51">
        <v>0</v>
      </c>
      <c r="AF1136" s="51">
        <v>0</v>
      </c>
      <c r="AG1136" s="51">
        <v>0</v>
      </c>
      <c r="AH1136" s="51" t="str">
        <f>IF(OR(COUNTIF(WestCoast[],IDPs[[#This Row],[Dis_Pcode]])&gt;=1,COUNTIF(WestCoast[],#REF!)&gt;=1),"Yes","No")</f>
        <v>No</v>
      </c>
      <c r="AI1136" s="51" t="str">
        <f>IF(IDPs[[#This Row],[Gov_Pcode]]=IDPs[[#This Row],[Gov_Coming_Pcode]],"Yes","No")</f>
        <v>No</v>
      </c>
      <c r="AJ1136" s="51" t="str">
        <f>IF(IDPs[[#This Row],[Dis_Pcode]]=IDPs[[#This Row],[Dis_Coming_Pcode]],"Yes","No")</f>
        <v>No</v>
      </c>
    </row>
    <row r="1137" spans="1:36" x14ac:dyDescent="0.35">
      <c r="A1137" s="50">
        <v>45500</v>
      </c>
      <c r="B1137" s="50">
        <v>45499</v>
      </c>
      <c r="C1137" s="50" t="s">
        <v>874</v>
      </c>
      <c r="D1137" s="51" t="s">
        <v>6</v>
      </c>
      <c r="E1137" s="52" t="s">
        <v>873</v>
      </c>
      <c r="F1137" s="51" t="s">
        <v>894</v>
      </c>
      <c r="G1137" s="51" t="s">
        <v>87</v>
      </c>
      <c r="H1137" s="52" t="s">
        <v>893</v>
      </c>
      <c r="I1137" s="51" t="s">
        <v>1126</v>
      </c>
      <c r="J1137" s="51" t="s">
        <v>1184</v>
      </c>
      <c r="K1137" s="50">
        <v>45496</v>
      </c>
      <c r="L1137" s="50" t="s">
        <v>1046</v>
      </c>
      <c r="M1137" s="51" t="s">
        <v>1207</v>
      </c>
      <c r="N1137" s="52" t="s">
        <v>267</v>
      </c>
      <c r="O1137" s="51" t="s">
        <v>1094</v>
      </c>
      <c r="P1137" s="51" t="s">
        <v>1274</v>
      </c>
      <c r="Q1137" s="52" t="s">
        <v>1093</v>
      </c>
      <c r="R1137" s="51" t="s">
        <v>1181</v>
      </c>
      <c r="S1137" s="51" t="s">
        <v>1183</v>
      </c>
      <c r="T1137" s="51" t="s">
        <v>1160</v>
      </c>
      <c r="U1137" s="51"/>
      <c r="V1137" s="51"/>
      <c r="W1137" s="51">
        <v>1</v>
      </c>
      <c r="X1137" s="51">
        <v>0</v>
      </c>
      <c r="Y1137" s="51">
        <v>0</v>
      </c>
      <c r="Z1137" s="51">
        <v>0</v>
      </c>
      <c r="AA1137" s="51">
        <v>1</v>
      </c>
      <c r="AB1137" s="51">
        <v>0</v>
      </c>
      <c r="AC1137" s="51">
        <v>0</v>
      </c>
      <c r="AD1137" s="51">
        <v>0</v>
      </c>
      <c r="AE1137" s="51">
        <v>0</v>
      </c>
      <c r="AF1137" s="51">
        <v>0</v>
      </c>
      <c r="AG1137" s="51">
        <v>0</v>
      </c>
      <c r="AH1137" s="51" t="str">
        <f>IF(OR(COUNTIF(WestCoast[],IDPs[[#This Row],[Dis_Pcode]])&gt;=1,COUNTIF(WestCoast[],#REF!)&gt;=1),"Yes","No")</f>
        <v>No</v>
      </c>
      <c r="AI1137" s="51" t="str">
        <f>IF(IDPs[[#This Row],[Gov_Pcode]]=IDPs[[#This Row],[Gov_Coming_Pcode]],"Yes","No")</f>
        <v>No</v>
      </c>
      <c r="AJ1137" s="51" t="str">
        <f>IF(IDPs[[#This Row],[Dis_Pcode]]=IDPs[[#This Row],[Dis_Coming_Pcode]],"Yes","No")</f>
        <v>No</v>
      </c>
    </row>
    <row r="1138" spans="1:36" x14ac:dyDescent="0.35">
      <c r="A1138" s="50">
        <v>45500</v>
      </c>
      <c r="B1138" s="50">
        <v>45500</v>
      </c>
      <c r="C1138" s="50" t="s">
        <v>874</v>
      </c>
      <c r="D1138" s="51" t="s">
        <v>6</v>
      </c>
      <c r="E1138" s="52" t="s">
        <v>873</v>
      </c>
      <c r="F1138" s="51" t="s">
        <v>894</v>
      </c>
      <c r="G1138" s="51" t="s">
        <v>87</v>
      </c>
      <c r="H1138" s="52" t="s">
        <v>893</v>
      </c>
      <c r="I1138" s="51" t="s">
        <v>1126</v>
      </c>
      <c r="J1138" s="51" t="s">
        <v>1184</v>
      </c>
      <c r="K1138" s="50">
        <v>45496</v>
      </c>
      <c r="L1138" s="50" t="s">
        <v>717</v>
      </c>
      <c r="M1138" s="51" t="s">
        <v>1</v>
      </c>
      <c r="N1138" s="52" t="s">
        <v>264</v>
      </c>
      <c r="O1138" s="51" t="s">
        <v>757</v>
      </c>
      <c r="P1138" s="51" t="s">
        <v>77</v>
      </c>
      <c r="Q1138" s="52" t="s">
        <v>756</v>
      </c>
      <c r="R1138" s="51" t="s">
        <v>1180</v>
      </c>
      <c r="S1138" s="51" t="s">
        <v>1185</v>
      </c>
      <c r="T1138" s="51" t="s">
        <v>1160</v>
      </c>
      <c r="U1138" s="51"/>
      <c r="V1138" s="51"/>
      <c r="W1138" s="51">
        <v>1</v>
      </c>
      <c r="X1138" s="51">
        <v>0</v>
      </c>
      <c r="Y1138" s="51">
        <v>0</v>
      </c>
      <c r="Z1138" s="51">
        <v>0</v>
      </c>
      <c r="AA1138" s="51">
        <v>1</v>
      </c>
      <c r="AB1138" s="51">
        <v>0</v>
      </c>
      <c r="AC1138" s="51">
        <v>0</v>
      </c>
      <c r="AD1138" s="51">
        <v>0</v>
      </c>
      <c r="AE1138" s="51">
        <v>0</v>
      </c>
      <c r="AF1138" s="51">
        <v>0</v>
      </c>
      <c r="AG1138" s="51">
        <v>0</v>
      </c>
      <c r="AH1138" s="51" t="str">
        <f>IF(OR(COUNTIF(WestCoast[],IDPs[[#This Row],[Dis_Pcode]])&gt;=1,COUNTIF(WestCoast[],#REF!)&gt;=1),"Yes","No")</f>
        <v>No</v>
      </c>
      <c r="AI1138" s="51" t="str">
        <f>IF(IDPs[[#This Row],[Gov_Pcode]]=IDPs[[#This Row],[Gov_Coming_Pcode]],"Yes","No")</f>
        <v>No</v>
      </c>
      <c r="AJ1138" s="51" t="str">
        <f>IF(IDPs[[#This Row],[Dis_Pcode]]=IDPs[[#This Row],[Dis_Coming_Pcode]],"Yes","No")</f>
        <v>No</v>
      </c>
    </row>
    <row r="1139" spans="1:36" x14ac:dyDescent="0.35">
      <c r="A1139" s="50">
        <v>45499</v>
      </c>
      <c r="B1139" s="50">
        <v>45499</v>
      </c>
      <c r="C1139" s="50" t="s">
        <v>1046</v>
      </c>
      <c r="D1139" s="51" t="s">
        <v>1207</v>
      </c>
      <c r="E1139" s="52" t="s">
        <v>267</v>
      </c>
      <c r="F1139" s="51" t="s">
        <v>1081</v>
      </c>
      <c r="G1139" s="51" t="s">
        <v>1208</v>
      </c>
      <c r="H1139" s="52" t="s">
        <v>1080</v>
      </c>
      <c r="I1139" s="51" t="s">
        <v>1126</v>
      </c>
      <c r="J1139" s="51" t="s">
        <v>1184</v>
      </c>
      <c r="K1139" s="50">
        <v>45497</v>
      </c>
      <c r="L1139" s="50" t="s">
        <v>1046</v>
      </c>
      <c r="M1139" s="51" t="s">
        <v>1207</v>
      </c>
      <c r="N1139" s="52" t="s">
        <v>267</v>
      </c>
      <c r="O1139" s="51" t="s">
        <v>1053</v>
      </c>
      <c r="P1139" s="51" t="s">
        <v>1052</v>
      </c>
      <c r="Q1139" s="52" t="s">
        <v>1051</v>
      </c>
      <c r="R1139" s="51" t="s">
        <v>1181</v>
      </c>
      <c r="S1139" s="51" t="s">
        <v>1474</v>
      </c>
      <c r="T1139" s="51" t="s">
        <v>1435</v>
      </c>
      <c r="U1139" s="51" t="s">
        <v>1160</v>
      </c>
      <c r="V1139" s="51"/>
      <c r="W1139" s="51">
        <v>4</v>
      </c>
      <c r="X1139" s="51">
        <v>0</v>
      </c>
      <c r="Y1139" s="51">
        <v>0</v>
      </c>
      <c r="Z1139" s="51">
        <v>0</v>
      </c>
      <c r="AA1139" s="51">
        <v>4</v>
      </c>
      <c r="AB1139" s="51">
        <v>0</v>
      </c>
      <c r="AC1139" s="51">
        <v>0</v>
      </c>
      <c r="AD1139" s="51">
        <v>0</v>
      </c>
      <c r="AE1139" s="51">
        <v>0</v>
      </c>
      <c r="AF1139" s="51">
        <v>0</v>
      </c>
      <c r="AG1139" s="51">
        <v>0</v>
      </c>
      <c r="AH1139" s="51" t="str">
        <f>IF(OR(COUNTIF(WestCoast[],IDPs[[#This Row],[Dis_Pcode]])&gt;=1,COUNTIF(WestCoast[],#REF!)&gt;=1),"Yes","No")</f>
        <v>No</v>
      </c>
      <c r="AI1139" s="51" t="str">
        <f>IF(IDPs[[#This Row],[Gov_Pcode]]=IDPs[[#This Row],[Gov_Coming_Pcode]],"Yes","No")</f>
        <v>Yes</v>
      </c>
      <c r="AJ1139" s="51" t="str">
        <f>IF(IDPs[[#This Row],[Dis_Pcode]]=IDPs[[#This Row],[Dis_Coming_Pcode]],"Yes","No")</f>
        <v>No</v>
      </c>
    </row>
    <row r="1140" spans="1:36" x14ac:dyDescent="0.35">
      <c r="A1140" s="50">
        <v>45500</v>
      </c>
      <c r="B1140" s="50">
        <v>45499</v>
      </c>
      <c r="C1140" s="50" t="s">
        <v>874</v>
      </c>
      <c r="D1140" s="51" t="s">
        <v>6</v>
      </c>
      <c r="E1140" s="52" t="s">
        <v>873</v>
      </c>
      <c r="F1140" s="51" t="s">
        <v>894</v>
      </c>
      <c r="G1140" s="51" t="s">
        <v>87</v>
      </c>
      <c r="H1140" s="52" t="s">
        <v>893</v>
      </c>
      <c r="I1140" s="51" t="s">
        <v>1126</v>
      </c>
      <c r="J1140" s="51" t="s">
        <v>1184</v>
      </c>
      <c r="K1140" s="50">
        <v>45497</v>
      </c>
      <c r="L1140" s="50" t="s">
        <v>325</v>
      </c>
      <c r="M1140" s="51" t="s">
        <v>17</v>
      </c>
      <c r="N1140" s="52" t="s">
        <v>277</v>
      </c>
      <c r="O1140" s="51" t="s">
        <v>345</v>
      </c>
      <c r="P1140" s="51" t="s">
        <v>344</v>
      </c>
      <c r="Q1140" s="52" t="s">
        <v>343</v>
      </c>
      <c r="R1140" s="51" t="s">
        <v>1181</v>
      </c>
      <c r="S1140" s="51" t="s">
        <v>1182</v>
      </c>
      <c r="T1140" s="51" t="s">
        <v>1160</v>
      </c>
      <c r="U1140" s="51"/>
      <c r="V1140" s="51"/>
      <c r="W1140" s="51">
        <v>1</v>
      </c>
      <c r="X1140" s="51">
        <v>0</v>
      </c>
      <c r="Y1140" s="51">
        <v>0</v>
      </c>
      <c r="Z1140" s="51">
        <v>0</v>
      </c>
      <c r="AA1140" s="51">
        <v>0</v>
      </c>
      <c r="AB1140" s="51">
        <v>0</v>
      </c>
      <c r="AC1140" s="51">
        <v>0</v>
      </c>
      <c r="AD1140" s="51">
        <v>1</v>
      </c>
      <c r="AE1140" s="51">
        <v>0</v>
      </c>
      <c r="AF1140" s="51">
        <v>0</v>
      </c>
      <c r="AG1140" s="51">
        <v>0</v>
      </c>
      <c r="AH1140" s="51" t="str">
        <f>IF(OR(COUNTIF(WestCoast[],IDPs[[#This Row],[Dis_Pcode]])&gt;=1,COUNTIF(WestCoast[],#REF!)&gt;=1),"Yes","No")</f>
        <v>No</v>
      </c>
      <c r="AI1140" s="51" t="str">
        <f>IF(IDPs[[#This Row],[Gov_Pcode]]=IDPs[[#This Row],[Gov_Coming_Pcode]],"Yes","No")</f>
        <v>No</v>
      </c>
      <c r="AJ1140" s="51" t="str">
        <f>IF(IDPs[[#This Row],[Dis_Pcode]]=IDPs[[#This Row],[Dis_Coming_Pcode]],"Yes","No")</f>
        <v>No</v>
      </c>
    </row>
    <row r="1141" spans="1:36" x14ac:dyDescent="0.35">
      <c r="A1141" s="50">
        <v>45500</v>
      </c>
      <c r="B1141" s="50">
        <v>45499</v>
      </c>
      <c r="C1141" s="50" t="s">
        <v>874</v>
      </c>
      <c r="D1141" s="51" t="s">
        <v>6</v>
      </c>
      <c r="E1141" s="52" t="s">
        <v>873</v>
      </c>
      <c r="F1141" s="51" t="s">
        <v>894</v>
      </c>
      <c r="G1141" s="51" t="s">
        <v>87</v>
      </c>
      <c r="H1141" s="52" t="s">
        <v>893</v>
      </c>
      <c r="I1141" s="51" t="s">
        <v>1126</v>
      </c>
      <c r="J1141" s="51" t="s">
        <v>1184</v>
      </c>
      <c r="K1141" s="50">
        <v>45497</v>
      </c>
      <c r="L1141" s="50" t="s">
        <v>841</v>
      </c>
      <c r="M1141" s="51" t="s">
        <v>10</v>
      </c>
      <c r="N1141" s="52" t="s">
        <v>272</v>
      </c>
      <c r="O1141" s="51" t="s">
        <v>857</v>
      </c>
      <c r="P1141" s="51" t="s">
        <v>1371</v>
      </c>
      <c r="Q1141" s="52" t="s">
        <v>1372</v>
      </c>
      <c r="R1141" s="51" t="s">
        <v>1180</v>
      </c>
      <c r="S1141" s="51" t="s">
        <v>1185</v>
      </c>
      <c r="T1141" s="51" t="s">
        <v>1160</v>
      </c>
      <c r="U1141" s="51"/>
      <c r="V1141" s="51"/>
      <c r="W1141" s="51">
        <v>1</v>
      </c>
      <c r="X1141" s="51">
        <v>0</v>
      </c>
      <c r="Y1141" s="51">
        <v>0</v>
      </c>
      <c r="Z1141" s="51">
        <v>0</v>
      </c>
      <c r="AA1141" s="51">
        <v>1</v>
      </c>
      <c r="AB1141" s="51">
        <v>0</v>
      </c>
      <c r="AC1141" s="51">
        <v>0</v>
      </c>
      <c r="AD1141" s="51">
        <v>0</v>
      </c>
      <c r="AE1141" s="51">
        <v>0</v>
      </c>
      <c r="AF1141" s="51">
        <v>0</v>
      </c>
      <c r="AG1141" s="51">
        <v>0</v>
      </c>
      <c r="AH1141" s="51" t="str">
        <f>IF(OR(COUNTIF(WestCoast[],IDPs[[#This Row],[Dis_Pcode]])&gt;=1,COUNTIF(WestCoast[],#REF!)&gt;=1),"Yes","No")</f>
        <v>No</v>
      </c>
      <c r="AI1141" s="51" t="str">
        <f>IF(IDPs[[#This Row],[Gov_Pcode]]=IDPs[[#This Row],[Gov_Coming_Pcode]],"Yes","No")</f>
        <v>No</v>
      </c>
      <c r="AJ1141" s="51" t="str">
        <f>IF(IDPs[[#This Row],[Dis_Pcode]]=IDPs[[#This Row],[Dis_Coming_Pcode]],"Yes","No")</f>
        <v>No</v>
      </c>
    </row>
    <row r="1142" spans="1:36" x14ac:dyDescent="0.35">
      <c r="A1142" s="50">
        <v>45500</v>
      </c>
      <c r="B1142" s="50">
        <v>45500</v>
      </c>
      <c r="C1142" s="50" t="s">
        <v>874</v>
      </c>
      <c r="D1142" s="51" t="s">
        <v>6</v>
      </c>
      <c r="E1142" s="52" t="s">
        <v>873</v>
      </c>
      <c r="F1142" s="51" t="s">
        <v>894</v>
      </c>
      <c r="G1142" s="51" t="s">
        <v>87</v>
      </c>
      <c r="H1142" s="52" t="s">
        <v>893</v>
      </c>
      <c r="I1142" s="51" t="s">
        <v>1126</v>
      </c>
      <c r="J1142" s="51" t="s">
        <v>1184</v>
      </c>
      <c r="K1142" s="50">
        <v>45497</v>
      </c>
      <c r="L1142" s="50" t="s">
        <v>563</v>
      </c>
      <c r="M1142" s="51" t="s">
        <v>8</v>
      </c>
      <c r="N1142" s="52" t="s">
        <v>269</v>
      </c>
      <c r="O1142" s="51" t="s">
        <v>572</v>
      </c>
      <c r="P1142" s="51" t="s">
        <v>8</v>
      </c>
      <c r="Q1142" s="52" t="s">
        <v>269</v>
      </c>
      <c r="R1142" s="51" t="s">
        <v>1181</v>
      </c>
      <c r="S1142" s="51" t="s">
        <v>1182</v>
      </c>
      <c r="T1142" s="51" t="s">
        <v>1439</v>
      </c>
      <c r="U1142" s="51"/>
      <c r="V1142" s="51"/>
      <c r="W1142" s="51">
        <v>1</v>
      </c>
      <c r="X1142" s="51">
        <v>0</v>
      </c>
      <c r="Y1142" s="51">
        <v>0</v>
      </c>
      <c r="Z1142" s="51">
        <v>0</v>
      </c>
      <c r="AA1142" s="51">
        <v>1</v>
      </c>
      <c r="AB1142" s="51">
        <v>0</v>
      </c>
      <c r="AC1142" s="51">
        <v>0</v>
      </c>
      <c r="AD1142" s="51">
        <v>0</v>
      </c>
      <c r="AE1142" s="51">
        <v>0</v>
      </c>
      <c r="AF1142" s="51">
        <v>0</v>
      </c>
      <c r="AG1142" s="51">
        <v>0</v>
      </c>
      <c r="AH1142" s="51" t="str">
        <f>IF(OR(COUNTIF(WestCoast[],IDPs[[#This Row],[Dis_Pcode]])&gt;=1,COUNTIF(WestCoast[],#REF!)&gt;=1),"Yes","No")</f>
        <v>No</v>
      </c>
      <c r="AI1142" s="51" t="str">
        <f>IF(IDPs[[#This Row],[Gov_Pcode]]=IDPs[[#This Row],[Gov_Coming_Pcode]],"Yes","No")</f>
        <v>No</v>
      </c>
      <c r="AJ1142" s="51" t="str">
        <f>IF(IDPs[[#This Row],[Dis_Pcode]]=IDPs[[#This Row],[Dis_Coming_Pcode]],"Yes","No")</f>
        <v>No</v>
      </c>
    </row>
    <row r="1143" spans="1:36" x14ac:dyDescent="0.35">
      <c r="A1143" s="50">
        <v>45500</v>
      </c>
      <c r="B1143" s="50">
        <v>45500</v>
      </c>
      <c r="C1143" s="50" t="s">
        <v>874</v>
      </c>
      <c r="D1143" s="51" t="s">
        <v>6</v>
      </c>
      <c r="E1143" s="52" t="s">
        <v>873</v>
      </c>
      <c r="F1143" s="51" t="s">
        <v>894</v>
      </c>
      <c r="G1143" s="51" t="s">
        <v>87</v>
      </c>
      <c r="H1143" s="52" t="s">
        <v>893</v>
      </c>
      <c r="I1143" s="51" t="s">
        <v>1126</v>
      </c>
      <c r="J1143" s="51" t="s">
        <v>1184</v>
      </c>
      <c r="K1143" s="50">
        <v>45498</v>
      </c>
      <c r="L1143" s="50" t="s">
        <v>874</v>
      </c>
      <c r="M1143" s="51" t="s">
        <v>6</v>
      </c>
      <c r="N1143" s="52" t="s">
        <v>873</v>
      </c>
      <c r="O1143" s="51" t="s">
        <v>891</v>
      </c>
      <c r="P1143" s="51" t="s">
        <v>95</v>
      </c>
      <c r="Q1143" s="52" t="s">
        <v>890</v>
      </c>
      <c r="R1143" s="51" t="s">
        <v>1180</v>
      </c>
      <c r="S1143" s="51" t="s">
        <v>1185</v>
      </c>
      <c r="T1143" s="51" t="s">
        <v>1439</v>
      </c>
      <c r="U1143" s="51"/>
      <c r="V1143" s="51"/>
      <c r="W1143" s="51">
        <v>1</v>
      </c>
      <c r="X1143" s="51">
        <v>0</v>
      </c>
      <c r="Y1143" s="51">
        <v>1</v>
      </c>
      <c r="Z1143" s="51">
        <v>0</v>
      </c>
      <c r="AA1143" s="51">
        <v>0</v>
      </c>
      <c r="AB1143" s="51">
        <v>0</v>
      </c>
      <c r="AC1143" s="51">
        <v>0</v>
      </c>
      <c r="AD1143" s="51">
        <v>0</v>
      </c>
      <c r="AE1143" s="51">
        <v>0</v>
      </c>
      <c r="AF1143" s="51">
        <v>0</v>
      </c>
      <c r="AG1143" s="51">
        <v>0</v>
      </c>
      <c r="AH1143" s="51" t="str">
        <f>IF(OR(COUNTIF(WestCoast[],IDPs[[#This Row],[Dis_Pcode]])&gt;=1,COUNTIF(WestCoast[],#REF!)&gt;=1),"Yes","No")</f>
        <v>No</v>
      </c>
      <c r="AI1143" s="51" t="str">
        <f>IF(IDPs[[#This Row],[Gov_Pcode]]=IDPs[[#This Row],[Gov_Coming_Pcode]],"Yes","No")</f>
        <v>Yes</v>
      </c>
      <c r="AJ1143" s="51" t="str">
        <f>IF(IDPs[[#This Row],[Dis_Pcode]]=IDPs[[#This Row],[Dis_Coming_Pcode]],"Yes","No")</f>
        <v>No</v>
      </c>
    </row>
    <row r="1144" spans="1:36" x14ac:dyDescent="0.35">
      <c r="A1144" s="50">
        <v>45500</v>
      </c>
      <c r="B1144" s="50">
        <v>45500</v>
      </c>
      <c r="C1144" s="50" t="s">
        <v>874</v>
      </c>
      <c r="D1144" s="51" t="s">
        <v>6</v>
      </c>
      <c r="E1144" s="52" t="s">
        <v>873</v>
      </c>
      <c r="F1144" s="51" t="s">
        <v>894</v>
      </c>
      <c r="G1144" s="51" t="s">
        <v>87</v>
      </c>
      <c r="H1144" s="52" t="s">
        <v>893</v>
      </c>
      <c r="I1144" s="51" t="s">
        <v>1126</v>
      </c>
      <c r="J1144" s="51" t="s">
        <v>1184</v>
      </c>
      <c r="K1144" s="50">
        <v>45500</v>
      </c>
      <c r="L1144" s="50" t="s">
        <v>401</v>
      </c>
      <c r="M1144" s="51" t="s">
        <v>1203</v>
      </c>
      <c r="N1144" s="52" t="s">
        <v>266</v>
      </c>
      <c r="O1144" s="51" t="s">
        <v>427</v>
      </c>
      <c r="P1144" s="51" t="s">
        <v>50</v>
      </c>
      <c r="Q1144" s="52" t="s">
        <v>426</v>
      </c>
      <c r="R1144" s="51" t="s">
        <v>1180</v>
      </c>
      <c r="S1144" s="51" t="s">
        <v>1186</v>
      </c>
      <c r="T1144" s="51" t="s">
        <v>1160</v>
      </c>
      <c r="U1144" s="51"/>
      <c r="V1144" s="51"/>
      <c r="W1144" s="51">
        <v>2</v>
      </c>
      <c r="X1144" s="51">
        <v>0</v>
      </c>
      <c r="Y1144" s="51">
        <v>0</v>
      </c>
      <c r="Z1144" s="51">
        <v>0</v>
      </c>
      <c r="AA1144" s="51">
        <v>0</v>
      </c>
      <c r="AB1144" s="51">
        <v>0</v>
      </c>
      <c r="AC1144" s="51">
        <v>0</v>
      </c>
      <c r="AD1144" s="51">
        <v>2</v>
      </c>
      <c r="AE1144" s="51">
        <v>0</v>
      </c>
      <c r="AF1144" s="51">
        <v>0</v>
      </c>
      <c r="AG1144" s="51">
        <v>0</v>
      </c>
      <c r="AH1144" s="51" t="str">
        <f>IF(OR(COUNTIF(WestCoast[],IDPs[[#This Row],[Dis_Pcode]])&gt;=1,COUNTIF(WestCoast[],#REF!)&gt;=1),"Yes","No")</f>
        <v>No</v>
      </c>
      <c r="AI1144" s="51" t="str">
        <f>IF(IDPs[[#This Row],[Gov_Pcode]]=IDPs[[#This Row],[Gov_Coming_Pcode]],"Yes","No")</f>
        <v>No</v>
      </c>
      <c r="AJ1144" s="51" t="str">
        <f>IF(IDPs[[#This Row],[Dis_Pcode]]=IDPs[[#This Row],[Dis_Coming_Pcode]],"Yes","No")</f>
        <v>No</v>
      </c>
    </row>
    <row r="1145" spans="1:36" x14ac:dyDescent="0.35">
      <c r="A1145" s="65">
        <v>45502</v>
      </c>
      <c r="B1145" s="65">
        <v>45502</v>
      </c>
      <c r="C1145" s="65" t="s">
        <v>1046</v>
      </c>
      <c r="D1145" s="66" t="s">
        <v>1207</v>
      </c>
      <c r="E1145" s="100" t="s">
        <v>267</v>
      </c>
      <c r="F1145" s="66" t="s">
        <v>1070</v>
      </c>
      <c r="G1145" s="66" t="s">
        <v>83</v>
      </c>
      <c r="H1145" s="100" t="s">
        <v>1071</v>
      </c>
      <c r="I1145" s="66" t="s">
        <v>1126</v>
      </c>
      <c r="J1145" s="66" t="s">
        <v>1184</v>
      </c>
      <c r="K1145" s="65">
        <v>45493</v>
      </c>
      <c r="L1145" s="65" t="s">
        <v>536</v>
      </c>
      <c r="M1145" s="66" t="s">
        <v>1412</v>
      </c>
      <c r="N1145" s="100" t="s">
        <v>268</v>
      </c>
      <c r="O1145" s="66" t="s">
        <v>540</v>
      </c>
      <c r="P1145" s="66" t="s">
        <v>1250</v>
      </c>
      <c r="Q1145" s="100" t="s">
        <v>539</v>
      </c>
      <c r="R1145" s="66" t="s">
        <v>1181</v>
      </c>
      <c r="S1145" s="66" t="s">
        <v>1183</v>
      </c>
      <c r="T1145" s="66" t="s">
        <v>1160</v>
      </c>
      <c r="U1145" s="66"/>
      <c r="V1145" s="66"/>
      <c r="W1145" s="66">
        <v>7</v>
      </c>
      <c r="X1145" s="66">
        <v>0</v>
      </c>
      <c r="Y1145" s="66">
        <v>0</v>
      </c>
      <c r="Z1145" s="66">
        <v>0</v>
      </c>
      <c r="AA1145" s="66">
        <v>7</v>
      </c>
      <c r="AB1145" s="66">
        <v>0</v>
      </c>
      <c r="AC1145" s="66">
        <v>0</v>
      </c>
      <c r="AD1145" s="66">
        <v>0</v>
      </c>
      <c r="AE1145" s="66">
        <v>0</v>
      </c>
      <c r="AF1145" s="66">
        <v>0</v>
      </c>
      <c r="AG1145" s="66">
        <v>0</v>
      </c>
      <c r="AH1145" s="66" t="str">
        <f>IF(OR(COUNTIF(WestCoast[],IDPs[[#This Row],[Dis_Pcode]])&gt;=1,COUNTIF(WestCoast[],#REF!)&gt;=1),"Yes","No")</f>
        <v>No</v>
      </c>
      <c r="AI1145" s="66" t="str">
        <f>IF(IDPs[[#This Row],[Gov_Pcode]]=IDPs[[#This Row],[Gov_Coming_Pcode]],"Yes","No")</f>
        <v>No</v>
      </c>
      <c r="AJ1145" s="66" t="str">
        <f>IF(IDPs[[#This Row],[Dis_Pcode]]=IDPs[[#This Row],[Dis_Coming_Pcode]],"Yes","No")</f>
        <v>No</v>
      </c>
    </row>
    <row r="1146" spans="1:36" x14ac:dyDescent="0.35">
      <c r="A1146" s="65">
        <v>45502</v>
      </c>
      <c r="B1146" s="65">
        <v>45502</v>
      </c>
      <c r="C1146" s="65" t="s">
        <v>1046</v>
      </c>
      <c r="D1146" s="66" t="s">
        <v>1207</v>
      </c>
      <c r="E1146" s="100" t="s">
        <v>267</v>
      </c>
      <c r="F1146" s="66" t="s">
        <v>1070</v>
      </c>
      <c r="G1146" s="66" t="s">
        <v>83</v>
      </c>
      <c r="H1146" s="100" t="s">
        <v>1071</v>
      </c>
      <c r="I1146" s="66" t="s">
        <v>1126</v>
      </c>
      <c r="J1146" s="66" t="s">
        <v>1184</v>
      </c>
      <c r="K1146" s="65">
        <v>45493</v>
      </c>
      <c r="L1146" s="65" t="s">
        <v>1046</v>
      </c>
      <c r="M1146" s="66" t="s">
        <v>1207</v>
      </c>
      <c r="N1146" s="100" t="s">
        <v>267</v>
      </c>
      <c r="O1146" s="66" t="s">
        <v>1053</v>
      </c>
      <c r="P1146" s="66" t="s">
        <v>1052</v>
      </c>
      <c r="Q1146" s="100" t="s">
        <v>1051</v>
      </c>
      <c r="R1146" s="66" t="s">
        <v>1180</v>
      </c>
      <c r="S1146" s="66" t="s">
        <v>1185</v>
      </c>
      <c r="T1146" s="66" t="s">
        <v>1160</v>
      </c>
      <c r="U1146" s="66"/>
      <c r="V1146" s="66"/>
      <c r="W1146" s="66">
        <v>4</v>
      </c>
      <c r="X1146" s="66">
        <v>0</v>
      </c>
      <c r="Y1146" s="66">
        <v>4</v>
      </c>
      <c r="Z1146" s="66">
        <v>0</v>
      </c>
      <c r="AA1146" s="66">
        <v>0</v>
      </c>
      <c r="AB1146" s="66">
        <v>0</v>
      </c>
      <c r="AC1146" s="66">
        <v>0</v>
      </c>
      <c r="AD1146" s="66">
        <v>0</v>
      </c>
      <c r="AE1146" s="66">
        <v>0</v>
      </c>
      <c r="AF1146" s="66">
        <v>0</v>
      </c>
      <c r="AG1146" s="66">
        <v>0</v>
      </c>
      <c r="AH1146" s="66" t="str">
        <f>IF(OR(COUNTIF(WestCoast[],IDPs[[#This Row],[Dis_Pcode]])&gt;=1,COUNTIF(WestCoast[],#REF!)&gt;=1),"Yes","No")</f>
        <v>No</v>
      </c>
      <c r="AI1146" s="66" t="str">
        <f>IF(IDPs[[#This Row],[Gov_Pcode]]=IDPs[[#This Row],[Gov_Coming_Pcode]],"Yes","No")</f>
        <v>Yes</v>
      </c>
      <c r="AJ1146" s="66" t="str">
        <f>IF(IDPs[[#This Row],[Dis_Pcode]]=IDPs[[#This Row],[Dis_Coming_Pcode]],"Yes","No")</f>
        <v>No</v>
      </c>
    </row>
    <row r="1147" spans="1:36" x14ac:dyDescent="0.35">
      <c r="A1147" s="65">
        <v>45502</v>
      </c>
      <c r="B1147" s="65">
        <v>45502</v>
      </c>
      <c r="C1147" s="65" t="s">
        <v>1046</v>
      </c>
      <c r="D1147" s="66" t="s">
        <v>1207</v>
      </c>
      <c r="E1147" s="100" t="s">
        <v>267</v>
      </c>
      <c r="F1147" s="66" t="s">
        <v>1063</v>
      </c>
      <c r="G1147" s="66" t="s">
        <v>1272</v>
      </c>
      <c r="H1147" s="100" t="s">
        <v>1092</v>
      </c>
      <c r="I1147" s="66" t="s">
        <v>1126</v>
      </c>
      <c r="J1147" s="66" t="s">
        <v>1184</v>
      </c>
      <c r="K1147" s="65">
        <v>45494</v>
      </c>
      <c r="L1147" s="65" t="s">
        <v>1046</v>
      </c>
      <c r="M1147" s="66" t="s">
        <v>1207</v>
      </c>
      <c r="N1147" s="100" t="s">
        <v>267</v>
      </c>
      <c r="O1147" s="66" t="s">
        <v>1063</v>
      </c>
      <c r="P1147" s="66" t="s">
        <v>1272</v>
      </c>
      <c r="Q1147" s="100" t="s">
        <v>1092</v>
      </c>
      <c r="R1147" s="66" t="s">
        <v>1180</v>
      </c>
      <c r="S1147" s="66" t="s">
        <v>1186</v>
      </c>
      <c r="T1147" s="66" t="s">
        <v>1160</v>
      </c>
      <c r="U1147" s="66"/>
      <c r="V1147" s="66"/>
      <c r="W1147" s="66">
        <v>2</v>
      </c>
      <c r="X1147" s="66">
        <v>0</v>
      </c>
      <c r="Y1147" s="66">
        <v>0</v>
      </c>
      <c r="Z1147" s="66">
        <v>0</v>
      </c>
      <c r="AA1147" s="66">
        <v>2</v>
      </c>
      <c r="AB1147" s="66">
        <v>0</v>
      </c>
      <c r="AC1147" s="66">
        <v>0</v>
      </c>
      <c r="AD1147" s="66">
        <v>0</v>
      </c>
      <c r="AE1147" s="66">
        <v>0</v>
      </c>
      <c r="AF1147" s="66">
        <v>0</v>
      </c>
      <c r="AG1147" s="66">
        <v>0</v>
      </c>
      <c r="AH1147" s="66" t="str">
        <f>IF(OR(COUNTIF(WestCoast[],IDPs[[#This Row],[Dis_Pcode]])&gt;=1,COUNTIF(WestCoast[],#REF!)&gt;=1),"Yes","No")</f>
        <v>No</v>
      </c>
      <c r="AI1147" s="66" t="str">
        <f>IF(IDPs[[#This Row],[Gov_Pcode]]=IDPs[[#This Row],[Gov_Coming_Pcode]],"Yes","No")</f>
        <v>Yes</v>
      </c>
      <c r="AJ1147" s="66" t="str">
        <f>IF(IDPs[[#This Row],[Dis_Pcode]]=IDPs[[#This Row],[Dis_Coming_Pcode]],"Yes","No")</f>
        <v>Yes</v>
      </c>
    </row>
    <row r="1148" spans="1:36" x14ac:dyDescent="0.35">
      <c r="A1148" s="65">
        <v>45505</v>
      </c>
      <c r="B1148" s="65">
        <v>45504</v>
      </c>
      <c r="C1148" s="65" t="s">
        <v>401</v>
      </c>
      <c r="D1148" s="66" t="s">
        <v>1203</v>
      </c>
      <c r="E1148" s="100" t="s">
        <v>266</v>
      </c>
      <c r="F1148" s="66" t="s">
        <v>417</v>
      </c>
      <c r="G1148" s="66" t="s">
        <v>1303</v>
      </c>
      <c r="H1148" s="100" t="s">
        <v>1304</v>
      </c>
      <c r="I1148" s="66" t="s">
        <v>1126</v>
      </c>
      <c r="J1148" s="66" t="s">
        <v>1184</v>
      </c>
      <c r="K1148" s="65">
        <v>45498</v>
      </c>
      <c r="L1148" s="65" t="s">
        <v>401</v>
      </c>
      <c r="M1148" s="66" t="s">
        <v>1203</v>
      </c>
      <c r="N1148" s="100" t="s">
        <v>266</v>
      </c>
      <c r="O1148" s="66" t="s">
        <v>413</v>
      </c>
      <c r="P1148" s="66" t="s">
        <v>29</v>
      </c>
      <c r="Q1148" s="100" t="s">
        <v>412</v>
      </c>
      <c r="R1148" s="66" t="s">
        <v>1181</v>
      </c>
      <c r="S1148" s="66" t="s">
        <v>1182</v>
      </c>
      <c r="T1148" s="66" t="s">
        <v>1160</v>
      </c>
      <c r="U1148" s="66"/>
      <c r="V1148" s="66"/>
      <c r="W1148" s="66">
        <v>3</v>
      </c>
      <c r="X1148" s="66">
        <v>0</v>
      </c>
      <c r="Y1148" s="66">
        <v>0</v>
      </c>
      <c r="Z1148" s="66">
        <v>0</v>
      </c>
      <c r="AA1148" s="66">
        <v>1</v>
      </c>
      <c r="AB1148" s="66">
        <v>0</v>
      </c>
      <c r="AC1148" s="66">
        <v>0</v>
      </c>
      <c r="AD1148" s="66">
        <v>0</v>
      </c>
      <c r="AE1148" s="66">
        <v>0</v>
      </c>
      <c r="AF1148" s="66">
        <v>2</v>
      </c>
      <c r="AG1148" s="66">
        <v>0</v>
      </c>
      <c r="AH1148" s="66" t="str">
        <f>IF(OR(COUNTIF(WestCoast[],IDPs[[#This Row],[Dis_Pcode]])&gt;=1,COUNTIF(WestCoast[],#REF!)&gt;=1),"Yes","No")</f>
        <v>Yes</v>
      </c>
      <c r="AI1148" s="66" t="str">
        <f>IF(IDPs[[#This Row],[Gov_Pcode]]=IDPs[[#This Row],[Gov_Coming_Pcode]],"Yes","No")</f>
        <v>Yes</v>
      </c>
      <c r="AJ1148" s="66" t="str">
        <f>IF(IDPs[[#This Row],[Dis_Pcode]]=IDPs[[#This Row],[Dis_Coming_Pcode]],"Yes","No")</f>
        <v>No</v>
      </c>
    </row>
    <row r="1149" spans="1:36" x14ac:dyDescent="0.35">
      <c r="A1149" s="65">
        <v>45507</v>
      </c>
      <c r="B1149" s="65">
        <v>45500</v>
      </c>
      <c r="C1149" s="65" t="s">
        <v>874</v>
      </c>
      <c r="D1149" s="66" t="s">
        <v>6</v>
      </c>
      <c r="E1149" s="100" t="s">
        <v>873</v>
      </c>
      <c r="F1149" s="66" t="s">
        <v>894</v>
      </c>
      <c r="G1149" s="66" t="s">
        <v>87</v>
      </c>
      <c r="H1149" s="100" t="s">
        <v>893</v>
      </c>
      <c r="I1149" s="66" t="s">
        <v>1126</v>
      </c>
      <c r="J1149" s="66" t="s">
        <v>1184</v>
      </c>
      <c r="K1149" s="65">
        <v>45498</v>
      </c>
      <c r="L1149" s="65" t="s">
        <v>401</v>
      </c>
      <c r="M1149" s="66" t="s">
        <v>1203</v>
      </c>
      <c r="N1149" s="100" t="s">
        <v>266</v>
      </c>
      <c r="O1149" s="66" t="s">
        <v>427</v>
      </c>
      <c r="P1149" s="66" t="s">
        <v>50</v>
      </c>
      <c r="Q1149" s="100" t="s">
        <v>426</v>
      </c>
      <c r="R1149" s="66" t="s">
        <v>1180</v>
      </c>
      <c r="S1149" s="66" t="s">
        <v>1185</v>
      </c>
      <c r="T1149" s="66" t="s">
        <v>1160</v>
      </c>
      <c r="U1149" s="66"/>
      <c r="V1149" s="66"/>
      <c r="W1149" s="66">
        <v>1</v>
      </c>
      <c r="X1149" s="66">
        <v>0</v>
      </c>
      <c r="Y1149" s="66">
        <v>1</v>
      </c>
      <c r="Z1149" s="66">
        <v>0</v>
      </c>
      <c r="AA1149" s="66">
        <v>0</v>
      </c>
      <c r="AB1149" s="66">
        <v>0</v>
      </c>
      <c r="AC1149" s="66">
        <v>0</v>
      </c>
      <c r="AD1149" s="66">
        <v>0</v>
      </c>
      <c r="AE1149" s="66">
        <v>0</v>
      </c>
      <c r="AF1149" s="66">
        <v>0</v>
      </c>
      <c r="AG1149" s="66">
        <v>0</v>
      </c>
      <c r="AH1149" s="66" t="str">
        <f>IF(OR(COUNTIF(WestCoast[],IDPs[[#This Row],[Dis_Pcode]])&gt;=1,COUNTIF(WestCoast[],#REF!)&gt;=1),"Yes","No")</f>
        <v>No</v>
      </c>
      <c r="AI1149" s="66" t="str">
        <f>IF(IDPs[[#This Row],[Gov_Pcode]]=IDPs[[#This Row],[Gov_Coming_Pcode]],"Yes","No")</f>
        <v>No</v>
      </c>
      <c r="AJ1149" s="66" t="str">
        <f>IF(IDPs[[#This Row],[Dis_Pcode]]=IDPs[[#This Row],[Dis_Coming_Pcode]],"Yes","No")</f>
        <v>No</v>
      </c>
    </row>
    <row r="1150" spans="1:36" x14ac:dyDescent="0.35">
      <c r="A1150" s="65">
        <v>45507</v>
      </c>
      <c r="B1150" s="65">
        <v>45503</v>
      </c>
      <c r="C1150" s="65" t="s">
        <v>874</v>
      </c>
      <c r="D1150" s="66" t="s">
        <v>6</v>
      </c>
      <c r="E1150" s="100" t="s">
        <v>873</v>
      </c>
      <c r="F1150" s="66" t="s">
        <v>894</v>
      </c>
      <c r="G1150" s="66" t="s">
        <v>87</v>
      </c>
      <c r="H1150" s="100" t="s">
        <v>893</v>
      </c>
      <c r="I1150" s="66" t="s">
        <v>1126</v>
      </c>
      <c r="J1150" s="66" t="s">
        <v>1184</v>
      </c>
      <c r="K1150" s="65">
        <v>45498</v>
      </c>
      <c r="L1150" s="65" t="s">
        <v>401</v>
      </c>
      <c r="M1150" s="66" t="s">
        <v>1203</v>
      </c>
      <c r="N1150" s="100" t="s">
        <v>266</v>
      </c>
      <c r="O1150" s="66" t="s">
        <v>449</v>
      </c>
      <c r="P1150" s="66" t="s">
        <v>1302</v>
      </c>
      <c r="Q1150" s="100" t="s">
        <v>448</v>
      </c>
      <c r="R1150" s="66" t="s">
        <v>1181</v>
      </c>
      <c r="S1150" s="66" t="s">
        <v>1183</v>
      </c>
      <c r="T1150" s="66" t="s">
        <v>1160</v>
      </c>
      <c r="U1150" s="66"/>
      <c r="V1150" s="66"/>
      <c r="W1150" s="66">
        <v>1</v>
      </c>
      <c r="X1150" s="66">
        <v>0</v>
      </c>
      <c r="Y1150" s="66">
        <v>1</v>
      </c>
      <c r="Z1150" s="66">
        <v>0</v>
      </c>
      <c r="AA1150" s="66">
        <v>0</v>
      </c>
      <c r="AB1150" s="66">
        <v>0</v>
      </c>
      <c r="AC1150" s="66">
        <v>0</v>
      </c>
      <c r="AD1150" s="66">
        <v>0</v>
      </c>
      <c r="AE1150" s="66">
        <v>0</v>
      </c>
      <c r="AF1150" s="66">
        <v>0</v>
      </c>
      <c r="AG1150" s="66">
        <v>0</v>
      </c>
      <c r="AH1150" s="66" t="str">
        <f>IF(OR(COUNTIF(WestCoast[],IDPs[[#This Row],[Dis_Pcode]])&gt;=1,COUNTIF(WestCoast[],#REF!)&gt;=1),"Yes","No")</f>
        <v>No</v>
      </c>
      <c r="AI1150" s="66" t="str">
        <f>IF(IDPs[[#This Row],[Gov_Pcode]]=IDPs[[#This Row],[Gov_Coming_Pcode]],"Yes","No")</f>
        <v>No</v>
      </c>
      <c r="AJ1150" s="66" t="str">
        <f>IF(IDPs[[#This Row],[Dis_Pcode]]=IDPs[[#This Row],[Dis_Coming_Pcode]],"Yes","No")</f>
        <v>No</v>
      </c>
    </row>
    <row r="1151" spans="1:36" x14ac:dyDescent="0.35">
      <c r="A1151" s="65">
        <v>45505</v>
      </c>
      <c r="B1151" s="65">
        <v>45504</v>
      </c>
      <c r="C1151" s="65" t="s">
        <v>401</v>
      </c>
      <c r="D1151" s="66" t="s">
        <v>1203</v>
      </c>
      <c r="E1151" s="100" t="s">
        <v>266</v>
      </c>
      <c r="F1151" s="66" t="s">
        <v>417</v>
      </c>
      <c r="G1151" s="66" t="s">
        <v>1303</v>
      </c>
      <c r="H1151" s="100" t="s">
        <v>1304</v>
      </c>
      <c r="I1151" s="66" t="s">
        <v>1126</v>
      </c>
      <c r="J1151" s="66" t="s">
        <v>1184</v>
      </c>
      <c r="K1151" s="65">
        <v>45499</v>
      </c>
      <c r="L1151" s="65" t="s">
        <v>401</v>
      </c>
      <c r="M1151" s="66" t="s">
        <v>1203</v>
      </c>
      <c r="N1151" s="100" t="s">
        <v>266</v>
      </c>
      <c r="O1151" s="66" t="s">
        <v>441</v>
      </c>
      <c r="P1151" s="66" t="s">
        <v>1209</v>
      </c>
      <c r="Q1151" s="100" t="s">
        <v>440</v>
      </c>
      <c r="R1151" s="66" t="s">
        <v>1180</v>
      </c>
      <c r="S1151" s="66" t="s">
        <v>1186</v>
      </c>
      <c r="T1151" s="66" t="s">
        <v>1160</v>
      </c>
      <c r="U1151" s="66"/>
      <c r="V1151" s="66"/>
      <c r="W1151" s="66">
        <v>1</v>
      </c>
      <c r="X1151" s="66">
        <v>0</v>
      </c>
      <c r="Y1151" s="66">
        <v>1</v>
      </c>
      <c r="Z1151" s="66">
        <v>0</v>
      </c>
      <c r="AA1151" s="66">
        <v>0</v>
      </c>
      <c r="AB1151" s="66">
        <v>0</v>
      </c>
      <c r="AC1151" s="66">
        <v>0</v>
      </c>
      <c r="AD1151" s="66">
        <v>0</v>
      </c>
      <c r="AE1151" s="66">
        <v>0</v>
      </c>
      <c r="AF1151" s="66">
        <v>0</v>
      </c>
      <c r="AG1151" s="66">
        <v>0</v>
      </c>
      <c r="AH1151" s="66" t="str">
        <f>IF(OR(COUNTIF(WestCoast[],IDPs[[#This Row],[Dis_Pcode]])&gt;=1,COUNTIF(WestCoast[],#REF!)&gt;=1),"Yes","No")</f>
        <v>Yes</v>
      </c>
      <c r="AI1151" s="66" t="str">
        <f>IF(IDPs[[#This Row],[Gov_Pcode]]=IDPs[[#This Row],[Gov_Coming_Pcode]],"Yes","No")</f>
        <v>Yes</v>
      </c>
      <c r="AJ1151" s="66" t="str">
        <f>IF(IDPs[[#This Row],[Dis_Pcode]]=IDPs[[#This Row],[Dis_Coming_Pcode]],"Yes","No")</f>
        <v>No</v>
      </c>
    </row>
    <row r="1152" spans="1:36" x14ac:dyDescent="0.35">
      <c r="A1152" s="65">
        <v>45507</v>
      </c>
      <c r="B1152" s="65">
        <v>45500</v>
      </c>
      <c r="C1152" s="65" t="s">
        <v>874</v>
      </c>
      <c r="D1152" s="66" t="s">
        <v>6</v>
      </c>
      <c r="E1152" s="100" t="s">
        <v>873</v>
      </c>
      <c r="F1152" s="66" t="s">
        <v>894</v>
      </c>
      <c r="G1152" s="66" t="s">
        <v>87</v>
      </c>
      <c r="H1152" s="100" t="s">
        <v>893</v>
      </c>
      <c r="I1152" s="66" t="s">
        <v>1126</v>
      </c>
      <c r="J1152" s="66" t="s">
        <v>1184</v>
      </c>
      <c r="K1152" s="65">
        <v>45499</v>
      </c>
      <c r="L1152" s="65" t="s">
        <v>645</v>
      </c>
      <c r="M1152" s="66" t="s">
        <v>1305</v>
      </c>
      <c r="N1152" s="100" t="s">
        <v>276</v>
      </c>
      <c r="O1152" s="66" t="s">
        <v>702</v>
      </c>
      <c r="P1152" s="66" t="s">
        <v>104</v>
      </c>
      <c r="Q1152" s="100" t="s">
        <v>701</v>
      </c>
      <c r="R1152" s="66" t="s">
        <v>1181</v>
      </c>
      <c r="S1152" s="66" t="s">
        <v>1413</v>
      </c>
      <c r="T1152" s="66" t="s">
        <v>1160</v>
      </c>
      <c r="U1152" s="66"/>
      <c r="V1152" s="66"/>
      <c r="W1152" s="66">
        <v>1</v>
      </c>
      <c r="X1152" s="66">
        <v>0</v>
      </c>
      <c r="Y1152" s="66">
        <v>0</v>
      </c>
      <c r="Z1152" s="66">
        <v>0</v>
      </c>
      <c r="AA1152" s="66">
        <v>1</v>
      </c>
      <c r="AB1152" s="66">
        <v>0</v>
      </c>
      <c r="AC1152" s="66">
        <v>0</v>
      </c>
      <c r="AD1152" s="66">
        <v>0</v>
      </c>
      <c r="AE1152" s="66">
        <v>0</v>
      </c>
      <c r="AF1152" s="66">
        <v>0</v>
      </c>
      <c r="AG1152" s="66">
        <v>0</v>
      </c>
      <c r="AH1152" s="66" t="str">
        <f>IF(OR(COUNTIF(WestCoast[],IDPs[[#This Row],[Dis_Pcode]])&gt;=1,COUNTIF(WestCoast[],#REF!)&gt;=1),"Yes","No")</f>
        <v>No</v>
      </c>
      <c r="AI1152" s="66" t="str">
        <f>IF(IDPs[[#This Row],[Gov_Pcode]]=IDPs[[#This Row],[Gov_Coming_Pcode]],"Yes","No")</f>
        <v>No</v>
      </c>
      <c r="AJ1152" s="66" t="str">
        <f>IF(IDPs[[#This Row],[Dis_Pcode]]=IDPs[[#This Row],[Dis_Coming_Pcode]],"Yes","No")</f>
        <v>No</v>
      </c>
    </row>
    <row r="1153" spans="1:36" x14ac:dyDescent="0.35">
      <c r="A1153" s="65">
        <v>45507</v>
      </c>
      <c r="B1153" s="65">
        <v>45502</v>
      </c>
      <c r="C1153" s="65" t="s">
        <v>874</v>
      </c>
      <c r="D1153" s="66" t="s">
        <v>6</v>
      </c>
      <c r="E1153" s="100" t="s">
        <v>873</v>
      </c>
      <c r="F1153" s="66" t="s">
        <v>894</v>
      </c>
      <c r="G1153" s="66" t="s">
        <v>87</v>
      </c>
      <c r="H1153" s="100" t="s">
        <v>893</v>
      </c>
      <c r="I1153" s="66" t="s">
        <v>1126</v>
      </c>
      <c r="J1153" s="66" t="s">
        <v>1184</v>
      </c>
      <c r="K1153" s="65">
        <v>45499</v>
      </c>
      <c r="L1153" s="65" t="s">
        <v>797</v>
      </c>
      <c r="M1153" s="66" t="s">
        <v>7</v>
      </c>
      <c r="N1153" s="100" t="s">
        <v>796</v>
      </c>
      <c r="O1153" s="66" t="s">
        <v>821</v>
      </c>
      <c r="P1153" s="66" t="s">
        <v>820</v>
      </c>
      <c r="Q1153" s="100" t="s">
        <v>819</v>
      </c>
      <c r="R1153" s="66" t="s">
        <v>1180</v>
      </c>
      <c r="S1153" s="66" t="s">
        <v>1185</v>
      </c>
      <c r="T1153" s="66" t="s">
        <v>1160</v>
      </c>
      <c r="U1153" s="66"/>
      <c r="V1153" s="66"/>
      <c r="W1153" s="66">
        <v>1</v>
      </c>
      <c r="X1153" s="66">
        <v>0</v>
      </c>
      <c r="Y1153" s="66">
        <v>1</v>
      </c>
      <c r="Z1153" s="66">
        <v>0</v>
      </c>
      <c r="AA1153" s="66">
        <v>0</v>
      </c>
      <c r="AB1153" s="66">
        <v>0</v>
      </c>
      <c r="AC1153" s="66">
        <v>0</v>
      </c>
      <c r="AD1153" s="66">
        <v>0</v>
      </c>
      <c r="AE1153" s="66">
        <v>0</v>
      </c>
      <c r="AF1153" s="66">
        <v>0</v>
      </c>
      <c r="AG1153" s="66">
        <v>0</v>
      </c>
      <c r="AH1153" s="66" t="str">
        <f>IF(OR(COUNTIF(WestCoast[],IDPs[[#This Row],[Dis_Pcode]])&gt;=1,COUNTIF(WestCoast[],#REF!)&gt;=1),"Yes","No")</f>
        <v>No</v>
      </c>
      <c r="AI1153" s="66" t="str">
        <f>IF(IDPs[[#This Row],[Gov_Pcode]]=IDPs[[#This Row],[Gov_Coming_Pcode]],"Yes","No")</f>
        <v>No</v>
      </c>
      <c r="AJ1153" s="66" t="str">
        <f>IF(IDPs[[#This Row],[Dis_Pcode]]=IDPs[[#This Row],[Dis_Coming_Pcode]],"Yes","No")</f>
        <v>No</v>
      </c>
    </row>
    <row r="1154" spans="1:36" x14ac:dyDescent="0.35">
      <c r="A1154" s="65">
        <v>45507</v>
      </c>
      <c r="B1154" s="65">
        <v>45503</v>
      </c>
      <c r="C1154" s="65" t="s">
        <v>874</v>
      </c>
      <c r="D1154" s="66" t="s">
        <v>6</v>
      </c>
      <c r="E1154" s="100" t="s">
        <v>873</v>
      </c>
      <c r="F1154" s="66" t="s">
        <v>892</v>
      </c>
      <c r="G1154" s="66" t="s">
        <v>6</v>
      </c>
      <c r="H1154" s="100" t="s">
        <v>873</v>
      </c>
      <c r="I1154" s="66" t="s">
        <v>1126</v>
      </c>
      <c r="J1154" s="66" t="s">
        <v>1184</v>
      </c>
      <c r="K1154" s="65">
        <v>45499</v>
      </c>
      <c r="L1154" s="65" t="s">
        <v>903</v>
      </c>
      <c r="M1154" s="66" t="s">
        <v>18</v>
      </c>
      <c r="N1154" s="100" t="s">
        <v>279</v>
      </c>
      <c r="O1154" s="66" t="s">
        <v>908</v>
      </c>
      <c r="P1154" s="66" t="s">
        <v>1407</v>
      </c>
      <c r="Q1154" s="100" t="s">
        <v>907</v>
      </c>
      <c r="R1154" s="66" t="s">
        <v>1180</v>
      </c>
      <c r="S1154" s="66" t="s">
        <v>1185</v>
      </c>
      <c r="T1154" s="66" t="s">
        <v>1160</v>
      </c>
      <c r="U1154" s="66"/>
      <c r="V1154" s="66"/>
      <c r="W1154" s="66">
        <v>1</v>
      </c>
      <c r="X1154" s="66">
        <v>0</v>
      </c>
      <c r="Y1154" s="66">
        <v>0</v>
      </c>
      <c r="Z1154" s="66">
        <v>0</v>
      </c>
      <c r="AA1154" s="66">
        <v>0</v>
      </c>
      <c r="AB1154" s="66">
        <v>0</v>
      </c>
      <c r="AC1154" s="66">
        <v>0</v>
      </c>
      <c r="AD1154" s="66">
        <v>1</v>
      </c>
      <c r="AE1154" s="66">
        <v>0</v>
      </c>
      <c r="AF1154" s="66">
        <v>0</v>
      </c>
      <c r="AG1154" s="66">
        <v>0</v>
      </c>
      <c r="AH1154" s="66" t="str">
        <f>IF(OR(COUNTIF(WestCoast[],IDPs[[#This Row],[Dis_Pcode]])&gt;=1,COUNTIF(WestCoast[],#REF!)&gt;=1),"Yes","No")</f>
        <v>No</v>
      </c>
      <c r="AI1154" s="66" t="str">
        <f>IF(IDPs[[#This Row],[Gov_Pcode]]=IDPs[[#This Row],[Gov_Coming_Pcode]],"Yes","No")</f>
        <v>No</v>
      </c>
      <c r="AJ1154" s="66" t="str">
        <f>IF(IDPs[[#This Row],[Dis_Pcode]]=IDPs[[#This Row],[Dis_Coming_Pcode]],"Yes","No")</f>
        <v>No</v>
      </c>
    </row>
    <row r="1155" spans="1:36" x14ac:dyDescent="0.35">
      <c r="A1155" s="65">
        <v>45507</v>
      </c>
      <c r="B1155" s="65">
        <v>45506</v>
      </c>
      <c r="C1155" s="65" t="s">
        <v>874</v>
      </c>
      <c r="D1155" s="66" t="s">
        <v>6</v>
      </c>
      <c r="E1155" s="100" t="s">
        <v>873</v>
      </c>
      <c r="F1155" s="66" t="s">
        <v>894</v>
      </c>
      <c r="G1155" s="66" t="s">
        <v>87</v>
      </c>
      <c r="H1155" s="100" t="s">
        <v>893</v>
      </c>
      <c r="I1155" s="66" t="s">
        <v>1126</v>
      </c>
      <c r="J1155" s="66" t="s">
        <v>1184</v>
      </c>
      <c r="K1155" s="65">
        <v>45499</v>
      </c>
      <c r="L1155" s="65" t="s">
        <v>797</v>
      </c>
      <c r="M1155" s="66" t="s">
        <v>7</v>
      </c>
      <c r="N1155" s="100" t="s">
        <v>796</v>
      </c>
      <c r="O1155" s="66" t="s">
        <v>815</v>
      </c>
      <c r="P1155" s="66" t="s">
        <v>114</v>
      </c>
      <c r="Q1155" s="100" t="s">
        <v>814</v>
      </c>
      <c r="R1155" s="66" t="s">
        <v>1181</v>
      </c>
      <c r="S1155" s="66" t="s">
        <v>1183</v>
      </c>
      <c r="T1155" s="66" t="s">
        <v>1160</v>
      </c>
      <c r="U1155" s="66"/>
      <c r="V1155" s="66"/>
      <c r="W1155" s="66">
        <v>1</v>
      </c>
      <c r="X1155" s="66">
        <v>0</v>
      </c>
      <c r="Y1155" s="66">
        <v>1</v>
      </c>
      <c r="Z1155" s="66">
        <v>0</v>
      </c>
      <c r="AA1155" s="66">
        <v>0</v>
      </c>
      <c r="AB1155" s="66">
        <v>0</v>
      </c>
      <c r="AC1155" s="66">
        <v>0</v>
      </c>
      <c r="AD1155" s="66">
        <v>0</v>
      </c>
      <c r="AE1155" s="66">
        <v>0</v>
      </c>
      <c r="AF1155" s="66">
        <v>0</v>
      </c>
      <c r="AG1155" s="66">
        <v>0</v>
      </c>
      <c r="AH1155" s="66" t="str">
        <f>IF(OR(COUNTIF(WestCoast[],IDPs[[#This Row],[Dis_Pcode]])&gt;=1,COUNTIF(WestCoast[],#REF!)&gt;=1),"Yes","No")</f>
        <v>No</v>
      </c>
      <c r="AI1155" s="66" t="str">
        <f>IF(IDPs[[#This Row],[Gov_Pcode]]=IDPs[[#This Row],[Gov_Coming_Pcode]],"Yes","No")</f>
        <v>No</v>
      </c>
      <c r="AJ1155" s="66" t="str">
        <f>IF(IDPs[[#This Row],[Dis_Pcode]]=IDPs[[#This Row],[Dis_Coming_Pcode]],"Yes","No")</f>
        <v>No</v>
      </c>
    </row>
    <row r="1156" spans="1:36" x14ac:dyDescent="0.35">
      <c r="A1156" s="65">
        <v>45507</v>
      </c>
      <c r="B1156" s="65">
        <v>45501</v>
      </c>
      <c r="C1156" s="65" t="s">
        <v>874</v>
      </c>
      <c r="D1156" s="66" t="s">
        <v>6</v>
      </c>
      <c r="E1156" s="100" t="s">
        <v>873</v>
      </c>
      <c r="F1156" s="66" t="s">
        <v>894</v>
      </c>
      <c r="G1156" s="66" t="s">
        <v>87</v>
      </c>
      <c r="H1156" s="100" t="s">
        <v>893</v>
      </c>
      <c r="I1156" s="66" t="s">
        <v>1126</v>
      </c>
      <c r="J1156" s="66" t="s">
        <v>1184</v>
      </c>
      <c r="K1156" s="65">
        <v>45500</v>
      </c>
      <c r="L1156" s="65" t="s">
        <v>536</v>
      </c>
      <c r="M1156" s="66" t="s">
        <v>1412</v>
      </c>
      <c r="N1156" s="100" t="s">
        <v>268</v>
      </c>
      <c r="O1156" s="66" t="s">
        <v>551</v>
      </c>
      <c r="P1156" s="66" t="s">
        <v>1247</v>
      </c>
      <c r="Q1156" s="100" t="s">
        <v>549</v>
      </c>
      <c r="R1156" s="66" t="s">
        <v>1180</v>
      </c>
      <c r="S1156" s="66" t="s">
        <v>1185</v>
      </c>
      <c r="T1156" s="66" t="s">
        <v>1160</v>
      </c>
      <c r="U1156" s="66"/>
      <c r="V1156" s="66"/>
      <c r="W1156" s="66">
        <v>1</v>
      </c>
      <c r="X1156" s="66">
        <v>0</v>
      </c>
      <c r="Y1156" s="66">
        <v>0</v>
      </c>
      <c r="Z1156" s="66">
        <v>0</v>
      </c>
      <c r="AA1156" s="66">
        <v>0</v>
      </c>
      <c r="AB1156" s="66">
        <v>0</v>
      </c>
      <c r="AC1156" s="66">
        <v>0</v>
      </c>
      <c r="AD1156" s="66">
        <v>1</v>
      </c>
      <c r="AE1156" s="66">
        <v>0</v>
      </c>
      <c r="AF1156" s="66">
        <v>0</v>
      </c>
      <c r="AG1156" s="66">
        <v>0</v>
      </c>
      <c r="AH1156" s="66" t="str">
        <f>IF(OR(COUNTIF(WestCoast[],IDPs[[#This Row],[Dis_Pcode]])&gt;=1,COUNTIF(WestCoast[],#REF!)&gt;=1),"Yes","No")</f>
        <v>No</v>
      </c>
      <c r="AI1156" s="66" t="str">
        <f>IF(IDPs[[#This Row],[Gov_Pcode]]=IDPs[[#This Row],[Gov_Coming_Pcode]],"Yes","No")</f>
        <v>No</v>
      </c>
      <c r="AJ1156" s="66" t="str">
        <f>IF(IDPs[[#This Row],[Dis_Pcode]]=IDPs[[#This Row],[Dis_Coming_Pcode]],"Yes","No")</f>
        <v>No</v>
      </c>
    </row>
    <row r="1157" spans="1:36" x14ac:dyDescent="0.35">
      <c r="A1157" s="65">
        <v>45507</v>
      </c>
      <c r="B1157" s="65">
        <v>45501</v>
      </c>
      <c r="C1157" s="65" t="s">
        <v>874</v>
      </c>
      <c r="D1157" s="66" t="s">
        <v>6</v>
      </c>
      <c r="E1157" s="100" t="s">
        <v>873</v>
      </c>
      <c r="F1157" s="66" t="s">
        <v>894</v>
      </c>
      <c r="G1157" s="66" t="s">
        <v>87</v>
      </c>
      <c r="H1157" s="100" t="s">
        <v>893</v>
      </c>
      <c r="I1157" s="66" t="s">
        <v>1126</v>
      </c>
      <c r="J1157" s="66" t="s">
        <v>1184</v>
      </c>
      <c r="K1157" s="65">
        <v>45500</v>
      </c>
      <c r="L1157" s="65" t="s">
        <v>841</v>
      </c>
      <c r="M1157" s="66" t="s">
        <v>10</v>
      </c>
      <c r="N1157" s="100" t="s">
        <v>272</v>
      </c>
      <c r="O1157" s="66" t="s">
        <v>857</v>
      </c>
      <c r="P1157" s="66" t="s">
        <v>1371</v>
      </c>
      <c r="Q1157" s="100" t="s">
        <v>1372</v>
      </c>
      <c r="R1157" s="66" t="s">
        <v>1180</v>
      </c>
      <c r="S1157" s="66" t="s">
        <v>1185</v>
      </c>
      <c r="T1157" s="66" t="s">
        <v>1160</v>
      </c>
      <c r="U1157" s="66"/>
      <c r="V1157" s="66"/>
      <c r="W1157" s="66">
        <v>1</v>
      </c>
      <c r="X1157" s="66">
        <v>0</v>
      </c>
      <c r="Y1157" s="66">
        <v>0</v>
      </c>
      <c r="Z1157" s="66">
        <v>0</v>
      </c>
      <c r="AA1157" s="66">
        <v>0</v>
      </c>
      <c r="AB1157" s="66">
        <v>0</v>
      </c>
      <c r="AC1157" s="66">
        <v>0</v>
      </c>
      <c r="AD1157" s="66">
        <v>1</v>
      </c>
      <c r="AE1157" s="66">
        <v>0</v>
      </c>
      <c r="AF1157" s="66">
        <v>0</v>
      </c>
      <c r="AG1157" s="66">
        <v>0</v>
      </c>
      <c r="AH1157" s="66" t="str">
        <f>IF(OR(COUNTIF(WestCoast[],IDPs[[#This Row],[Dis_Pcode]])&gt;=1,COUNTIF(WestCoast[],#REF!)&gt;=1),"Yes","No")</f>
        <v>No</v>
      </c>
      <c r="AI1157" s="66" t="str">
        <f>IF(IDPs[[#This Row],[Gov_Pcode]]=IDPs[[#This Row],[Gov_Coming_Pcode]],"Yes","No")</f>
        <v>No</v>
      </c>
      <c r="AJ1157" s="66" t="str">
        <f>IF(IDPs[[#This Row],[Dis_Pcode]]=IDPs[[#This Row],[Dis_Coming_Pcode]],"Yes","No")</f>
        <v>No</v>
      </c>
    </row>
    <row r="1158" spans="1:36" x14ac:dyDescent="0.35">
      <c r="A1158" s="65">
        <v>45507</v>
      </c>
      <c r="B1158" s="65">
        <v>45502</v>
      </c>
      <c r="C1158" s="65" t="s">
        <v>874</v>
      </c>
      <c r="D1158" s="66" t="s">
        <v>6</v>
      </c>
      <c r="E1158" s="100" t="s">
        <v>873</v>
      </c>
      <c r="F1158" s="66" t="s">
        <v>894</v>
      </c>
      <c r="G1158" s="66" t="s">
        <v>87</v>
      </c>
      <c r="H1158" s="100" t="s">
        <v>893</v>
      </c>
      <c r="I1158" s="66" t="s">
        <v>1126</v>
      </c>
      <c r="J1158" s="66" t="s">
        <v>1184</v>
      </c>
      <c r="K1158" s="65">
        <v>45500</v>
      </c>
      <c r="L1158" s="65" t="s">
        <v>1046</v>
      </c>
      <c r="M1158" s="66" t="s">
        <v>1207</v>
      </c>
      <c r="N1158" s="100" t="s">
        <v>267</v>
      </c>
      <c r="O1158" s="66" t="s">
        <v>1097</v>
      </c>
      <c r="P1158" s="66" t="s">
        <v>1096</v>
      </c>
      <c r="Q1158" s="100" t="s">
        <v>1095</v>
      </c>
      <c r="R1158" s="66" t="s">
        <v>1181</v>
      </c>
      <c r="S1158" s="66" t="s">
        <v>1413</v>
      </c>
      <c r="T1158" s="66" t="s">
        <v>1439</v>
      </c>
      <c r="U1158" s="66"/>
      <c r="V1158" s="66"/>
      <c r="W1158" s="66">
        <v>1</v>
      </c>
      <c r="X1158" s="66">
        <v>0</v>
      </c>
      <c r="Y1158" s="66">
        <v>1</v>
      </c>
      <c r="Z1158" s="66">
        <v>0</v>
      </c>
      <c r="AA1158" s="66">
        <v>0</v>
      </c>
      <c r="AB1158" s="66">
        <v>0</v>
      </c>
      <c r="AC1158" s="66">
        <v>0</v>
      </c>
      <c r="AD1158" s="66">
        <v>0</v>
      </c>
      <c r="AE1158" s="66">
        <v>0</v>
      </c>
      <c r="AF1158" s="66">
        <v>0</v>
      </c>
      <c r="AG1158" s="66">
        <v>0</v>
      </c>
      <c r="AH1158" s="66" t="str">
        <f>IF(OR(COUNTIF(WestCoast[],IDPs[[#This Row],[Dis_Pcode]])&gt;=1,COUNTIF(WestCoast[],#REF!)&gt;=1),"Yes","No")</f>
        <v>No</v>
      </c>
      <c r="AI1158" s="66" t="str">
        <f>IF(IDPs[[#This Row],[Gov_Pcode]]=IDPs[[#This Row],[Gov_Coming_Pcode]],"Yes","No")</f>
        <v>No</v>
      </c>
      <c r="AJ1158" s="66" t="str">
        <f>IF(IDPs[[#This Row],[Dis_Pcode]]=IDPs[[#This Row],[Dis_Coming_Pcode]],"Yes","No")</f>
        <v>No</v>
      </c>
    </row>
    <row r="1159" spans="1:36" x14ac:dyDescent="0.35">
      <c r="A1159" s="65">
        <v>45507</v>
      </c>
      <c r="B1159" s="65">
        <v>45503</v>
      </c>
      <c r="C1159" s="65" t="s">
        <v>874</v>
      </c>
      <c r="D1159" s="66" t="s">
        <v>6</v>
      </c>
      <c r="E1159" s="100" t="s">
        <v>873</v>
      </c>
      <c r="F1159" s="66" t="s">
        <v>894</v>
      </c>
      <c r="G1159" s="66" t="s">
        <v>87</v>
      </c>
      <c r="H1159" s="100" t="s">
        <v>893</v>
      </c>
      <c r="I1159" s="66" t="s">
        <v>1126</v>
      </c>
      <c r="J1159" s="66" t="s">
        <v>1184</v>
      </c>
      <c r="K1159" s="65">
        <v>45500</v>
      </c>
      <c r="L1159" s="65" t="s">
        <v>325</v>
      </c>
      <c r="M1159" s="66" t="s">
        <v>17</v>
      </c>
      <c r="N1159" s="100" t="s">
        <v>277</v>
      </c>
      <c r="O1159" s="66" t="s">
        <v>357</v>
      </c>
      <c r="P1159" s="66" t="s">
        <v>356</v>
      </c>
      <c r="Q1159" s="100" t="s">
        <v>355</v>
      </c>
      <c r="R1159" s="66" t="s">
        <v>1180</v>
      </c>
      <c r="S1159" s="66" t="s">
        <v>1185</v>
      </c>
      <c r="T1159" s="66" t="s">
        <v>1160</v>
      </c>
      <c r="U1159" s="66"/>
      <c r="V1159" s="66"/>
      <c r="W1159" s="66">
        <v>1</v>
      </c>
      <c r="X1159" s="66">
        <v>0</v>
      </c>
      <c r="Y1159" s="66">
        <v>0</v>
      </c>
      <c r="Z1159" s="66">
        <v>0</v>
      </c>
      <c r="AA1159" s="66">
        <v>1</v>
      </c>
      <c r="AB1159" s="66">
        <v>0</v>
      </c>
      <c r="AC1159" s="66">
        <v>0</v>
      </c>
      <c r="AD1159" s="66">
        <v>0</v>
      </c>
      <c r="AE1159" s="66">
        <v>0</v>
      </c>
      <c r="AF1159" s="66">
        <v>0</v>
      </c>
      <c r="AG1159" s="66">
        <v>0</v>
      </c>
      <c r="AH1159" s="66" t="str">
        <f>IF(OR(COUNTIF(WestCoast[],IDPs[[#This Row],[Dis_Pcode]])&gt;=1,COUNTIF(WestCoast[],#REF!)&gt;=1),"Yes","No")</f>
        <v>No</v>
      </c>
      <c r="AI1159" s="66" t="str">
        <f>IF(IDPs[[#This Row],[Gov_Pcode]]=IDPs[[#This Row],[Gov_Coming_Pcode]],"Yes","No")</f>
        <v>No</v>
      </c>
      <c r="AJ1159" s="66" t="str">
        <f>IF(IDPs[[#This Row],[Dis_Pcode]]=IDPs[[#This Row],[Dis_Coming_Pcode]],"Yes","No")</f>
        <v>No</v>
      </c>
    </row>
    <row r="1160" spans="1:36" x14ac:dyDescent="0.35">
      <c r="A1160" s="65">
        <v>45507</v>
      </c>
      <c r="B1160" s="65">
        <v>45504</v>
      </c>
      <c r="C1160" s="65" t="s">
        <v>874</v>
      </c>
      <c r="D1160" s="66" t="s">
        <v>6</v>
      </c>
      <c r="E1160" s="100" t="s">
        <v>873</v>
      </c>
      <c r="F1160" s="66" t="s">
        <v>892</v>
      </c>
      <c r="G1160" s="66" t="s">
        <v>6</v>
      </c>
      <c r="H1160" s="100" t="s">
        <v>873</v>
      </c>
      <c r="I1160" s="66" t="s">
        <v>1126</v>
      </c>
      <c r="J1160" s="66" t="s">
        <v>1184</v>
      </c>
      <c r="K1160" s="65">
        <v>45500</v>
      </c>
      <c r="L1160" s="65" t="s">
        <v>1046</v>
      </c>
      <c r="M1160" s="66" t="s">
        <v>1207</v>
      </c>
      <c r="N1160" s="100" t="s">
        <v>267</v>
      </c>
      <c r="O1160" s="66" t="s">
        <v>1089</v>
      </c>
      <c r="P1160" s="66" t="s">
        <v>60</v>
      </c>
      <c r="Q1160" s="100" t="s">
        <v>1088</v>
      </c>
      <c r="R1160" s="66" t="s">
        <v>1181</v>
      </c>
      <c r="S1160" s="66" t="s">
        <v>1182</v>
      </c>
      <c r="T1160" s="66" t="s">
        <v>1160</v>
      </c>
      <c r="U1160" s="66"/>
      <c r="V1160" s="66"/>
      <c r="W1160" s="66">
        <v>3</v>
      </c>
      <c r="X1160" s="66">
        <v>0</v>
      </c>
      <c r="Y1160" s="66">
        <v>3</v>
      </c>
      <c r="Z1160" s="66">
        <v>0</v>
      </c>
      <c r="AA1160" s="66">
        <v>0</v>
      </c>
      <c r="AB1160" s="66">
        <v>0</v>
      </c>
      <c r="AC1160" s="66">
        <v>0</v>
      </c>
      <c r="AD1160" s="66">
        <v>0</v>
      </c>
      <c r="AE1160" s="66">
        <v>0</v>
      </c>
      <c r="AF1160" s="66">
        <v>0</v>
      </c>
      <c r="AG1160" s="66">
        <v>0</v>
      </c>
      <c r="AH1160" s="66" t="str">
        <f>IF(OR(COUNTIF(WestCoast[],IDPs[[#This Row],[Dis_Pcode]])&gt;=1,COUNTIF(WestCoast[],#REF!)&gt;=1),"Yes","No")</f>
        <v>No</v>
      </c>
      <c r="AI1160" s="66" t="str">
        <f>IF(IDPs[[#This Row],[Gov_Pcode]]=IDPs[[#This Row],[Gov_Coming_Pcode]],"Yes","No")</f>
        <v>No</v>
      </c>
      <c r="AJ1160" s="66" t="str">
        <f>IF(IDPs[[#This Row],[Dis_Pcode]]=IDPs[[#This Row],[Dis_Coming_Pcode]],"Yes","No")</f>
        <v>No</v>
      </c>
    </row>
    <row r="1161" spans="1:36" x14ac:dyDescent="0.35">
      <c r="A1161" s="65">
        <v>45504</v>
      </c>
      <c r="B1161" s="65">
        <v>45504</v>
      </c>
      <c r="C1161" s="65" t="s">
        <v>380</v>
      </c>
      <c r="D1161" s="66" t="s">
        <v>1218</v>
      </c>
      <c r="E1161" s="100" t="s">
        <v>265</v>
      </c>
      <c r="F1161" s="66" t="s">
        <v>382</v>
      </c>
      <c r="G1161" s="66" t="s">
        <v>1218</v>
      </c>
      <c r="H1161" s="100" t="s">
        <v>265</v>
      </c>
      <c r="I1161" s="66" t="s">
        <v>1126</v>
      </c>
      <c r="J1161" s="66" t="s">
        <v>1184</v>
      </c>
      <c r="K1161" s="65">
        <v>45501</v>
      </c>
      <c r="L1161" s="65" t="s">
        <v>380</v>
      </c>
      <c r="M1161" s="66" t="s">
        <v>1218</v>
      </c>
      <c r="N1161" s="100" t="s">
        <v>265</v>
      </c>
      <c r="O1161" s="66" t="s">
        <v>400</v>
      </c>
      <c r="P1161" s="66" t="s">
        <v>1154</v>
      </c>
      <c r="Q1161" s="100" t="s">
        <v>398</v>
      </c>
      <c r="R1161" s="66" t="s">
        <v>1180</v>
      </c>
      <c r="S1161" s="66" t="s">
        <v>1186</v>
      </c>
      <c r="T1161" s="66" t="s">
        <v>1160</v>
      </c>
      <c r="U1161" s="66"/>
      <c r="V1161" s="66"/>
      <c r="W1161" s="66">
        <v>2</v>
      </c>
      <c r="X1161" s="66">
        <v>0</v>
      </c>
      <c r="Y1161" s="66">
        <v>0</v>
      </c>
      <c r="Z1161" s="66">
        <v>0</v>
      </c>
      <c r="AA1161" s="66">
        <v>0</v>
      </c>
      <c r="AB1161" s="66">
        <v>0</v>
      </c>
      <c r="AC1161" s="66">
        <v>0</v>
      </c>
      <c r="AD1161" s="66">
        <v>2</v>
      </c>
      <c r="AE1161" s="66">
        <v>0</v>
      </c>
      <c r="AF1161" s="66">
        <v>0</v>
      </c>
      <c r="AG1161" s="66">
        <v>0</v>
      </c>
      <c r="AH1161" s="66" t="str">
        <f>IF(OR(COUNTIF(WestCoast[],IDPs[[#This Row],[Dis_Pcode]])&gt;=1,COUNTIF(WestCoast[],#REF!)&gt;=1),"Yes","No")</f>
        <v>No</v>
      </c>
      <c r="AI1161" s="66" t="str">
        <f>IF(IDPs[[#This Row],[Gov_Pcode]]=IDPs[[#This Row],[Gov_Coming_Pcode]],"Yes","No")</f>
        <v>Yes</v>
      </c>
      <c r="AJ1161" s="66" t="str">
        <f>IF(IDPs[[#This Row],[Dis_Pcode]]=IDPs[[#This Row],[Dis_Coming_Pcode]],"Yes","No")</f>
        <v>No</v>
      </c>
    </row>
    <row r="1162" spans="1:36" x14ac:dyDescent="0.35">
      <c r="A1162" s="65">
        <v>45507</v>
      </c>
      <c r="B1162" s="65">
        <v>45502</v>
      </c>
      <c r="C1162" s="65" t="s">
        <v>874</v>
      </c>
      <c r="D1162" s="66" t="s">
        <v>6</v>
      </c>
      <c r="E1162" s="100" t="s">
        <v>873</v>
      </c>
      <c r="F1162" s="66" t="s">
        <v>894</v>
      </c>
      <c r="G1162" s="66" t="s">
        <v>87</v>
      </c>
      <c r="H1162" s="100" t="s">
        <v>893</v>
      </c>
      <c r="I1162" s="66" t="s">
        <v>1126</v>
      </c>
      <c r="J1162" s="66" t="s">
        <v>1184</v>
      </c>
      <c r="K1162" s="65">
        <v>45501</v>
      </c>
      <c r="L1162" s="65" t="s">
        <v>617</v>
      </c>
      <c r="M1162" s="66" t="s">
        <v>13</v>
      </c>
      <c r="N1162" s="100" t="s">
        <v>275</v>
      </c>
      <c r="O1162" s="66" t="s">
        <v>642</v>
      </c>
      <c r="P1162" s="66" t="s">
        <v>1210</v>
      </c>
      <c r="Q1162" s="100" t="s">
        <v>641</v>
      </c>
      <c r="R1162" s="66" t="s">
        <v>1181</v>
      </c>
      <c r="S1162" s="66" t="s">
        <v>1182</v>
      </c>
      <c r="T1162" s="66" t="s">
        <v>1160</v>
      </c>
      <c r="U1162" s="66"/>
      <c r="V1162" s="66"/>
      <c r="W1162" s="66">
        <v>1</v>
      </c>
      <c r="X1162" s="66">
        <v>0</v>
      </c>
      <c r="Y1162" s="66">
        <v>1</v>
      </c>
      <c r="Z1162" s="66">
        <v>0</v>
      </c>
      <c r="AA1162" s="66">
        <v>0</v>
      </c>
      <c r="AB1162" s="66">
        <v>0</v>
      </c>
      <c r="AC1162" s="66">
        <v>0</v>
      </c>
      <c r="AD1162" s="66">
        <v>0</v>
      </c>
      <c r="AE1162" s="66">
        <v>0</v>
      </c>
      <c r="AF1162" s="66">
        <v>0</v>
      </c>
      <c r="AG1162" s="66">
        <v>0</v>
      </c>
      <c r="AH1162" s="66" t="str">
        <f>IF(OR(COUNTIF(WestCoast[],IDPs[[#This Row],[Dis_Pcode]])&gt;=1,COUNTIF(WestCoast[],#REF!)&gt;=1),"Yes","No")</f>
        <v>No</v>
      </c>
      <c r="AI1162" s="66" t="str">
        <f>IF(IDPs[[#This Row],[Gov_Pcode]]=IDPs[[#This Row],[Gov_Coming_Pcode]],"Yes","No")</f>
        <v>No</v>
      </c>
      <c r="AJ1162" s="66" t="str">
        <f>IF(IDPs[[#This Row],[Dis_Pcode]]=IDPs[[#This Row],[Dis_Coming_Pcode]],"Yes","No")</f>
        <v>No</v>
      </c>
    </row>
    <row r="1163" spans="1:36" x14ac:dyDescent="0.35">
      <c r="A1163" s="65">
        <v>45507</v>
      </c>
      <c r="B1163" s="65">
        <v>45503</v>
      </c>
      <c r="C1163" s="65" t="s">
        <v>874</v>
      </c>
      <c r="D1163" s="66" t="s">
        <v>6</v>
      </c>
      <c r="E1163" s="100" t="s">
        <v>873</v>
      </c>
      <c r="F1163" s="66" t="s">
        <v>894</v>
      </c>
      <c r="G1163" s="66" t="s">
        <v>87</v>
      </c>
      <c r="H1163" s="100" t="s">
        <v>893</v>
      </c>
      <c r="I1163" s="66" t="s">
        <v>1126</v>
      </c>
      <c r="J1163" s="66" t="s">
        <v>1184</v>
      </c>
      <c r="K1163" s="65">
        <v>45501</v>
      </c>
      <c r="L1163" s="65" t="s">
        <v>717</v>
      </c>
      <c r="M1163" s="66" t="s">
        <v>1</v>
      </c>
      <c r="N1163" s="100" t="s">
        <v>264</v>
      </c>
      <c r="O1163" s="66" t="s">
        <v>751</v>
      </c>
      <c r="P1163" s="66" t="s">
        <v>1</v>
      </c>
      <c r="Q1163" s="100" t="s">
        <v>264</v>
      </c>
      <c r="R1163" s="66" t="s">
        <v>1181</v>
      </c>
      <c r="S1163" s="66" t="s">
        <v>1413</v>
      </c>
      <c r="T1163" s="66" t="s">
        <v>1160</v>
      </c>
      <c r="U1163" s="66"/>
      <c r="V1163" s="66"/>
      <c r="W1163" s="66">
        <v>2</v>
      </c>
      <c r="X1163" s="66">
        <v>0</v>
      </c>
      <c r="Y1163" s="66">
        <v>2</v>
      </c>
      <c r="Z1163" s="66">
        <v>0</v>
      </c>
      <c r="AA1163" s="66">
        <v>0</v>
      </c>
      <c r="AB1163" s="66">
        <v>0</v>
      </c>
      <c r="AC1163" s="66">
        <v>0</v>
      </c>
      <c r="AD1163" s="66">
        <v>0</v>
      </c>
      <c r="AE1163" s="66">
        <v>0</v>
      </c>
      <c r="AF1163" s="66">
        <v>0</v>
      </c>
      <c r="AG1163" s="66">
        <v>0</v>
      </c>
      <c r="AH1163" s="66" t="str">
        <f>IF(OR(COUNTIF(WestCoast[],IDPs[[#This Row],[Dis_Pcode]])&gt;=1,COUNTIF(WestCoast[],#REF!)&gt;=1),"Yes","No")</f>
        <v>No</v>
      </c>
      <c r="AI1163" s="66" t="str">
        <f>IF(IDPs[[#This Row],[Gov_Pcode]]=IDPs[[#This Row],[Gov_Coming_Pcode]],"Yes","No")</f>
        <v>No</v>
      </c>
      <c r="AJ1163" s="66" t="str">
        <f>IF(IDPs[[#This Row],[Dis_Pcode]]=IDPs[[#This Row],[Dis_Coming_Pcode]],"Yes","No")</f>
        <v>No</v>
      </c>
    </row>
    <row r="1164" spans="1:36" x14ac:dyDescent="0.35">
      <c r="A1164" s="65">
        <v>45507</v>
      </c>
      <c r="B1164" s="65">
        <v>45503</v>
      </c>
      <c r="C1164" s="65" t="s">
        <v>874</v>
      </c>
      <c r="D1164" s="66" t="s">
        <v>6</v>
      </c>
      <c r="E1164" s="100" t="s">
        <v>873</v>
      </c>
      <c r="F1164" s="66" t="s">
        <v>892</v>
      </c>
      <c r="G1164" s="66" t="s">
        <v>6</v>
      </c>
      <c r="H1164" s="100" t="s">
        <v>873</v>
      </c>
      <c r="I1164" s="66" t="s">
        <v>1126</v>
      </c>
      <c r="J1164" s="66" t="s">
        <v>1184</v>
      </c>
      <c r="K1164" s="65">
        <v>45501</v>
      </c>
      <c r="L1164" s="65" t="s">
        <v>874</v>
      </c>
      <c r="M1164" s="66" t="s">
        <v>6</v>
      </c>
      <c r="N1164" s="100" t="s">
        <v>873</v>
      </c>
      <c r="O1164" s="66" t="s">
        <v>898</v>
      </c>
      <c r="P1164" s="66" t="s">
        <v>149</v>
      </c>
      <c r="Q1164" s="100" t="s">
        <v>897</v>
      </c>
      <c r="R1164" s="66" t="s">
        <v>1180</v>
      </c>
      <c r="S1164" s="66" t="s">
        <v>1185</v>
      </c>
      <c r="T1164" s="66" t="s">
        <v>1439</v>
      </c>
      <c r="U1164" s="66"/>
      <c r="V1164" s="66"/>
      <c r="W1164" s="66">
        <v>2</v>
      </c>
      <c r="X1164" s="66">
        <v>0</v>
      </c>
      <c r="Y1164" s="66">
        <v>1</v>
      </c>
      <c r="Z1164" s="66">
        <v>0</v>
      </c>
      <c r="AA1164" s="66">
        <v>0</v>
      </c>
      <c r="AB1164" s="66">
        <v>0</v>
      </c>
      <c r="AC1164" s="66">
        <v>0</v>
      </c>
      <c r="AD1164" s="66">
        <v>1</v>
      </c>
      <c r="AE1164" s="66">
        <v>0</v>
      </c>
      <c r="AF1164" s="66">
        <v>0</v>
      </c>
      <c r="AG1164" s="66">
        <v>0</v>
      </c>
      <c r="AH1164" s="66" t="str">
        <f>IF(OR(COUNTIF(WestCoast[],IDPs[[#This Row],[Dis_Pcode]])&gt;=1,COUNTIF(WestCoast[],#REF!)&gt;=1),"Yes","No")</f>
        <v>No</v>
      </c>
      <c r="AI1164" s="66" t="str">
        <f>IF(IDPs[[#This Row],[Gov_Pcode]]=IDPs[[#This Row],[Gov_Coming_Pcode]],"Yes","No")</f>
        <v>Yes</v>
      </c>
      <c r="AJ1164" s="66" t="str">
        <f>IF(IDPs[[#This Row],[Dis_Pcode]]=IDPs[[#This Row],[Dis_Coming_Pcode]],"Yes","No")</f>
        <v>No</v>
      </c>
    </row>
    <row r="1165" spans="1:36" x14ac:dyDescent="0.35">
      <c r="A1165" s="65">
        <v>45507</v>
      </c>
      <c r="B1165" s="65">
        <v>45504</v>
      </c>
      <c r="C1165" s="65" t="s">
        <v>874</v>
      </c>
      <c r="D1165" s="66" t="s">
        <v>6</v>
      </c>
      <c r="E1165" s="100" t="s">
        <v>873</v>
      </c>
      <c r="F1165" s="66" t="s">
        <v>882</v>
      </c>
      <c r="G1165" s="66" t="s">
        <v>121</v>
      </c>
      <c r="H1165" s="100" t="s">
        <v>881</v>
      </c>
      <c r="I1165" s="66" t="s">
        <v>1126</v>
      </c>
      <c r="J1165" s="66" t="s">
        <v>1184</v>
      </c>
      <c r="K1165" s="65">
        <v>45501</v>
      </c>
      <c r="L1165" s="65" t="s">
        <v>1046</v>
      </c>
      <c r="M1165" s="66" t="s">
        <v>1207</v>
      </c>
      <c r="N1165" s="100" t="s">
        <v>267</v>
      </c>
      <c r="O1165" s="66" t="s">
        <v>1094</v>
      </c>
      <c r="P1165" s="66" t="s">
        <v>1274</v>
      </c>
      <c r="Q1165" s="100" t="s">
        <v>1093</v>
      </c>
      <c r="R1165" s="66" t="s">
        <v>1181</v>
      </c>
      <c r="S1165" s="66" t="s">
        <v>1183</v>
      </c>
      <c r="T1165" s="66" t="s">
        <v>1160</v>
      </c>
      <c r="U1165" s="66"/>
      <c r="V1165" s="66"/>
      <c r="W1165" s="66">
        <v>3</v>
      </c>
      <c r="X1165" s="66">
        <v>0</v>
      </c>
      <c r="Y1165" s="66">
        <v>2</v>
      </c>
      <c r="Z1165" s="66">
        <v>0</v>
      </c>
      <c r="AA1165" s="66">
        <v>0</v>
      </c>
      <c r="AB1165" s="66">
        <v>1</v>
      </c>
      <c r="AC1165" s="66">
        <v>0</v>
      </c>
      <c r="AD1165" s="66">
        <v>0</v>
      </c>
      <c r="AE1165" s="66">
        <v>0</v>
      </c>
      <c r="AF1165" s="66">
        <v>0</v>
      </c>
      <c r="AG1165" s="66">
        <v>0</v>
      </c>
      <c r="AH1165" s="66" t="str">
        <f>IF(OR(COUNTIF(WestCoast[],IDPs[[#This Row],[Dis_Pcode]])&gt;=1,COUNTIF(WestCoast[],#REF!)&gt;=1),"Yes","No")</f>
        <v>No</v>
      </c>
      <c r="AI1165" s="66" t="str">
        <f>IF(IDPs[[#This Row],[Gov_Pcode]]=IDPs[[#This Row],[Gov_Coming_Pcode]],"Yes","No")</f>
        <v>No</v>
      </c>
      <c r="AJ1165" s="66" t="str">
        <f>IF(IDPs[[#This Row],[Dis_Pcode]]=IDPs[[#This Row],[Dis_Coming_Pcode]],"Yes","No")</f>
        <v>No</v>
      </c>
    </row>
    <row r="1166" spans="1:36" x14ac:dyDescent="0.35">
      <c r="A1166" s="65">
        <v>45507</v>
      </c>
      <c r="B1166" s="65">
        <v>45504</v>
      </c>
      <c r="C1166" s="65" t="s">
        <v>874</v>
      </c>
      <c r="D1166" s="66" t="s">
        <v>6</v>
      </c>
      <c r="E1166" s="100" t="s">
        <v>873</v>
      </c>
      <c r="F1166" s="66" t="s">
        <v>894</v>
      </c>
      <c r="G1166" s="66" t="s">
        <v>87</v>
      </c>
      <c r="H1166" s="100" t="s">
        <v>893</v>
      </c>
      <c r="I1166" s="66" t="s">
        <v>1126</v>
      </c>
      <c r="J1166" s="66" t="s">
        <v>1184</v>
      </c>
      <c r="K1166" s="65">
        <v>45501</v>
      </c>
      <c r="L1166" s="65" t="s">
        <v>401</v>
      </c>
      <c r="M1166" s="66" t="s">
        <v>1203</v>
      </c>
      <c r="N1166" s="100" t="s">
        <v>266</v>
      </c>
      <c r="O1166" s="66" t="s">
        <v>447</v>
      </c>
      <c r="P1166" s="66" t="s">
        <v>43</v>
      </c>
      <c r="Q1166" s="100" t="s">
        <v>446</v>
      </c>
      <c r="R1166" s="66" t="s">
        <v>1181</v>
      </c>
      <c r="S1166" s="66" t="s">
        <v>1413</v>
      </c>
      <c r="T1166" s="66" t="s">
        <v>1160</v>
      </c>
      <c r="U1166" s="66"/>
      <c r="V1166" s="66"/>
      <c r="W1166" s="66">
        <v>2</v>
      </c>
      <c r="X1166" s="66">
        <v>0</v>
      </c>
      <c r="Y1166" s="66">
        <v>1</v>
      </c>
      <c r="Z1166" s="66">
        <v>0</v>
      </c>
      <c r="AA1166" s="66">
        <v>1</v>
      </c>
      <c r="AB1166" s="66">
        <v>0</v>
      </c>
      <c r="AC1166" s="66">
        <v>0</v>
      </c>
      <c r="AD1166" s="66">
        <v>0</v>
      </c>
      <c r="AE1166" s="66">
        <v>0</v>
      </c>
      <c r="AF1166" s="66">
        <v>0</v>
      </c>
      <c r="AG1166" s="66">
        <v>0</v>
      </c>
      <c r="AH1166" s="66" t="str">
        <f>IF(OR(COUNTIF(WestCoast[],IDPs[[#This Row],[Dis_Pcode]])&gt;=1,COUNTIF(WestCoast[],#REF!)&gt;=1),"Yes","No")</f>
        <v>No</v>
      </c>
      <c r="AI1166" s="66" t="str">
        <f>IF(IDPs[[#This Row],[Gov_Pcode]]=IDPs[[#This Row],[Gov_Coming_Pcode]],"Yes","No")</f>
        <v>No</v>
      </c>
      <c r="AJ1166" s="66" t="str">
        <f>IF(IDPs[[#This Row],[Dis_Pcode]]=IDPs[[#This Row],[Dis_Coming_Pcode]],"Yes","No")</f>
        <v>No</v>
      </c>
    </row>
    <row r="1167" spans="1:36" x14ac:dyDescent="0.35">
      <c r="A1167" s="65">
        <v>45507</v>
      </c>
      <c r="B1167" s="65">
        <v>45504</v>
      </c>
      <c r="C1167" s="65" t="s">
        <v>874</v>
      </c>
      <c r="D1167" s="66" t="s">
        <v>6</v>
      </c>
      <c r="E1167" s="100" t="s">
        <v>873</v>
      </c>
      <c r="F1167" s="66" t="s">
        <v>892</v>
      </c>
      <c r="G1167" s="66" t="s">
        <v>6</v>
      </c>
      <c r="H1167" s="100" t="s">
        <v>873</v>
      </c>
      <c r="I1167" s="66" t="s">
        <v>1126</v>
      </c>
      <c r="J1167" s="66" t="s">
        <v>1184</v>
      </c>
      <c r="K1167" s="65">
        <v>45501</v>
      </c>
      <c r="L1167" s="65" t="s">
        <v>874</v>
      </c>
      <c r="M1167" s="66" t="s">
        <v>6</v>
      </c>
      <c r="N1167" s="100" t="s">
        <v>873</v>
      </c>
      <c r="O1167" s="66" t="s">
        <v>889</v>
      </c>
      <c r="P1167" s="66" t="s">
        <v>163</v>
      </c>
      <c r="Q1167" s="100" t="s">
        <v>1380</v>
      </c>
      <c r="R1167" s="66" t="s">
        <v>1181</v>
      </c>
      <c r="S1167" s="66" t="s">
        <v>1413</v>
      </c>
      <c r="T1167" s="66" t="s">
        <v>1160</v>
      </c>
      <c r="U1167" s="66"/>
      <c r="V1167" s="66"/>
      <c r="W1167" s="66">
        <v>1</v>
      </c>
      <c r="X1167" s="66">
        <v>0</v>
      </c>
      <c r="Y1167" s="66">
        <v>0</v>
      </c>
      <c r="Z1167" s="66">
        <v>0</v>
      </c>
      <c r="AA1167" s="66">
        <v>0</v>
      </c>
      <c r="AB1167" s="66">
        <v>0</v>
      </c>
      <c r="AC1167" s="66">
        <v>0</v>
      </c>
      <c r="AD1167" s="66">
        <v>1</v>
      </c>
      <c r="AE1167" s="66">
        <v>0</v>
      </c>
      <c r="AF1167" s="66">
        <v>0</v>
      </c>
      <c r="AG1167" s="66">
        <v>0</v>
      </c>
      <c r="AH1167" s="66" t="str">
        <f>IF(OR(COUNTIF(WestCoast[],IDPs[[#This Row],[Dis_Pcode]])&gt;=1,COUNTIF(WestCoast[],#REF!)&gt;=1),"Yes","No")</f>
        <v>No</v>
      </c>
      <c r="AI1167" s="66" t="str">
        <f>IF(IDPs[[#This Row],[Gov_Pcode]]=IDPs[[#This Row],[Gov_Coming_Pcode]],"Yes","No")</f>
        <v>Yes</v>
      </c>
      <c r="AJ1167" s="66" t="str">
        <f>IF(IDPs[[#This Row],[Dis_Pcode]]=IDPs[[#This Row],[Dis_Coming_Pcode]],"Yes","No")</f>
        <v>No</v>
      </c>
    </row>
    <row r="1168" spans="1:36" x14ac:dyDescent="0.35">
      <c r="A1168" s="65">
        <v>45507</v>
      </c>
      <c r="B1168" s="65">
        <v>45504</v>
      </c>
      <c r="C1168" s="65" t="s">
        <v>874</v>
      </c>
      <c r="D1168" s="66" t="s">
        <v>6</v>
      </c>
      <c r="E1168" s="100" t="s">
        <v>873</v>
      </c>
      <c r="F1168" s="66" t="s">
        <v>892</v>
      </c>
      <c r="G1168" s="66" t="s">
        <v>6</v>
      </c>
      <c r="H1168" s="100" t="s">
        <v>873</v>
      </c>
      <c r="I1168" s="66" t="s">
        <v>1126</v>
      </c>
      <c r="J1168" s="66" t="s">
        <v>1184</v>
      </c>
      <c r="K1168" s="65">
        <v>45501</v>
      </c>
      <c r="L1168" s="65" t="s">
        <v>1046</v>
      </c>
      <c r="M1168" s="66" t="s">
        <v>1207</v>
      </c>
      <c r="N1168" s="100" t="s">
        <v>267</v>
      </c>
      <c r="O1168" s="66" t="s">
        <v>1074</v>
      </c>
      <c r="P1168" s="66" t="s">
        <v>1073</v>
      </c>
      <c r="Q1168" s="100" t="s">
        <v>1072</v>
      </c>
      <c r="R1168" s="66" t="s">
        <v>1181</v>
      </c>
      <c r="S1168" s="66" t="s">
        <v>1413</v>
      </c>
      <c r="T1168" s="66" t="s">
        <v>1160</v>
      </c>
      <c r="U1168" s="66"/>
      <c r="V1168" s="66"/>
      <c r="W1168" s="66">
        <v>1</v>
      </c>
      <c r="X1168" s="66">
        <v>0</v>
      </c>
      <c r="Y1168" s="66">
        <v>0</v>
      </c>
      <c r="Z1168" s="66">
        <v>0</v>
      </c>
      <c r="AA1168" s="66">
        <v>0</v>
      </c>
      <c r="AB1168" s="66">
        <v>0</v>
      </c>
      <c r="AC1168" s="66">
        <v>0</v>
      </c>
      <c r="AD1168" s="66">
        <v>1</v>
      </c>
      <c r="AE1168" s="66">
        <v>0</v>
      </c>
      <c r="AF1168" s="66">
        <v>0</v>
      </c>
      <c r="AG1168" s="66">
        <v>0</v>
      </c>
      <c r="AH1168" s="66" t="str">
        <f>IF(OR(COUNTIF(WestCoast[],IDPs[[#This Row],[Dis_Pcode]])&gt;=1,COUNTIF(WestCoast[],#REF!)&gt;=1),"Yes","No")</f>
        <v>No</v>
      </c>
      <c r="AI1168" s="66" t="str">
        <f>IF(IDPs[[#This Row],[Gov_Pcode]]=IDPs[[#This Row],[Gov_Coming_Pcode]],"Yes","No")</f>
        <v>No</v>
      </c>
      <c r="AJ1168" s="66" t="str">
        <f>IF(IDPs[[#This Row],[Dis_Pcode]]=IDPs[[#This Row],[Dis_Coming_Pcode]],"Yes","No")</f>
        <v>No</v>
      </c>
    </row>
    <row r="1169" spans="1:36" x14ac:dyDescent="0.35">
      <c r="A1169" s="65">
        <v>45507</v>
      </c>
      <c r="B1169" s="65">
        <v>45504</v>
      </c>
      <c r="C1169" s="65" t="s">
        <v>874</v>
      </c>
      <c r="D1169" s="66" t="s">
        <v>6</v>
      </c>
      <c r="E1169" s="100" t="s">
        <v>873</v>
      </c>
      <c r="F1169" s="66" t="s">
        <v>892</v>
      </c>
      <c r="G1169" s="66" t="s">
        <v>6</v>
      </c>
      <c r="H1169" s="100" t="s">
        <v>873</v>
      </c>
      <c r="I1169" s="66" t="s">
        <v>1126</v>
      </c>
      <c r="J1169" s="66" t="s">
        <v>1184</v>
      </c>
      <c r="K1169" s="65">
        <v>45501</v>
      </c>
      <c r="L1169" s="65" t="s">
        <v>462</v>
      </c>
      <c r="M1169" s="66" t="s">
        <v>19</v>
      </c>
      <c r="N1169" s="100" t="s">
        <v>278</v>
      </c>
      <c r="O1169" s="66" t="s">
        <v>486</v>
      </c>
      <c r="P1169" s="66" t="s">
        <v>1223</v>
      </c>
      <c r="Q1169" s="100" t="s">
        <v>484</v>
      </c>
      <c r="R1169" s="66" t="s">
        <v>1180</v>
      </c>
      <c r="S1169" s="66" t="s">
        <v>1185</v>
      </c>
      <c r="T1169" s="66" t="s">
        <v>1160</v>
      </c>
      <c r="U1169" s="66"/>
      <c r="V1169" s="66"/>
      <c r="W1169" s="66">
        <v>1</v>
      </c>
      <c r="X1169" s="66">
        <v>0</v>
      </c>
      <c r="Y1169" s="66">
        <v>0</v>
      </c>
      <c r="Z1169" s="66">
        <v>0</v>
      </c>
      <c r="AA1169" s="66">
        <v>0</v>
      </c>
      <c r="AB1169" s="66">
        <v>0</v>
      </c>
      <c r="AC1169" s="66">
        <v>0</v>
      </c>
      <c r="AD1169" s="66">
        <v>1</v>
      </c>
      <c r="AE1169" s="66">
        <v>0</v>
      </c>
      <c r="AF1169" s="66">
        <v>0</v>
      </c>
      <c r="AG1169" s="66">
        <v>0</v>
      </c>
      <c r="AH1169" s="66" t="str">
        <f>IF(OR(COUNTIF(WestCoast[],IDPs[[#This Row],[Dis_Pcode]])&gt;=1,COUNTIF(WestCoast[],#REF!)&gt;=1),"Yes","No")</f>
        <v>No</v>
      </c>
      <c r="AI1169" s="66" t="str">
        <f>IF(IDPs[[#This Row],[Gov_Pcode]]=IDPs[[#This Row],[Gov_Coming_Pcode]],"Yes","No")</f>
        <v>No</v>
      </c>
      <c r="AJ1169" s="66" t="str">
        <f>IF(IDPs[[#This Row],[Dis_Pcode]]=IDPs[[#This Row],[Dis_Coming_Pcode]],"Yes","No")</f>
        <v>No</v>
      </c>
    </row>
    <row r="1170" spans="1:36" x14ac:dyDescent="0.35">
      <c r="A1170" s="65">
        <v>45507</v>
      </c>
      <c r="B1170" s="65">
        <v>45504</v>
      </c>
      <c r="C1170" s="65" t="s">
        <v>874</v>
      </c>
      <c r="D1170" s="66" t="s">
        <v>6</v>
      </c>
      <c r="E1170" s="100" t="s">
        <v>873</v>
      </c>
      <c r="F1170" s="66" t="s">
        <v>892</v>
      </c>
      <c r="G1170" s="66" t="s">
        <v>6</v>
      </c>
      <c r="H1170" s="100" t="s">
        <v>873</v>
      </c>
      <c r="I1170" s="66" t="s">
        <v>1126</v>
      </c>
      <c r="J1170" s="66" t="s">
        <v>1184</v>
      </c>
      <c r="K1170" s="65">
        <v>45501</v>
      </c>
      <c r="L1170" s="65" t="s">
        <v>536</v>
      </c>
      <c r="M1170" s="66" t="s">
        <v>1412</v>
      </c>
      <c r="N1170" s="100" t="s">
        <v>268</v>
      </c>
      <c r="O1170" s="66" t="s">
        <v>556</v>
      </c>
      <c r="P1170" s="66" t="s">
        <v>1253</v>
      </c>
      <c r="Q1170" s="100" t="s">
        <v>554</v>
      </c>
      <c r="R1170" s="66" t="s">
        <v>1180</v>
      </c>
      <c r="S1170" s="66" t="s">
        <v>1185</v>
      </c>
      <c r="T1170" s="66" t="s">
        <v>1160</v>
      </c>
      <c r="U1170" s="66"/>
      <c r="V1170" s="66"/>
      <c r="W1170" s="66">
        <v>1</v>
      </c>
      <c r="X1170" s="66">
        <v>0</v>
      </c>
      <c r="Y1170" s="66">
        <v>1</v>
      </c>
      <c r="Z1170" s="66">
        <v>0</v>
      </c>
      <c r="AA1170" s="66">
        <v>0</v>
      </c>
      <c r="AB1170" s="66">
        <v>0</v>
      </c>
      <c r="AC1170" s="66">
        <v>0</v>
      </c>
      <c r="AD1170" s="66">
        <v>0</v>
      </c>
      <c r="AE1170" s="66">
        <v>0</v>
      </c>
      <c r="AF1170" s="66">
        <v>0</v>
      </c>
      <c r="AG1170" s="66">
        <v>0</v>
      </c>
      <c r="AH1170" s="66" t="str">
        <f>IF(OR(COUNTIF(WestCoast[],IDPs[[#This Row],[Dis_Pcode]])&gt;=1,COUNTIF(WestCoast[],#REF!)&gt;=1),"Yes","No")</f>
        <v>No</v>
      </c>
      <c r="AI1170" s="66" t="str">
        <f>IF(IDPs[[#This Row],[Gov_Pcode]]=IDPs[[#This Row],[Gov_Coming_Pcode]],"Yes","No")</f>
        <v>No</v>
      </c>
      <c r="AJ1170" s="66" t="str">
        <f>IF(IDPs[[#This Row],[Dis_Pcode]]=IDPs[[#This Row],[Dis_Coming_Pcode]],"Yes","No")</f>
        <v>No</v>
      </c>
    </row>
    <row r="1171" spans="1:36" x14ac:dyDescent="0.35">
      <c r="A1171" s="65">
        <v>45507</v>
      </c>
      <c r="B1171" s="65">
        <v>45506</v>
      </c>
      <c r="C1171" s="65" t="s">
        <v>874</v>
      </c>
      <c r="D1171" s="66" t="s">
        <v>6</v>
      </c>
      <c r="E1171" s="100" t="s">
        <v>873</v>
      </c>
      <c r="F1171" s="66" t="s">
        <v>894</v>
      </c>
      <c r="G1171" s="66" t="s">
        <v>87</v>
      </c>
      <c r="H1171" s="100" t="s">
        <v>893</v>
      </c>
      <c r="I1171" s="66" t="s">
        <v>1126</v>
      </c>
      <c r="J1171" s="66" t="s">
        <v>1184</v>
      </c>
      <c r="K1171" s="65">
        <v>45501</v>
      </c>
      <c r="L1171" s="65" t="s">
        <v>401</v>
      </c>
      <c r="M1171" s="66" t="s">
        <v>1203</v>
      </c>
      <c r="N1171" s="100" t="s">
        <v>266</v>
      </c>
      <c r="O1171" s="66" t="s">
        <v>427</v>
      </c>
      <c r="P1171" s="66" t="s">
        <v>50</v>
      </c>
      <c r="Q1171" s="100" t="s">
        <v>426</v>
      </c>
      <c r="R1171" s="66" t="s">
        <v>1180</v>
      </c>
      <c r="S1171" s="66" t="s">
        <v>1186</v>
      </c>
      <c r="T1171" s="66" t="s">
        <v>1160</v>
      </c>
      <c r="U1171" s="66"/>
      <c r="V1171" s="66"/>
      <c r="W1171" s="66">
        <v>2</v>
      </c>
      <c r="X1171" s="66">
        <v>0</v>
      </c>
      <c r="Y1171" s="66">
        <v>1</v>
      </c>
      <c r="Z1171" s="66">
        <v>0</v>
      </c>
      <c r="AA1171" s="66">
        <v>1</v>
      </c>
      <c r="AB1171" s="66">
        <v>0</v>
      </c>
      <c r="AC1171" s="66">
        <v>0</v>
      </c>
      <c r="AD1171" s="66">
        <v>0</v>
      </c>
      <c r="AE1171" s="66">
        <v>0</v>
      </c>
      <c r="AF1171" s="66">
        <v>0</v>
      </c>
      <c r="AG1171" s="66">
        <v>0</v>
      </c>
      <c r="AH1171" s="66" t="str">
        <f>IF(OR(COUNTIF(WestCoast[],IDPs[[#This Row],[Dis_Pcode]])&gt;=1,COUNTIF(WestCoast[],#REF!)&gt;=1),"Yes","No")</f>
        <v>No</v>
      </c>
      <c r="AI1171" s="66" t="str">
        <f>IF(IDPs[[#This Row],[Gov_Pcode]]=IDPs[[#This Row],[Gov_Coming_Pcode]],"Yes","No")</f>
        <v>No</v>
      </c>
      <c r="AJ1171" s="66" t="str">
        <f>IF(IDPs[[#This Row],[Dis_Pcode]]=IDPs[[#This Row],[Dis_Coming_Pcode]],"Yes","No")</f>
        <v>No</v>
      </c>
    </row>
    <row r="1172" spans="1:36" x14ac:dyDescent="0.35">
      <c r="A1172" s="65">
        <v>45505</v>
      </c>
      <c r="B1172" s="65">
        <v>45504</v>
      </c>
      <c r="C1172" s="65" t="s">
        <v>401</v>
      </c>
      <c r="D1172" s="66" t="s">
        <v>1203</v>
      </c>
      <c r="E1172" s="100" t="s">
        <v>266</v>
      </c>
      <c r="F1172" s="66" t="s">
        <v>453</v>
      </c>
      <c r="G1172" s="66" t="s">
        <v>25</v>
      </c>
      <c r="H1172" s="100" t="s">
        <v>452</v>
      </c>
      <c r="I1172" s="66" t="s">
        <v>1126</v>
      </c>
      <c r="J1172" s="66" t="s">
        <v>1184</v>
      </c>
      <c r="K1172" s="65">
        <v>45502</v>
      </c>
      <c r="L1172" s="65" t="s">
        <v>1046</v>
      </c>
      <c r="M1172" s="66" t="s">
        <v>1207</v>
      </c>
      <c r="N1172" s="100" t="s">
        <v>267</v>
      </c>
      <c r="O1172" s="66" t="s">
        <v>1084</v>
      </c>
      <c r="P1172" s="66" t="s">
        <v>35</v>
      </c>
      <c r="Q1172" s="100" t="s">
        <v>1083</v>
      </c>
      <c r="R1172" s="66" t="s">
        <v>1180</v>
      </c>
      <c r="S1172" s="66" t="s">
        <v>1186</v>
      </c>
      <c r="T1172" s="66" t="s">
        <v>1160</v>
      </c>
      <c r="U1172" s="66"/>
      <c r="V1172" s="66"/>
      <c r="W1172" s="66">
        <v>1</v>
      </c>
      <c r="X1172" s="66">
        <v>0</v>
      </c>
      <c r="Y1172" s="66">
        <v>0</v>
      </c>
      <c r="Z1172" s="66">
        <v>0</v>
      </c>
      <c r="AA1172" s="66">
        <v>0</v>
      </c>
      <c r="AB1172" s="66">
        <v>0</v>
      </c>
      <c r="AC1172" s="66">
        <v>0</v>
      </c>
      <c r="AD1172" s="66">
        <v>1</v>
      </c>
      <c r="AE1172" s="66">
        <v>0</v>
      </c>
      <c r="AF1172" s="66">
        <v>0</v>
      </c>
      <c r="AG1172" s="66">
        <v>0</v>
      </c>
      <c r="AH1172" s="66" t="str">
        <f>IF(OR(COUNTIF(WestCoast[],IDPs[[#This Row],[Dis_Pcode]])&gt;=1,COUNTIF(WestCoast[],#REF!)&gt;=1),"Yes","No")</f>
        <v>Yes</v>
      </c>
      <c r="AI1172" s="66" t="str">
        <f>IF(IDPs[[#This Row],[Gov_Pcode]]=IDPs[[#This Row],[Gov_Coming_Pcode]],"Yes","No")</f>
        <v>No</v>
      </c>
      <c r="AJ1172" s="66" t="str">
        <f>IF(IDPs[[#This Row],[Dis_Pcode]]=IDPs[[#This Row],[Dis_Coming_Pcode]],"Yes","No")</f>
        <v>No</v>
      </c>
    </row>
    <row r="1173" spans="1:36" x14ac:dyDescent="0.35">
      <c r="A1173" s="65">
        <v>45507</v>
      </c>
      <c r="B1173" s="65">
        <v>45504</v>
      </c>
      <c r="C1173" s="65" t="s">
        <v>874</v>
      </c>
      <c r="D1173" s="66" t="s">
        <v>6</v>
      </c>
      <c r="E1173" s="100" t="s">
        <v>873</v>
      </c>
      <c r="F1173" s="66" t="s">
        <v>894</v>
      </c>
      <c r="G1173" s="66" t="s">
        <v>87</v>
      </c>
      <c r="H1173" s="100" t="s">
        <v>893</v>
      </c>
      <c r="I1173" s="66" t="s">
        <v>1126</v>
      </c>
      <c r="J1173" s="66" t="s">
        <v>1184</v>
      </c>
      <c r="K1173" s="65">
        <v>45502</v>
      </c>
      <c r="L1173" s="65" t="s">
        <v>918</v>
      </c>
      <c r="M1173" s="66" t="s">
        <v>1155</v>
      </c>
      <c r="N1173" s="100" t="s">
        <v>917</v>
      </c>
      <c r="O1173" s="66" t="s">
        <v>928</v>
      </c>
      <c r="P1173" s="66" t="s">
        <v>123</v>
      </c>
      <c r="Q1173" s="100" t="s">
        <v>927</v>
      </c>
      <c r="R1173" s="66" t="s">
        <v>1180</v>
      </c>
      <c r="S1173" s="66" t="s">
        <v>1185</v>
      </c>
      <c r="T1173" s="66" t="s">
        <v>1160</v>
      </c>
      <c r="U1173" s="66"/>
      <c r="V1173" s="66"/>
      <c r="W1173" s="66">
        <v>2</v>
      </c>
      <c r="X1173" s="66">
        <v>0</v>
      </c>
      <c r="Y1173" s="66">
        <v>1</v>
      </c>
      <c r="Z1173" s="66">
        <v>0</v>
      </c>
      <c r="AA1173" s="66">
        <v>1</v>
      </c>
      <c r="AB1173" s="66">
        <v>0</v>
      </c>
      <c r="AC1173" s="66">
        <v>0</v>
      </c>
      <c r="AD1173" s="66">
        <v>0</v>
      </c>
      <c r="AE1173" s="66">
        <v>0</v>
      </c>
      <c r="AF1173" s="66">
        <v>0</v>
      </c>
      <c r="AG1173" s="66">
        <v>0</v>
      </c>
      <c r="AH1173" s="66" t="str">
        <f>IF(OR(COUNTIF(WestCoast[],IDPs[[#This Row],[Dis_Pcode]])&gt;=1,COUNTIF(WestCoast[],#REF!)&gt;=1),"Yes","No")</f>
        <v>No</v>
      </c>
      <c r="AI1173" s="66" t="str">
        <f>IF(IDPs[[#This Row],[Gov_Pcode]]=IDPs[[#This Row],[Gov_Coming_Pcode]],"Yes","No")</f>
        <v>No</v>
      </c>
      <c r="AJ1173" s="66" t="str">
        <f>IF(IDPs[[#This Row],[Dis_Pcode]]=IDPs[[#This Row],[Dis_Coming_Pcode]],"Yes","No")</f>
        <v>No</v>
      </c>
    </row>
    <row r="1174" spans="1:36" x14ac:dyDescent="0.35">
      <c r="A1174" s="65">
        <v>45507</v>
      </c>
      <c r="B1174" s="65">
        <v>45504</v>
      </c>
      <c r="C1174" s="65" t="s">
        <v>874</v>
      </c>
      <c r="D1174" s="66" t="s">
        <v>6</v>
      </c>
      <c r="E1174" s="100" t="s">
        <v>873</v>
      </c>
      <c r="F1174" s="66" t="s">
        <v>892</v>
      </c>
      <c r="G1174" s="66" t="s">
        <v>6</v>
      </c>
      <c r="H1174" s="100" t="s">
        <v>873</v>
      </c>
      <c r="I1174" s="66" t="s">
        <v>1126</v>
      </c>
      <c r="J1174" s="66" t="s">
        <v>1184</v>
      </c>
      <c r="K1174" s="65">
        <v>45502</v>
      </c>
      <c r="L1174" s="65" t="s">
        <v>401</v>
      </c>
      <c r="M1174" s="66" t="s">
        <v>1203</v>
      </c>
      <c r="N1174" s="100" t="s">
        <v>266</v>
      </c>
      <c r="O1174" s="66" t="s">
        <v>461</v>
      </c>
      <c r="P1174" s="66" t="s">
        <v>126</v>
      </c>
      <c r="Q1174" s="100" t="s">
        <v>460</v>
      </c>
      <c r="R1174" s="66" t="s">
        <v>1181</v>
      </c>
      <c r="S1174" s="66" t="s">
        <v>1182</v>
      </c>
      <c r="T1174" s="66" t="s">
        <v>1160</v>
      </c>
      <c r="U1174" s="66"/>
      <c r="V1174" s="66"/>
      <c r="W1174" s="66">
        <v>1</v>
      </c>
      <c r="X1174" s="66">
        <v>0</v>
      </c>
      <c r="Y1174" s="66">
        <v>0</v>
      </c>
      <c r="Z1174" s="66">
        <v>0</v>
      </c>
      <c r="AA1174" s="66">
        <v>0</v>
      </c>
      <c r="AB1174" s="66">
        <v>0</v>
      </c>
      <c r="AC1174" s="66">
        <v>0</v>
      </c>
      <c r="AD1174" s="66">
        <v>1</v>
      </c>
      <c r="AE1174" s="66">
        <v>0</v>
      </c>
      <c r="AF1174" s="66">
        <v>0</v>
      </c>
      <c r="AG1174" s="66">
        <v>0</v>
      </c>
      <c r="AH1174" s="66" t="str">
        <f>IF(OR(COUNTIF(WestCoast[],IDPs[[#This Row],[Dis_Pcode]])&gt;=1,COUNTIF(WestCoast[],#REF!)&gt;=1),"Yes","No")</f>
        <v>No</v>
      </c>
      <c r="AI1174" s="66" t="str">
        <f>IF(IDPs[[#This Row],[Gov_Pcode]]=IDPs[[#This Row],[Gov_Coming_Pcode]],"Yes","No")</f>
        <v>No</v>
      </c>
      <c r="AJ1174" s="66" t="str">
        <f>IF(IDPs[[#This Row],[Dis_Pcode]]=IDPs[[#This Row],[Dis_Coming_Pcode]],"Yes","No")</f>
        <v>No</v>
      </c>
    </row>
    <row r="1175" spans="1:36" x14ac:dyDescent="0.35">
      <c r="A1175" s="65">
        <v>45507</v>
      </c>
      <c r="B1175" s="65">
        <v>45504</v>
      </c>
      <c r="C1175" s="65" t="s">
        <v>874</v>
      </c>
      <c r="D1175" s="66" t="s">
        <v>6</v>
      </c>
      <c r="E1175" s="100" t="s">
        <v>873</v>
      </c>
      <c r="F1175" s="66" t="s">
        <v>892</v>
      </c>
      <c r="G1175" s="66" t="s">
        <v>6</v>
      </c>
      <c r="H1175" s="100" t="s">
        <v>873</v>
      </c>
      <c r="I1175" s="66" t="s">
        <v>1126</v>
      </c>
      <c r="J1175" s="66" t="s">
        <v>1184</v>
      </c>
      <c r="K1175" s="65">
        <v>45502</v>
      </c>
      <c r="L1175" s="65" t="s">
        <v>380</v>
      </c>
      <c r="M1175" s="66" t="s">
        <v>1218</v>
      </c>
      <c r="N1175" s="100" t="s">
        <v>265</v>
      </c>
      <c r="O1175" s="66" t="s">
        <v>386</v>
      </c>
      <c r="P1175" s="66" t="s">
        <v>69</v>
      </c>
      <c r="Q1175" s="100" t="s">
        <v>385</v>
      </c>
      <c r="R1175" s="66" t="s">
        <v>1181</v>
      </c>
      <c r="S1175" s="66" t="s">
        <v>1182</v>
      </c>
      <c r="T1175" s="66" t="s">
        <v>1160</v>
      </c>
      <c r="U1175" s="66"/>
      <c r="V1175" s="66"/>
      <c r="W1175" s="66">
        <v>1</v>
      </c>
      <c r="X1175" s="66">
        <v>0</v>
      </c>
      <c r="Y1175" s="66">
        <v>0</v>
      </c>
      <c r="Z1175" s="66">
        <v>0</v>
      </c>
      <c r="AA1175" s="66">
        <v>0</v>
      </c>
      <c r="AB1175" s="66">
        <v>0</v>
      </c>
      <c r="AC1175" s="66">
        <v>0</v>
      </c>
      <c r="AD1175" s="66">
        <v>1</v>
      </c>
      <c r="AE1175" s="66">
        <v>0</v>
      </c>
      <c r="AF1175" s="66">
        <v>0</v>
      </c>
      <c r="AG1175" s="66">
        <v>0</v>
      </c>
      <c r="AH1175" s="66" t="str">
        <f>IF(OR(COUNTIF(WestCoast[],IDPs[[#This Row],[Dis_Pcode]])&gt;=1,COUNTIF(WestCoast[],#REF!)&gt;=1),"Yes","No")</f>
        <v>No</v>
      </c>
      <c r="AI1175" s="66" t="str">
        <f>IF(IDPs[[#This Row],[Gov_Pcode]]=IDPs[[#This Row],[Gov_Coming_Pcode]],"Yes","No")</f>
        <v>No</v>
      </c>
      <c r="AJ1175" s="66" t="str">
        <f>IF(IDPs[[#This Row],[Dis_Pcode]]=IDPs[[#This Row],[Dis_Coming_Pcode]],"Yes","No")</f>
        <v>No</v>
      </c>
    </row>
    <row r="1176" spans="1:36" x14ac:dyDescent="0.35">
      <c r="A1176" s="65">
        <v>45505</v>
      </c>
      <c r="B1176" s="65">
        <v>45504</v>
      </c>
      <c r="C1176" s="65" t="s">
        <v>401</v>
      </c>
      <c r="D1176" s="66" t="s">
        <v>1203</v>
      </c>
      <c r="E1176" s="100" t="s">
        <v>266</v>
      </c>
      <c r="F1176" s="66" t="s">
        <v>453</v>
      </c>
      <c r="G1176" s="66" t="s">
        <v>25</v>
      </c>
      <c r="H1176" s="100" t="s">
        <v>452</v>
      </c>
      <c r="I1176" s="66" t="s">
        <v>1126</v>
      </c>
      <c r="J1176" s="66" t="s">
        <v>1184</v>
      </c>
      <c r="K1176" s="65">
        <v>45503</v>
      </c>
      <c r="L1176" s="65" t="s">
        <v>401</v>
      </c>
      <c r="M1176" s="66" t="s">
        <v>1203</v>
      </c>
      <c r="N1176" s="100" t="s">
        <v>266</v>
      </c>
      <c r="O1176" s="66" t="s">
        <v>408</v>
      </c>
      <c r="P1176" s="66" t="s">
        <v>1204</v>
      </c>
      <c r="Q1176" s="100" t="s">
        <v>407</v>
      </c>
      <c r="R1176" s="66" t="s">
        <v>1180</v>
      </c>
      <c r="S1176" s="66" t="s">
        <v>1186</v>
      </c>
      <c r="T1176" s="66" t="s">
        <v>1160</v>
      </c>
      <c r="U1176" s="66"/>
      <c r="V1176" s="66"/>
      <c r="W1176" s="66">
        <v>1</v>
      </c>
      <c r="X1176" s="66">
        <v>0</v>
      </c>
      <c r="Y1176" s="66">
        <v>0</v>
      </c>
      <c r="Z1176" s="66">
        <v>0</v>
      </c>
      <c r="AA1176" s="66">
        <v>0</v>
      </c>
      <c r="AB1176" s="66">
        <v>0</v>
      </c>
      <c r="AC1176" s="66">
        <v>0</v>
      </c>
      <c r="AD1176" s="66">
        <v>1</v>
      </c>
      <c r="AE1176" s="66">
        <v>0</v>
      </c>
      <c r="AF1176" s="66">
        <v>0</v>
      </c>
      <c r="AG1176" s="66">
        <v>0</v>
      </c>
      <c r="AH1176" s="66" t="str">
        <f>IF(OR(COUNTIF(WestCoast[],IDPs[[#This Row],[Dis_Pcode]])&gt;=1,COUNTIF(WestCoast[],#REF!)&gt;=1),"Yes","No")</f>
        <v>Yes</v>
      </c>
      <c r="AI1176" s="66" t="str">
        <f>IF(IDPs[[#This Row],[Gov_Pcode]]=IDPs[[#This Row],[Gov_Coming_Pcode]],"Yes","No")</f>
        <v>Yes</v>
      </c>
      <c r="AJ1176" s="66" t="str">
        <f>IF(IDPs[[#This Row],[Dis_Pcode]]=IDPs[[#This Row],[Dis_Coming_Pcode]],"Yes","No")</f>
        <v>No</v>
      </c>
    </row>
    <row r="1177" spans="1:36" x14ac:dyDescent="0.35">
      <c r="A1177" s="65">
        <v>45507</v>
      </c>
      <c r="B1177" s="65">
        <v>45504</v>
      </c>
      <c r="C1177" s="65" t="s">
        <v>874</v>
      </c>
      <c r="D1177" s="66" t="s">
        <v>6</v>
      </c>
      <c r="E1177" s="100" t="s">
        <v>873</v>
      </c>
      <c r="F1177" s="66" t="s">
        <v>892</v>
      </c>
      <c r="G1177" s="66" t="s">
        <v>6</v>
      </c>
      <c r="H1177" s="100" t="s">
        <v>873</v>
      </c>
      <c r="I1177" s="66" t="s">
        <v>1126</v>
      </c>
      <c r="J1177" s="66" t="s">
        <v>1184</v>
      </c>
      <c r="K1177" s="65">
        <v>45503</v>
      </c>
      <c r="L1177" s="65" t="s">
        <v>617</v>
      </c>
      <c r="M1177" s="66" t="s">
        <v>13</v>
      </c>
      <c r="N1177" s="100" t="s">
        <v>275</v>
      </c>
      <c r="O1177" s="66" t="s">
        <v>640</v>
      </c>
      <c r="P1177" s="66" t="s">
        <v>1327</v>
      </c>
      <c r="Q1177" s="100" t="s">
        <v>639</v>
      </c>
      <c r="R1177" s="66" t="s">
        <v>1181</v>
      </c>
      <c r="S1177" s="66" t="s">
        <v>1183</v>
      </c>
      <c r="T1177" s="66" t="s">
        <v>1160</v>
      </c>
      <c r="U1177" s="66"/>
      <c r="V1177" s="66"/>
      <c r="W1177" s="66">
        <v>1</v>
      </c>
      <c r="X1177" s="66">
        <v>0</v>
      </c>
      <c r="Y1177" s="66">
        <v>1</v>
      </c>
      <c r="Z1177" s="66">
        <v>0</v>
      </c>
      <c r="AA1177" s="66">
        <v>0</v>
      </c>
      <c r="AB1177" s="66">
        <v>0</v>
      </c>
      <c r="AC1177" s="66">
        <v>0</v>
      </c>
      <c r="AD1177" s="66">
        <v>0</v>
      </c>
      <c r="AE1177" s="66">
        <v>0</v>
      </c>
      <c r="AF1177" s="66">
        <v>0</v>
      </c>
      <c r="AG1177" s="66">
        <v>0</v>
      </c>
      <c r="AH1177" s="66" t="str">
        <f>IF(OR(COUNTIF(WestCoast[],IDPs[[#This Row],[Dis_Pcode]])&gt;=1,COUNTIF(WestCoast[],#REF!)&gt;=1),"Yes","No")</f>
        <v>No</v>
      </c>
      <c r="AI1177" s="66" t="str">
        <f>IF(IDPs[[#This Row],[Gov_Pcode]]=IDPs[[#This Row],[Gov_Coming_Pcode]],"Yes","No")</f>
        <v>No</v>
      </c>
      <c r="AJ1177" s="66" t="str">
        <f>IF(IDPs[[#This Row],[Dis_Pcode]]=IDPs[[#This Row],[Dis_Coming_Pcode]],"Yes","No")</f>
        <v>No</v>
      </c>
    </row>
    <row r="1178" spans="1:36" x14ac:dyDescent="0.35">
      <c r="A1178" s="65">
        <v>45507</v>
      </c>
      <c r="B1178" s="65">
        <v>45504</v>
      </c>
      <c r="C1178" s="65" t="s">
        <v>874</v>
      </c>
      <c r="D1178" s="66" t="s">
        <v>6</v>
      </c>
      <c r="E1178" s="100" t="s">
        <v>873</v>
      </c>
      <c r="F1178" s="66" t="s">
        <v>892</v>
      </c>
      <c r="G1178" s="66" t="s">
        <v>6</v>
      </c>
      <c r="H1178" s="100" t="s">
        <v>873</v>
      </c>
      <c r="I1178" s="66" t="s">
        <v>1126</v>
      </c>
      <c r="J1178" s="66" t="s">
        <v>1184</v>
      </c>
      <c r="K1178" s="65">
        <v>45503</v>
      </c>
      <c r="L1178" s="65" t="s">
        <v>959</v>
      </c>
      <c r="M1178" s="66" t="s">
        <v>1206</v>
      </c>
      <c r="N1178" s="100" t="s">
        <v>270</v>
      </c>
      <c r="O1178" s="66" t="s">
        <v>961</v>
      </c>
      <c r="P1178" s="66" t="s">
        <v>212</v>
      </c>
      <c r="Q1178" s="100" t="s">
        <v>960</v>
      </c>
      <c r="R1178" s="66" t="s">
        <v>1181</v>
      </c>
      <c r="S1178" s="66" t="s">
        <v>1183</v>
      </c>
      <c r="T1178" s="66" t="s">
        <v>1160</v>
      </c>
      <c r="U1178" s="66"/>
      <c r="V1178" s="66"/>
      <c r="W1178" s="66">
        <v>1</v>
      </c>
      <c r="X1178" s="66">
        <v>0</v>
      </c>
      <c r="Y1178" s="66">
        <v>1</v>
      </c>
      <c r="Z1178" s="66">
        <v>0</v>
      </c>
      <c r="AA1178" s="66">
        <v>0</v>
      </c>
      <c r="AB1178" s="66">
        <v>0</v>
      </c>
      <c r="AC1178" s="66">
        <v>0</v>
      </c>
      <c r="AD1178" s="66">
        <v>0</v>
      </c>
      <c r="AE1178" s="66">
        <v>0</v>
      </c>
      <c r="AF1178" s="66">
        <v>0</v>
      </c>
      <c r="AG1178" s="66">
        <v>0</v>
      </c>
      <c r="AH1178" s="66" t="str">
        <f>IF(OR(COUNTIF(WestCoast[],IDPs[[#This Row],[Dis_Pcode]])&gt;=1,COUNTIF(WestCoast[],#REF!)&gt;=1),"Yes","No")</f>
        <v>No</v>
      </c>
      <c r="AI1178" s="66" t="str">
        <f>IF(IDPs[[#This Row],[Gov_Pcode]]=IDPs[[#This Row],[Gov_Coming_Pcode]],"Yes","No")</f>
        <v>No</v>
      </c>
      <c r="AJ1178" s="66" t="str">
        <f>IF(IDPs[[#This Row],[Dis_Pcode]]=IDPs[[#This Row],[Dis_Coming_Pcode]],"Yes","No")</f>
        <v>No</v>
      </c>
    </row>
    <row r="1179" spans="1:36" x14ac:dyDescent="0.35">
      <c r="A1179" s="65">
        <v>45507</v>
      </c>
      <c r="B1179" s="65">
        <v>45506</v>
      </c>
      <c r="C1179" s="65" t="s">
        <v>874</v>
      </c>
      <c r="D1179" s="66" t="s">
        <v>6</v>
      </c>
      <c r="E1179" s="100" t="s">
        <v>873</v>
      </c>
      <c r="F1179" s="66" t="s">
        <v>894</v>
      </c>
      <c r="G1179" s="66" t="s">
        <v>87</v>
      </c>
      <c r="H1179" s="100" t="s">
        <v>893</v>
      </c>
      <c r="I1179" s="66" t="s">
        <v>1126</v>
      </c>
      <c r="J1179" s="66" t="s">
        <v>1184</v>
      </c>
      <c r="K1179" s="65">
        <v>45503</v>
      </c>
      <c r="L1179" s="65" t="s">
        <v>1046</v>
      </c>
      <c r="M1179" s="66" t="s">
        <v>1207</v>
      </c>
      <c r="N1179" s="100" t="s">
        <v>267</v>
      </c>
      <c r="O1179" s="66" t="s">
        <v>1075</v>
      </c>
      <c r="P1179" s="66" t="s">
        <v>1099</v>
      </c>
      <c r="Q1179" s="100" t="s">
        <v>1098</v>
      </c>
      <c r="R1179" s="66" t="s">
        <v>1181</v>
      </c>
      <c r="S1179" s="66" t="s">
        <v>1182</v>
      </c>
      <c r="T1179" s="66" t="s">
        <v>1160</v>
      </c>
      <c r="U1179" s="66"/>
      <c r="V1179" s="66"/>
      <c r="W1179" s="66">
        <v>1</v>
      </c>
      <c r="X1179" s="66">
        <v>0</v>
      </c>
      <c r="Y1179" s="66">
        <v>0</v>
      </c>
      <c r="Z1179" s="66">
        <v>0</v>
      </c>
      <c r="AA1179" s="66">
        <v>1</v>
      </c>
      <c r="AB1179" s="66">
        <v>0</v>
      </c>
      <c r="AC1179" s="66">
        <v>0</v>
      </c>
      <c r="AD1179" s="66">
        <v>0</v>
      </c>
      <c r="AE1179" s="66">
        <v>0</v>
      </c>
      <c r="AF1179" s="66">
        <v>0</v>
      </c>
      <c r="AG1179" s="66">
        <v>0</v>
      </c>
      <c r="AH1179" s="66" t="str">
        <f>IF(OR(COUNTIF(WestCoast[],IDPs[[#This Row],[Dis_Pcode]])&gt;=1,COUNTIF(WestCoast[],#REF!)&gt;=1),"Yes","No")</f>
        <v>No</v>
      </c>
      <c r="AI1179" s="66" t="str">
        <f>IF(IDPs[[#This Row],[Gov_Pcode]]=IDPs[[#This Row],[Gov_Coming_Pcode]],"Yes","No")</f>
        <v>No</v>
      </c>
      <c r="AJ1179" s="66" t="str">
        <f>IF(IDPs[[#This Row],[Dis_Pcode]]=IDPs[[#This Row],[Dis_Coming_Pcode]],"Yes","No")</f>
        <v>No</v>
      </c>
    </row>
    <row r="1180" spans="1:36" x14ac:dyDescent="0.35">
      <c r="A1180" s="65">
        <v>45507</v>
      </c>
      <c r="B1180" s="65">
        <v>45506</v>
      </c>
      <c r="C1180" s="65" t="s">
        <v>874</v>
      </c>
      <c r="D1180" s="66" t="s">
        <v>6</v>
      </c>
      <c r="E1180" s="100" t="s">
        <v>873</v>
      </c>
      <c r="F1180" s="66" t="s">
        <v>894</v>
      </c>
      <c r="G1180" s="66" t="s">
        <v>87</v>
      </c>
      <c r="H1180" s="100" t="s">
        <v>893</v>
      </c>
      <c r="I1180" s="66" t="s">
        <v>1126</v>
      </c>
      <c r="J1180" s="66" t="s">
        <v>1184</v>
      </c>
      <c r="K1180" s="65">
        <v>45503</v>
      </c>
      <c r="L1180" s="65" t="s">
        <v>462</v>
      </c>
      <c r="M1180" s="66" t="s">
        <v>19</v>
      </c>
      <c r="N1180" s="100" t="s">
        <v>278</v>
      </c>
      <c r="O1180" s="66" t="s">
        <v>486</v>
      </c>
      <c r="P1180" s="66" t="s">
        <v>1223</v>
      </c>
      <c r="Q1180" s="100" t="s">
        <v>484</v>
      </c>
      <c r="R1180" s="66" t="s">
        <v>1181</v>
      </c>
      <c r="S1180" s="66" t="s">
        <v>1183</v>
      </c>
      <c r="T1180" s="66" t="s">
        <v>1160</v>
      </c>
      <c r="U1180" s="66"/>
      <c r="V1180" s="66"/>
      <c r="W1180" s="66">
        <v>1</v>
      </c>
      <c r="X1180" s="66">
        <v>0</v>
      </c>
      <c r="Y1180" s="66">
        <v>1</v>
      </c>
      <c r="Z1180" s="66">
        <v>0</v>
      </c>
      <c r="AA1180" s="66">
        <v>0</v>
      </c>
      <c r="AB1180" s="66">
        <v>0</v>
      </c>
      <c r="AC1180" s="66">
        <v>0</v>
      </c>
      <c r="AD1180" s="66">
        <v>0</v>
      </c>
      <c r="AE1180" s="66">
        <v>0</v>
      </c>
      <c r="AF1180" s="66">
        <v>0</v>
      </c>
      <c r="AG1180" s="66">
        <v>0</v>
      </c>
      <c r="AH1180" s="66" t="str">
        <f>IF(OR(COUNTIF(WestCoast[],IDPs[[#This Row],[Dis_Pcode]])&gt;=1,COUNTIF(WestCoast[],#REF!)&gt;=1),"Yes","No")</f>
        <v>No</v>
      </c>
      <c r="AI1180" s="66" t="str">
        <f>IF(IDPs[[#This Row],[Gov_Pcode]]=IDPs[[#This Row],[Gov_Coming_Pcode]],"Yes","No")</f>
        <v>No</v>
      </c>
      <c r="AJ1180" s="66" t="str">
        <f>IF(IDPs[[#This Row],[Dis_Pcode]]=IDPs[[#This Row],[Dis_Coming_Pcode]],"Yes","No")</f>
        <v>No</v>
      </c>
    </row>
    <row r="1181" spans="1:36" x14ac:dyDescent="0.35">
      <c r="A1181" s="65">
        <v>45507</v>
      </c>
      <c r="B1181" s="65">
        <v>45505</v>
      </c>
      <c r="C1181" s="65" t="s">
        <v>874</v>
      </c>
      <c r="D1181" s="66" t="s">
        <v>6</v>
      </c>
      <c r="E1181" s="100" t="s">
        <v>873</v>
      </c>
      <c r="F1181" s="66" t="s">
        <v>894</v>
      </c>
      <c r="G1181" s="66" t="s">
        <v>87</v>
      </c>
      <c r="H1181" s="100" t="s">
        <v>893</v>
      </c>
      <c r="I1181" s="66" t="s">
        <v>1126</v>
      </c>
      <c r="J1181" s="66" t="s">
        <v>1184</v>
      </c>
      <c r="K1181" s="65">
        <v>45504</v>
      </c>
      <c r="L1181" s="65" t="s">
        <v>797</v>
      </c>
      <c r="M1181" s="66" t="s">
        <v>7</v>
      </c>
      <c r="N1181" s="100" t="s">
        <v>796</v>
      </c>
      <c r="O1181" s="66" t="s">
        <v>807</v>
      </c>
      <c r="P1181" s="66" t="s">
        <v>1205</v>
      </c>
      <c r="Q1181" s="100" t="s">
        <v>806</v>
      </c>
      <c r="R1181" s="66" t="s">
        <v>1180</v>
      </c>
      <c r="S1181" s="66" t="s">
        <v>1185</v>
      </c>
      <c r="T1181" s="66" t="s">
        <v>1160</v>
      </c>
      <c r="U1181" s="66"/>
      <c r="V1181" s="66"/>
      <c r="W1181" s="66">
        <v>1</v>
      </c>
      <c r="X1181" s="66">
        <v>0</v>
      </c>
      <c r="Y1181" s="66">
        <v>1</v>
      </c>
      <c r="Z1181" s="66">
        <v>0</v>
      </c>
      <c r="AA1181" s="66">
        <v>0</v>
      </c>
      <c r="AB1181" s="66">
        <v>0</v>
      </c>
      <c r="AC1181" s="66">
        <v>0</v>
      </c>
      <c r="AD1181" s="66">
        <v>0</v>
      </c>
      <c r="AE1181" s="66">
        <v>0</v>
      </c>
      <c r="AF1181" s="66">
        <v>0</v>
      </c>
      <c r="AG1181" s="66">
        <v>0</v>
      </c>
      <c r="AH1181" s="66" t="str">
        <f>IF(OR(COUNTIF(WestCoast[],IDPs[[#This Row],[Dis_Pcode]])&gt;=1,COUNTIF(WestCoast[],#REF!)&gt;=1),"Yes","No")</f>
        <v>No</v>
      </c>
      <c r="AI1181" s="66" t="str">
        <f>IF(IDPs[[#This Row],[Gov_Pcode]]=IDPs[[#This Row],[Gov_Coming_Pcode]],"Yes","No")</f>
        <v>No</v>
      </c>
      <c r="AJ1181" s="66" t="str">
        <f>IF(IDPs[[#This Row],[Dis_Pcode]]=IDPs[[#This Row],[Dis_Coming_Pcode]],"Yes","No")</f>
        <v>No</v>
      </c>
    </row>
    <row r="1182" spans="1:36" x14ac:dyDescent="0.35">
      <c r="A1182" s="65">
        <v>45507</v>
      </c>
      <c r="B1182" s="65">
        <v>45505</v>
      </c>
      <c r="C1182" s="65" t="s">
        <v>874</v>
      </c>
      <c r="D1182" s="66" t="s">
        <v>6</v>
      </c>
      <c r="E1182" s="100" t="s">
        <v>873</v>
      </c>
      <c r="F1182" s="66" t="s">
        <v>892</v>
      </c>
      <c r="G1182" s="66" t="s">
        <v>6</v>
      </c>
      <c r="H1182" s="100" t="s">
        <v>873</v>
      </c>
      <c r="I1182" s="66" t="s">
        <v>1126</v>
      </c>
      <c r="J1182" s="66" t="s">
        <v>1184</v>
      </c>
      <c r="K1182" s="65">
        <v>45504</v>
      </c>
      <c r="L1182" s="65" t="s">
        <v>401</v>
      </c>
      <c r="M1182" s="66" t="s">
        <v>1203</v>
      </c>
      <c r="N1182" s="100" t="s">
        <v>266</v>
      </c>
      <c r="O1182" s="66" t="s">
        <v>423</v>
      </c>
      <c r="P1182" s="66" t="s">
        <v>422</v>
      </c>
      <c r="Q1182" s="100" t="s">
        <v>421</v>
      </c>
      <c r="R1182" s="66" t="s">
        <v>1181</v>
      </c>
      <c r="S1182" s="66" t="s">
        <v>1182</v>
      </c>
      <c r="T1182" s="66" t="s">
        <v>1160</v>
      </c>
      <c r="U1182" s="66"/>
      <c r="V1182" s="66"/>
      <c r="W1182" s="66">
        <v>1</v>
      </c>
      <c r="X1182" s="66">
        <v>0</v>
      </c>
      <c r="Y1182" s="66">
        <v>0</v>
      </c>
      <c r="Z1182" s="66">
        <v>0</v>
      </c>
      <c r="AA1182" s="66">
        <v>0</v>
      </c>
      <c r="AB1182" s="66">
        <v>0</v>
      </c>
      <c r="AC1182" s="66">
        <v>0</v>
      </c>
      <c r="AD1182" s="66">
        <v>1</v>
      </c>
      <c r="AE1182" s="66">
        <v>0</v>
      </c>
      <c r="AF1182" s="66">
        <v>0</v>
      </c>
      <c r="AG1182" s="66">
        <v>0</v>
      </c>
      <c r="AH1182" s="66" t="str">
        <f>IF(OR(COUNTIF(WestCoast[],IDPs[[#This Row],[Dis_Pcode]])&gt;=1,COUNTIF(WestCoast[],#REF!)&gt;=1),"Yes","No")</f>
        <v>No</v>
      </c>
      <c r="AI1182" s="66" t="str">
        <f>IF(IDPs[[#This Row],[Gov_Pcode]]=IDPs[[#This Row],[Gov_Coming_Pcode]],"Yes","No")</f>
        <v>No</v>
      </c>
      <c r="AJ1182" s="66" t="str">
        <f>IF(IDPs[[#This Row],[Dis_Pcode]]=IDPs[[#This Row],[Dis_Coming_Pcode]],"Yes","No")</f>
        <v>No</v>
      </c>
    </row>
    <row r="1183" spans="1:36" x14ac:dyDescent="0.35">
      <c r="A1183" s="65">
        <v>45506</v>
      </c>
      <c r="B1183" s="65">
        <v>45506</v>
      </c>
      <c r="C1183" s="65" t="s">
        <v>1046</v>
      </c>
      <c r="D1183" s="66" t="s">
        <v>1207</v>
      </c>
      <c r="E1183" s="100" t="s">
        <v>267</v>
      </c>
      <c r="F1183" s="66" t="s">
        <v>1057</v>
      </c>
      <c r="G1183" s="66" t="s">
        <v>86</v>
      </c>
      <c r="H1183" s="100" t="s">
        <v>1056</v>
      </c>
      <c r="I1183" s="66" t="s">
        <v>1126</v>
      </c>
      <c r="J1183" s="66" t="s">
        <v>1184</v>
      </c>
      <c r="K1183" s="65">
        <v>45505</v>
      </c>
      <c r="L1183" s="65" t="s">
        <v>401</v>
      </c>
      <c r="M1183" s="66" t="s">
        <v>1203</v>
      </c>
      <c r="N1183" s="100" t="s">
        <v>266</v>
      </c>
      <c r="O1183" s="66" t="s">
        <v>427</v>
      </c>
      <c r="P1183" s="66" t="s">
        <v>50</v>
      </c>
      <c r="Q1183" s="100" t="s">
        <v>426</v>
      </c>
      <c r="R1183" s="66" t="s">
        <v>1180</v>
      </c>
      <c r="S1183" s="66" t="s">
        <v>1186</v>
      </c>
      <c r="T1183" s="66" t="s">
        <v>1160</v>
      </c>
      <c r="U1183" s="66"/>
      <c r="V1183" s="66"/>
      <c r="W1183" s="66">
        <v>3</v>
      </c>
      <c r="X1183" s="66">
        <v>0</v>
      </c>
      <c r="Y1183" s="66">
        <v>3</v>
      </c>
      <c r="Z1183" s="66">
        <v>0</v>
      </c>
      <c r="AA1183" s="66">
        <v>0</v>
      </c>
      <c r="AB1183" s="66">
        <v>0</v>
      </c>
      <c r="AC1183" s="66">
        <v>0</v>
      </c>
      <c r="AD1183" s="66">
        <v>0</v>
      </c>
      <c r="AE1183" s="66">
        <v>0</v>
      </c>
      <c r="AF1183" s="66">
        <v>0</v>
      </c>
      <c r="AG1183" s="66">
        <v>0</v>
      </c>
      <c r="AH1183" s="66" t="str">
        <f>IF(OR(COUNTIF(WestCoast[],IDPs[[#This Row],[Dis_Pcode]])&gt;=1,COUNTIF(WestCoast[],#REF!)&gt;=1),"Yes","No")</f>
        <v>No</v>
      </c>
      <c r="AI1183" s="66" t="str">
        <f>IF(IDPs[[#This Row],[Gov_Pcode]]=IDPs[[#This Row],[Gov_Coming_Pcode]],"Yes","No")</f>
        <v>No</v>
      </c>
      <c r="AJ1183" s="66" t="str">
        <f>IF(IDPs[[#This Row],[Dis_Pcode]]=IDPs[[#This Row],[Dis_Coming_Pcode]],"Yes","No")</f>
        <v>No</v>
      </c>
    </row>
    <row r="1184" spans="1:36" x14ac:dyDescent="0.35">
      <c r="A1184" s="65">
        <v>45507</v>
      </c>
      <c r="B1184" s="65">
        <v>45505</v>
      </c>
      <c r="C1184" s="65" t="s">
        <v>1046</v>
      </c>
      <c r="D1184" s="66" t="s">
        <v>1207</v>
      </c>
      <c r="E1184" s="100" t="s">
        <v>267</v>
      </c>
      <c r="F1184" s="66" t="s">
        <v>1077</v>
      </c>
      <c r="G1184" s="66" t="s">
        <v>39</v>
      </c>
      <c r="H1184" s="100" t="s">
        <v>1090</v>
      </c>
      <c r="I1184" s="66" t="s">
        <v>1126</v>
      </c>
      <c r="J1184" s="66" t="s">
        <v>1184</v>
      </c>
      <c r="K1184" s="65">
        <v>45505</v>
      </c>
      <c r="L1184" s="65" t="s">
        <v>841</v>
      </c>
      <c r="M1184" s="66" t="s">
        <v>10</v>
      </c>
      <c r="N1184" s="100" t="s">
        <v>272</v>
      </c>
      <c r="O1184" s="66" t="s">
        <v>865</v>
      </c>
      <c r="P1184" s="66" t="s">
        <v>167</v>
      </c>
      <c r="Q1184" s="100" t="s">
        <v>864</v>
      </c>
      <c r="R1184" s="66" t="s">
        <v>1180</v>
      </c>
      <c r="S1184" s="66" t="s">
        <v>1185</v>
      </c>
      <c r="T1184" s="66" t="s">
        <v>1435</v>
      </c>
      <c r="U1184" s="66" t="s">
        <v>1160</v>
      </c>
      <c r="V1184" s="66"/>
      <c r="W1184" s="66">
        <v>32</v>
      </c>
      <c r="X1184" s="66">
        <v>0</v>
      </c>
      <c r="Y1184" s="66">
        <v>0</v>
      </c>
      <c r="Z1184" s="66">
        <v>0</v>
      </c>
      <c r="AA1184" s="66">
        <v>32</v>
      </c>
      <c r="AB1184" s="66">
        <v>0</v>
      </c>
      <c r="AC1184" s="66">
        <v>0</v>
      </c>
      <c r="AD1184" s="66">
        <v>0</v>
      </c>
      <c r="AE1184" s="66">
        <v>0</v>
      </c>
      <c r="AF1184" s="66">
        <v>0</v>
      </c>
      <c r="AG1184" s="66">
        <v>0</v>
      </c>
      <c r="AH1184" s="66" t="str">
        <f>IF(OR(COUNTIF(WestCoast[],IDPs[[#This Row],[Dis_Pcode]])&gt;=1,COUNTIF(WestCoast[],#REF!)&gt;=1),"Yes","No")</f>
        <v>Yes</v>
      </c>
      <c r="AI1184" s="66" t="str">
        <f>IF(IDPs[[#This Row],[Gov_Pcode]]=IDPs[[#This Row],[Gov_Coming_Pcode]],"Yes","No")</f>
        <v>No</v>
      </c>
      <c r="AJ1184" s="66" t="str">
        <f>IF(IDPs[[#This Row],[Dis_Pcode]]=IDPs[[#This Row],[Dis_Coming_Pcode]],"Yes","No")</f>
        <v>No</v>
      </c>
    </row>
    <row r="1185" spans="1:36" x14ac:dyDescent="0.35">
      <c r="A1185" s="65">
        <v>45506</v>
      </c>
      <c r="B1185" s="65">
        <v>45506</v>
      </c>
      <c r="C1185" s="65" t="s">
        <v>1046</v>
      </c>
      <c r="D1185" s="66" t="s">
        <v>1207</v>
      </c>
      <c r="E1185" s="100" t="s">
        <v>267</v>
      </c>
      <c r="F1185" s="66" t="s">
        <v>1081</v>
      </c>
      <c r="G1185" s="66" t="s">
        <v>1208</v>
      </c>
      <c r="H1185" s="100" t="s">
        <v>1080</v>
      </c>
      <c r="I1185" s="66" t="s">
        <v>1126</v>
      </c>
      <c r="J1185" s="66" t="s">
        <v>1184</v>
      </c>
      <c r="K1185" s="65">
        <v>45506</v>
      </c>
      <c r="L1185" s="65" t="s">
        <v>1046</v>
      </c>
      <c r="M1185" s="66" t="s">
        <v>1207</v>
      </c>
      <c r="N1185" s="100" t="s">
        <v>267</v>
      </c>
      <c r="O1185" s="66" t="s">
        <v>1084</v>
      </c>
      <c r="P1185" s="66" t="s">
        <v>35</v>
      </c>
      <c r="Q1185" s="100" t="s">
        <v>1083</v>
      </c>
      <c r="R1185" s="66" t="s">
        <v>1479</v>
      </c>
      <c r="S1185" s="66" t="s">
        <v>1484</v>
      </c>
      <c r="T1185" s="66" t="s">
        <v>1160</v>
      </c>
      <c r="U1185" s="66"/>
      <c r="V1185" s="66"/>
      <c r="W1185" s="66">
        <v>2</v>
      </c>
      <c r="X1185" s="66">
        <v>0</v>
      </c>
      <c r="Y1185" s="66">
        <v>0</v>
      </c>
      <c r="Z1185" s="66">
        <v>0</v>
      </c>
      <c r="AA1185" s="66">
        <v>2</v>
      </c>
      <c r="AB1185" s="66">
        <v>0</v>
      </c>
      <c r="AC1185" s="66">
        <v>0</v>
      </c>
      <c r="AD1185" s="66">
        <v>0</v>
      </c>
      <c r="AE1185" s="66">
        <v>0</v>
      </c>
      <c r="AF1185" s="66">
        <v>0</v>
      </c>
      <c r="AG1185" s="66">
        <v>0</v>
      </c>
      <c r="AH1185" s="66" t="str">
        <f>IF(OR(COUNTIF(WestCoast[],IDPs[[#This Row],[Dis_Pcode]])&gt;=1,COUNTIF(WestCoast[],#REF!)&gt;=1),"Yes","No")</f>
        <v>No</v>
      </c>
      <c r="AI1185" s="66" t="str">
        <f>IF(IDPs[[#This Row],[Gov_Pcode]]=IDPs[[#This Row],[Gov_Coming_Pcode]],"Yes","No")</f>
        <v>Yes</v>
      </c>
      <c r="AJ1185" s="66" t="str">
        <f>IF(IDPs[[#This Row],[Dis_Pcode]]=IDPs[[#This Row],[Dis_Coming_Pcode]],"Yes","No")</f>
        <v>No</v>
      </c>
    </row>
    <row r="1186" spans="1:36" x14ac:dyDescent="0.35">
      <c r="A1186" s="65">
        <v>45508</v>
      </c>
      <c r="B1186" s="65">
        <v>45504</v>
      </c>
      <c r="C1186" s="65" t="s">
        <v>874</v>
      </c>
      <c r="D1186" s="66" t="s">
        <v>6</v>
      </c>
      <c r="E1186" s="100" t="s">
        <v>873</v>
      </c>
      <c r="F1186" s="66" t="s">
        <v>894</v>
      </c>
      <c r="G1186" s="66" t="s">
        <v>87</v>
      </c>
      <c r="H1186" s="100" t="s">
        <v>893</v>
      </c>
      <c r="I1186" s="66" t="s">
        <v>1126</v>
      </c>
      <c r="J1186" s="66" t="s">
        <v>1184</v>
      </c>
      <c r="K1186" s="65">
        <v>45501</v>
      </c>
      <c r="L1186" s="65" t="s">
        <v>401</v>
      </c>
      <c r="M1186" s="66" t="s">
        <v>1203</v>
      </c>
      <c r="N1186" s="100" t="s">
        <v>266</v>
      </c>
      <c r="O1186" s="66" t="s">
        <v>439</v>
      </c>
      <c r="P1186" s="66" t="s">
        <v>51</v>
      </c>
      <c r="Q1186" s="100" t="s">
        <v>438</v>
      </c>
      <c r="R1186" s="66" t="s">
        <v>1181</v>
      </c>
      <c r="S1186" s="66" t="s">
        <v>1183</v>
      </c>
      <c r="T1186" s="66" t="s">
        <v>1160</v>
      </c>
      <c r="U1186" s="66"/>
      <c r="V1186" s="66"/>
      <c r="W1186" s="66">
        <v>1</v>
      </c>
      <c r="X1186" s="66">
        <v>0</v>
      </c>
      <c r="Y1186" s="66">
        <v>1</v>
      </c>
      <c r="Z1186" s="66">
        <v>0</v>
      </c>
      <c r="AA1186" s="66">
        <v>0</v>
      </c>
      <c r="AB1186" s="66">
        <v>0</v>
      </c>
      <c r="AC1186" s="66">
        <v>0</v>
      </c>
      <c r="AD1186" s="66">
        <v>0</v>
      </c>
      <c r="AE1186" s="66">
        <v>0</v>
      </c>
      <c r="AF1186" s="66">
        <v>0</v>
      </c>
      <c r="AG1186" s="66">
        <v>0</v>
      </c>
      <c r="AH1186" s="66" t="str">
        <f>IF(OR(COUNTIF(WestCoast[],IDPs[[#This Row],[Dis_Pcode]])&gt;=1,COUNTIF(WestCoast[],#REF!)&gt;=1),"Yes","No")</f>
        <v>No</v>
      </c>
      <c r="AI1186" s="66" t="str">
        <f>IF(IDPs[[#This Row],[Gov_Pcode]]=IDPs[[#This Row],[Gov_Coming_Pcode]],"Yes","No")</f>
        <v>No</v>
      </c>
      <c r="AJ1186" s="66" t="str">
        <f>IF(IDPs[[#This Row],[Dis_Pcode]]=IDPs[[#This Row],[Dis_Coming_Pcode]],"Yes","No")</f>
        <v>No</v>
      </c>
    </row>
    <row r="1187" spans="1:36" x14ac:dyDescent="0.35">
      <c r="A1187" s="65">
        <v>45508</v>
      </c>
      <c r="B1187" s="65">
        <v>45504</v>
      </c>
      <c r="C1187" s="65" t="s">
        <v>874</v>
      </c>
      <c r="D1187" s="66" t="s">
        <v>6</v>
      </c>
      <c r="E1187" s="100" t="s">
        <v>873</v>
      </c>
      <c r="F1187" s="66" t="s">
        <v>894</v>
      </c>
      <c r="G1187" s="66" t="s">
        <v>87</v>
      </c>
      <c r="H1187" s="100" t="s">
        <v>893</v>
      </c>
      <c r="I1187" s="66" t="s">
        <v>1126</v>
      </c>
      <c r="J1187" s="66" t="s">
        <v>1184</v>
      </c>
      <c r="K1187" s="65">
        <v>45502</v>
      </c>
      <c r="L1187" s="65" t="s">
        <v>717</v>
      </c>
      <c r="M1187" s="66" t="s">
        <v>1</v>
      </c>
      <c r="N1187" s="100" t="s">
        <v>264</v>
      </c>
      <c r="O1187" s="66" t="s">
        <v>751</v>
      </c>
      <c r="P1187" s="66" t="s">
        <v>1</v>
      </c>
      <c r="Q1187" s="100" t="s">
        <v>264</v>
      </c>
      <c r="R1187" s="66" t="s">
        <v>1181</v>
      </c>
      <c r="S1187" s="66" t="s">
        <v>1183</v>
      </c>
      <c r="T1187" s="66" t="s">
        <v>1160</v>
      </c>
      <c r="U1187" s="66"/>
      <c r="V1187" s="66"/>
      <c r="W1187" s="66">
        <v>1</v>
      </c>
      <c r="X1187" s="66">
        <v>0</v>
      </c>
      <c r="Y1187" s="66">
        <v>1</v>
      </c>
      <c r="Z1187" s="66">
        <v>0</v>
      </c>
      <c r="AA1187" s="66">
        <v>0</v>
      </c>
      <c r="AB1187" s="66">
        <v>0</v>
      </c>
      <c r="AC1187" s="66">
        <v>0</v>
      </c>
      <c r="AD1187" s="66">
        <v>0</v>
      </c>
      <c r="AE1187" s="66">
        <v>0</v>
      </c>
      <c r="AF1187" s="66">
        <v>0</v>
      </c>
      <c r="AG1187" s="66">
        <v>0</v>
      </c>
      <c r="AH1187" s="66" t="str">
        <f>IF(OR(COUNTIF(WestCoast[],IDPs[[#This Row],[Dis_Pcode]])&gt;=1,COUNTIF(WestCoast[],#REF!)&gt;=1),"Yes","No")</f>
        <v>No</v>
      </c>
      <c r="AI1187" s="66" t="str">
        <f>IF(IDPs[[#This Row],[Gov_Pcode]]=IDPs[[#This Row],[Gov_Coming_Pcode]],"Yes","No")</f>
        <v>No</v>
      </c>
      <c r="AJ1187" s="66" t="str">
        <f>IF(IDPs[[#This Row],[Dis_Pcode]]=IDPs[[#This Row],[Dis_Coming_Pcode]],"Yes","No")</f>
        <v>No</v>
      </c>
    </row>
    <row r="1188" spans="1:36" x14ac:dyDescent="0.35">
      <c r="A1188" s="65">
        <v>45508</v>
      </c>
      <c r="B1188" s="65">
        <v>45504</v>
      </c>
      <c r="C1188" s="65" t="s">
        <v>874</v>
      </c>
      <c r="D1188" s="66" t="s">
        <v>6</v>
      </c>
      <c r="E1188" s="100" t="s">
        <v>873</v>
      </c>
      <c r="F1188" s="66" t="s">
        <v>894</v>
      </c>
      <c r="G1188" s="66" t="s">
        <v>87</v>
      </c>
      <c r="H1188" s="100" t="s">
        <v>893</v>
      </c>
      <c r="I1188" s="66" t="s">
        <v>1126</v>
      </c>
      <c r="J1188" s="66" t="s">
        <v>1184</v>
      </c>
      <c r="K1188" s="65">
        <v>45503</v>
      </c>
      <c r="L1188" s="65" t="s">
        <v>1046</v>
      </c>
      <c r="M1188" s="66" t="s">
        <v>1207</v>
      </c>
      <c r="N1188" s="100" t="s">
        <v>267</v>
      </c>
      <c r="O1188" s="66" t="s">
        <v>1063</v>
      </c>
      <c r="P1188" s="66" t="s">
        <v>1272</v>
      </c>
      <c r="Q1188" s="100" t="s">
        <v>1092</v>
      </c>
      <c r="R1188" s="66" t="s">
        <v>1181</v>
      </c>
      <c r="S1188" s="66" t="s">
        <v>1182</v>
      </c>
      <c r="T1188" s="66" t="s">
        <v>1160</v>
      </c>
      <c r="U1188" s="66"/>
      <c r="V1188" s="66"/>
      <c r="W1188" s="66">
        <v>1</v>
      </c>
      <c r="X1188" s="66">
        <v>0</v>
      </c>
      <c r="Y1188" s="66">
        <v>1</v>
      </c>
      <c r="Z1188" s="66">
        <v>0</v>
      </c>
      <c r="AA1188" s="66">
        <v>0</v>
      </c>
      <c r="AB1188" s="66">
        <v>0</v>
      </c>
      <c r="AC1188" s="66">
        <v>0</v>
      </c>
      <c r="AD1188" s="66">
        <v>0</v>
      </c>
      <c r="AE1188" s="66">
        <v>0</v>
      </c>
      <c r="AF1188" s="66">
        <v>0</v>
      </c>
      <c r="AG1188" s="66">
        <v>0</v>
      </c>
      <c r="AH1188" s="66" t="str">
        <f>IF(OR(COUNTIF(WestCoast[],IDPs[[#This Row],[Dis_Pcode]])&gt;=1,COUNTIF(WestCoast[],#REF!)&gt;=1),"Yes","No")</f>
        <v>No</v>
      </c>
      <c r="AI1188" s="66" t="str">
        <f>IF(IDPs[[#This Row],[Gov_Pcode]]=IDPs[[#This Row],[Gov_Coming_Pcode]],"Yes","No")</f>
        <v>No</v>
      </c>
      <c r="AJ1188" s="66" t="str">
        <f>IF(IDPs[[#This Row],[Dis_Pcode]]=IDPs[[#This Row],[Dis_Coming_Pcode]],"Yes","No")</f>
        <v>No</v>
      </c>
    </row>
  </sheetData>
  <phoneticPr fontId="9" type="noConversion"/>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85DD6-4657-4804-AB98-9BD94DBB2F5B}">
  <sheetPr codeName="Sheet4"/>
  <dimension ref="A1:T21"/>
  <sheetViews>
    <sheetView showGridLines="0" workbookViewId="0">
      <pane ySplit="1" topLeftCell="A2" activePane="bottomLeft" state="frozen"/>
      <selection activeCell="G35" sqref="G35"/>
      <selection pane="bottomLeft" activeCell="A12" sqref="A12"/>
    </sheetView>
  </sheetViews>
  <sheetFormatPr defaultRowHeight="14.5" x14ac:dyDescent="0.35"/>
  <cols>
    <col min="1" max="1" width="13.453125" bestFit="1" customWidth="1"/>
    <col min="2" max="2" width="17.54296875" bestFit="1" customWidth="1"/>
    <col min="3" max="3" width="17.54296875" customWidth="1"/>
    <col min="4" max="4" width="20" customWidth="1"/>
    <col min="5" max="5" width="14.453125" customWidth="1"/>
    <col min="6" max="6" width="9.453125" customWidth="1"/>
    <col min="7" max="7" width="13.54296875" customWidth="1"/>
    <col min="8" max="8" width="15.54296875" bestFit="1" customWidth="1"/>
    <col min="9" max="9" width="44.54296875" bestFit="1" customWidth="1"/>
    <col min="10" max="10" width="31.81640625" bestFit="1" customWidth="1"/>
    <col min="11" max="11" width="18.1796875" bestFit="1" customWidth="1"/>
    <col min="12" max="13" width="26.81640625" customWidth="1"/>
    <col min="14" max="14" width="12.1796875" customWidth="1"/>
    <col min="15" max="15" width="13" bestFit="1" customWidth="1"/>
    <col min="16" max="16" width="12.81640625" bestFit="1" customWidth="1"/>
    <col min="17" max="17" width="11.54296875" bestFit="1" customWidth="1"/>
  </cols>
  <sheetData>
    <row r="1" spans="1:20" ht="38.5" customHeight="1" x14ac:dyDescent="0.35">
      <c r="A1" s="11" t="s">
        <v>1153</v>
      </c>
      <c r="B1" s="11" t="s">
        <v>1112</v>
      </c>
      <c r="C1" s="11" t="s">
        <v>1225</v>
      </c>
      <c r="D1" s="11" t="s">
        <v>0</v>
      </c>
      <c r="E1" s="11" t="s">
        <v>1224</v>
      </c>
      <c r="F1" s="11" t="s">
        <v>23</v>
      </c>
      <c r="G1" s="11" t="s">
        <v>1113</v>
      </c>
      <c r="H1" s="11" t="s">
        <v>1114</v>
      </c>
      <c r="I1" s="11" t="s">
        <v>1115</v>
      </c>
      <c r="J1" s="11" t="s">
        <v>1132</v>
      </c>
      <c r="K1" s="11" t="s">
        <v>1133</v>
      </c>
      <c r="L1" s="11" t="s">
        <v>1134</v>
      </c>
      <c r="M1" s="11" t="s">
        <v>1229</v>
      </c>
      <c r="N1" s="11" t="s">
        <v>1135</v>
      </c>
      <c r="O1" s="11" t="s">
        <v>1228</v>
      </c>
      <c r="P1" s="11" t="s">
        <v>1136</v>
      </c>
      <c r="Q1" s="11" t="s">
        <v>1116</v>
      </c>
      <c r="R1" s="11" t="s">
        <v>1441</v>
      </c>
      <c r="S1" s="11" t="s">
        <v>1443</v>
      </c>
      <c r="T1" s="11" t="s">
        <v>1444</v>
      </c>
    </row>
    <row r="2" spans="1:20" x14ac:dyDescent="0.35">
      <c r="A2" s="50">
        <v>45311</v>
      </c>
      <c r="B2" s="50">
        <v>45309</v>
      </c>
      <c r="C2" s="50" t="s">
        <v>841</v>
      </c>
      <c r="D2" s="51" t="s">
        <v>10</v>
      </c>
      <c r="E2" s="51" t="s">
        <v>865</v>
      </c>
      <c r="F2" s="51" t="s">
        <v>167</v>
      </c>
      <c r="G2" s="51" t="s">
        <v>1459</v>
      </c>
      <c r="H2" s="51" t="s">
        <v>1184</v>
      </c>
      <c r="I2" s="50">
        <v>45306</v>
      </c>
      <c r="J2" s="51" t="s">
        <v>1181</v>
      </c>
      <c r="K2" s="51" t="s">
        <v>1449</v>
      </c>
      <c r="L2" s="51" t="s">
        <v>1461</v>
      </c>
      <c r="M2" s="51" t="s">
        <v>401</v>
      </c>
      <c r="N2" s="51" t="s">
        <v>1203</v>
      </c>
      <c r="O2" s="51" t="s">
        <v>427</v>
      </c>
      <c r="P2" s="51" t="s">
        <v>50</v>
      </c>
      <c r="Q2" s="51">
        <v>12</v>
      </c>
      <c r="R2" s="51" t="str">
        <f>IF(OR(COUNTIF(WestCoast[],WhoLeft[[#This Row],[Dis_Pcode]])&gt;=1,COUNTIF(WestCoast[],#REF!)&gt;=1),"Yes","No")</f>
        <v>No</v>
      </c>
      <c r="S2" s="51" t="str">
        <f>IF(WhoLeft[[#This Row],[Gov_Pcode]]=WhoLeft[[#This Row],[Gov Moved To Pcode]],"Yes","No")</f>
        <v>No</v>
      </c>
      <c r="T2" s="51" t="str">
        <f>IF(WhoLeft[[#This Row],[Dis_Pcode]]=WhoLeft[[#This Row],[District Moved To Pcode]],"Yes","No")</f>
        <v>No</v>
      </c>
    </row>
    <row r="3" spans="1:20" x14ac:dyDescent="0.35">
      <c r="A3" s="50">
        <v>45346</v>
      </c>
      <c r="B3" s="50">
        <v>45342</v>
      </c>
      <c r="C3" s="50" t="s">
        <v>874</v>
      </c>
      <c r="D3" s="51" t="s">
        <v>6</v>
      </c>
      <c r="E3" s="51" t="s">
        <v>894</v>
      </c>
      <c r="F3" s="51" t="s">
        <v>87</v>
      </c>
      <c r="G3" s="51" t="s">
        <v>1459</v>
      </c>
      <c r="H3" s="51" t="s">
        <v>1184</v>
      </c>
      <c r="I3" s="50">
        <v>45337</v>
      </c>
      <c r="J3" s="51" t="s">
        <v>1181</v>
      </c>
      <c r="K3" s="51" t="s">
        <v>1449</v>
      </c>
      <c r="L3" s="51" t="s">
        <v>1464</v>
      </c>
      <c r="M3" s="51" t="s">
        <v>717</v>
      </c>
      <c r="N3" s="51" t="s">
        <v>1</v>
      </c>
      <c r="O3" s="51" t="s">
        <v>775</v>
      </c>
      <c r="P3" s="51" t="s">
        <v>228</v>
      </c>
      <c r="Q3" s="51">
        <v>1</v>
      </c>
      <c r="R3" s="51" t="str">
        <f>IF(OR(COUNTIF(WestCoast[],WhoLeft[[#This Row],[Dis_Pcode]])&gt;=1,COUNTIF(WestCoast[],#REF!)&gt;=1),"Yes","No")</f>
        <v>No</v>
      </c>
      <c r="S3" s="51" t="str">
        <f>IF(WhoLeft[[#This Row],[Gov_Pcode]]=WhoLeft[[#This Row],[Gov Moved To Pcode]],"Yes","No")</f>
        <v>No</v>
      </c>
      <c r="T3" s="51" t="str">
        <f>IF(WhoLeft[[#This Row],[Dis_Pcode]]=WhoLeft[[#This Row],[District Moved To Pcode]],"Yes","No")</f>
        <v>No</v>
      </c>
    </row>
    <row r="4" spans="1:20" x14ac:dyDescent="0.35">
      <c r="A4" s="50">
        <v>45360</v>
      </c>
      <c r="B4" s="50">
        <v>45360</v>
      </c>
      <c r="C4" s="50" t="s">
        <v>1046</v>
      </c>
      <c r="D4" s="51" t="s">
        <v>1207</v>
      </c>
      <c r="E4" s="51" t="s">
        <v>1053</v>
      </c>
      <c r="F4" s="51" t="s">
        <v>1052</v>
      </c>
      <c r="G4" s="51" t="s">
        <v>1459</v>
      </c>
      <c r="H4" s="51" t="s">
        <v>1184</v>
      </c>
      <c r="I4" s="50">
        <v>45351</v>
      </c>
      <c r="J4" s="51" t="s">
        <v>1180</v>
      </c>
      <c r="K4" s="51" t="s">
        <v>1465</v>
      </c>
      <c r="L4" s="51" t="s">
        <v>1464</v>
      </c>
      <c r="M4" s="51" t="s">
        <v>1046</v>
      </c>
      <c r="N4" s="51" t="s">
        <v>1207</v>
      </c>
      <c r="O4" s="51" t="s">
        <v>1081</v>
      </c>
      <c r="P4" s="51" t="s">
        <v>1208</v>
      </c>
      <c r="Q4" s="51">
        <v>38</v>
      </c>
      <c r="R4" s="51" t="str">
        <f>IF(OR(COUNTIF(WestCoast[],WhoLeft[[#This Row],[Dis_Pcode]])&gt;=1,COUNTIF(WestCoast[],#REF!)&gt;=1),"Yes","No")</f>
        <v>No</v>
      </c>
      <c r="S4" s="51" t="str">
        <f>IF(WhoLeft[[#This Row],[Gov_Pcode]]=WhoLeft[[#This Row],[Gov Moved To Pcode]],"Yes","No")</f>
        <v>Yes</v>
      </c>
      <c r="T4" s="51" t="str">
        <f>IF(WhoLeft[[#This Row],[Dis_Pcode]]=WhoLeft[[#This Row],[District Moved To Pcode]],"Yes","No")</f>
        <v>No</v>
      </c>
    </row>
    <row r="5" spans="1:20" x14ac:dyDescent="0.35">
      <c r="A5" s="50">
        <v>45360</v>
      </c>
      <c r="B5" s="50">
        <v>45360</v>
      </c>
      <c r="C5" s="50" t="s">
        <v>1046</v>
      </c>
      <c r="D5" s="51" t="s">
        <v>1207</v>
      </c>
      <c r="E5" s="51" t="s">
        <v>1053</v>
      </c>
      <c r="F5" s="51" t="s">
        <v>1052</v>
      </c>
      <c r="G5" s="51" t="s">
        <v>1459</v>
      </c>
      <c r="H5" s="51" t="s">
        <v>1184</v>
      </c>
      <c r="I5" s="50">
        <v>45351</v>
      </c>
      <c r="J5" s="51" t="s">
        <v>1181</v>
      </c>
      <c r="K5" s="51" t="s">
        <v>1466</v>
      </c>
      <c r="L5" s="51" t="s">
        <v>1464</v>
      </c>
      <c r="M5" s="51" t="s">
        <v>1046</v>
      </c>
      <c r="N5" s="51" t="s">
        <v>1207</v>
      </c>
      <c r="O5" s="51" t="s">
        <v>1081</v>
      </c>
      <c r="P5" s="51" t="s">
        <v>1208</v>
      </c>
      <c r="Q5" s="51">
        <v>58</v>
      </c>
      <c r="R5" s="51" t="str">
        <f>IF(OR(COUNTIF(WestCoast[],WhoLeft[[#This Row],[Dis_Pcode]])&gt;=1,COUNTIF(WestCoast[],#REF!)&gt;=1),"Yes","No")</f>
        <v>No</v>
      </c>
      <c r="S5" s="51" t="str">
        <f>IF(WhoLeft[[#This Row],[Gov_Pcode]]=WhoLeft[[#This Row],[Gov Moved To Pcode]],"Yes","No")</f>
        <v>Yes</v>
      </c>
      <c r="T5" s="51" t="str">
        <f>IF(WhoLeft[[#This Row],[Dis_Pcode]]=WhoLeft[[#This Row],[District Moved To Pcode]],"Yes","No")</f>
        <v>No</v>
      </c>
    </row>
    <row r="6" spans="1:20" x14ac:dyDescent="0.35">
      <c r="A6" s="50">
        <v>45357</v>
      </c>
      <c r="B6" s="50">
        <v>45357</v>
      </c>
      <c r="C6" s="50" t="s">
        <v>380</v>
      </c>
      <c r="D6" s="51" t="s">
        <v>1218</v>
      </c>
      <c r="E6" s="51" t="s">
        <v>384</v>
      </c>
      <c r="F6" s="51" t="s">
        <v>73</v>
      </c>
      <c r="G6" s="51" t="s">
        <v>1459</v>
      </c>
      <c r="H6" s="51" t="s">
        <v>1184</v>
      </c>
      <c r="I6" s="50">
        <v>45354</v>
      </c>
      <c r="J6" s="51" t="s">
        <v>1181</v>
      </c>
      <c r="K6" s="51" t="s">
        <v>1467</v>
      </c>
      <c r="L6" s="51" t="s">
        <v>1468</v>
      </c>
      <c r="M6" s="51" t="s">
        <v>1046</v>
      </c>
      <c r="N6" s="51" t="s">
        <v>1207</v>
      </c>
      <c r="O6" s="51" t="s">
        <v>1089</v>
      </c>
      <c r="P6" s="51" t="s">
        <v>60</v>
      </c>
      <c r="Q6" s="51">
        <v>2</v>
      </c>
      <c r="R6" s="51" t="str">
        <f>IF(OR(COUNTIF(WestCoast[],WhoLeft[[#This Row],[Dis_Pcode]])&gt;=1,COUNTIF(WestCoast[],#REF!)&gt;=1),"Yes","No")</f>
        <v>No</v>
      </c>
      <c r="S6" s="51" t="str">
        <f>IF(WhoLeft[[#This Row],[Gov_Pcode]]=WhoLeft[[#This Row],[Gov Moved To Pcode]],"Yes","No")</f>
        <v>No</v>
      </c>
      <c r="T6" s="51" t="str">
        <f>IF(WhoLeft[[#This Row],[Dis_Pcode]]=WhoLeft[[#This Row],[District Moved To Pcode]],"Yes","No")</f>
        <v>No</v>
      </c>
    </row>
    <row r="7" spans="1:20" x14ac:dyDescent="0.35">
      <c r="A7" s="50">
        <v>45381</v>
      </c>
      <c r="B7" s="50">
        <v>45378</v>
      </c>
      <c r="C7" s="50" t="s">
        <v>874</v>
      </c>
      <c r="D7" s="51" t="s">
        <v>6</v>
      </c>
      <c r="E7" s="51" t="s">
        <v>892</v>
      </c>
      <c r="F7" s="51" t="s">
        <v>6</v>
      </c>
      <c r="G7" s="51" t="s">
        <v>1459</v>
      </c>
      <c r="H7" s="51" t="s">
        <v>1184</v>
      </c>
      <c r="I7" s="50">
        <v>45375</v>
      </c>
      <c r="J7" s="51" t="s">
        <v>1181</v>
      </c>
      <c r="K7" s="51" t="s">
        <v>1467</v>
      </c>
      <c r="L7" s="51" t="s">
        <v>1461</v>
      </c>
      <c r="M7" s="51" t="s">
        <v>401</v>
      </c>
      <c r="N7" s="51" t="s">
        <v>1203</v>
      </c>
      <c r="O7" s="51" t="s">
        <v>423</v>
      </c>
      <c r="P7" s="51" t="s">
        <v>422</v>
      </c>
      <c r="Q7" s="51">
        <v>1</v>
      </c>
      <c r="R7" s="51" t="str">
        <f>IF(OR(COUNTIF(WestCoast[],WhoLeft[[#This Row],[Dis_Pcode]])&gt;=1,COUNTIF(WestCoast[],#REF!)&gt;=1),"Yes","No")</f>
        <v>No</v>
      </c>
      <c r="S7" s="51" t="str">
        <f>IF(WhoLeft[[#This Row],[Gov_Pcode]]=WhoLeft[[#This Row],[Gov Moved To Pcode]],"Yes","No")</f>
        <v>No</v>
      </c>
      <c r="T7" s="51" t="str">
        <f>IF(WhoLeft[[#This Row],[Dis_Pcode]]=WhoLeft[[#This Row],[District Moved To Pcode]],"Yes","No")</f>
        <v>No</v>
      </c>
    </row>
    <row r="8" spans="1:20" x14ac:dyDescent="0.35">
      <c r="A8" s="50">
        <v>45381</v>
      </c>
      <c r="B8" s="50">
        <v>45378</v>
      </c>
      <c r="C8" s="50" t="s">
        <v>874</v>
      </c>
      <c r="D8" s="51" t="s">
        <v>6</v>
      </c>
      <c r="E8" s="51" t="s">
        <v>892</v>
      </c>
      <c r="F8" s="51" t="s">
        <v>6</v>
      </c>
      <c r="G8" s="51" t="s">
        <v>1459</v>
      </c>
      <c r="H8" s="51" t="s">
        <v>1184</v>
      </c>
      <c r="I8" s="50">
        <v>45376</v>
      </c>
      <c r="J8" s="51" t="s">
        <v>1180</v>
      </c>
      <c r="K8" s="51" t="s">
        <v>1472</v>
      </c>
      <c r="L8" s="51" t="s">
        <v>1461</v>
      </c>
      <c r="M8" s="51" t="s">
        <v>462</v>
      </c>
      <c r="N8" s="51" t="s">
        <v>19</v>
      </c>
      <c r="O8" s="51" t="s">
        <v>466</v>
      </c>
      <c r="P8" s="51" t="s">
        <v>140</v>
      </c>
      <c r="Q8" s="51">
        <v>1</v>
      </c>
      <c r="R8" s="51" t="str">
        <f>IF(OR(COUNTIF(WestCoast[],WhoLeft[[#This Row],[Dis_Pcode]])&gt;=1,COUNTIF(WestCoast[],#REF!)&gt;=1),"Yes","No")</f>
        <v>No</v>
      </c>
      <c r="S8" s="51" t="str">
        <f>IF(WhoLeft[[#This Row],[Gov_Pcode]]=WhoLeft[[#This Row],[Gov Moved To Pcode]],"Yes","No")</f>
        <v>No</v>
      </c>
      <c r="T8" s="51" t="str">
        <f>IF(WhoLeft[[#This Row],[Dis_Pcode]]=WhoLeft[[#This Row],[District Moved To Pcode]],"Yes","No")</f>
        <v>No</v>
      </c>
    </row>
    <row r="9" spans="1:20" x14ac:dyDescent="0.35">
      <c r="A9" s="50">
        <v>45381</v>
      </c>
      <c r="B9" s="50">
        <v>45378</v>
      </c>
      <c r="C9" s="50" t="s">
        <v>874</v>
      </c>
      <c r="D9" s="51" t="s">
        <v>6</v>
      </c>
      <c r="E9" s="51" t="s">
        <v>892</v>
      </c>
      <c r="F9" s="51" t="s">
        <v>6</v>
      </c>
      <c r="G9" s="51" t="s">
        <v>1459</v>
      </c>
      <c r="H9" s="51" t="s">
        <v>1184</v>
      </c>
      <c r="I9" s="50">
        <v>45376</v>
      </c>
      <c r="J9" s="51" t="s">
        <v>1181</v>
      </c>
      <c r="K9" s="51" t="s">
        <v>1473</v>
      </c>
      <c r="L9" s="51" t="s">
        <v>1461</v>
      </c>
      <c r="M9" s="51" t="s">
        <v>401</v>
      </c>
      <c r="N9" s="51" t="s">
        <v>1203</v>
      </c>
      <c r="O9" s="51" t="s">
        <v>447</v>
      </c>
      <c r="P9" s="51" t="s">
        <v>43</v>
      </c>
      <c r="Q9" s="51">
        <v>1</v>
      </c>
      <c r="R9" s="51" t="str">
        <f>IF(OR(COUNTIF(WestCoast[],WhoLeft[[#This Row],[Dis_Pcode]])&gt;=1,COUNTIF(WestCoast[],#REF!)&gt;=1),"Yes","No")</f>
        <v>No</v>
      </c>
      <c r="S9" s="51" t="str">
        <f>IF(WhoLeft[[#This Row],[Gov_Pcode]]=WhoLeft[[#This Row],[Gov Moved To Pcode]],"Yes","No")</f>
        <v>No</v>
      </c>
      <c r="T9" s="51" t="str">
        <f>IF(WhoLeft[[#This Row],[Dis_Pcode]]=WhoLeft[[#This Row],[District Moved To Pcode]],"Yes","No")</f>
        <v>No</v>
      </c>
    </row>
    <row r="10" spans="1:20" x14ac:dyDescent="0.35">
      <c r="A10" s="50">
        <v>45401</v>
      </c>
      <c r="B10" s="50">
        <v>45399</v>
      </c>
      <c r="C10" s="50" t="s">
        <v>874</v>
      </c>
      <c r="D10" s="51" t="s">
        <v>6</v>
      </c>
      <c r="E10" s="51" t="s">
        <v>894</v>
      </c>
      <c r="F10" s="51" t="s">
        <v>87</v>
      </c>
      <c r="G10" s="51" t="s">
        <v>1459</v>
      </c>
      <c r="H10" s="51" t="s">
        <v>1184</v>
      </c>
      <c r="I10" s="50">
        <v>45395</v>
      </c>
      <c r="J10" s="51" t="s">
        <v>1181</v>
      </c>
      <c r="K10" s="51" t="s">
        <v>1473</v>
      </c>
      <c r="L10" s="51" t="s">
        <v>1477</v>
      </c>
      <c r="M10" s="51" t="s">
        <v>874</v>
      </c>
      <c r="N10" s="51" t="s">
        <v>6</v>
      </c>
      <c r="O10" s="51" t="s">
        <v>892</v>
      </c>
      <c r="P10" s="51" t="s">
        <v>6</v>
      </c>
      <c r="Q10" s="51">
        <v>3</v>
      </c>
      <c r="R10" s="51" t="str">
        <f>IF(OR(COUNTIF(WestCoast[],WhoLeft[[#This Row],[Dis_Pcode]])&gt;=1,COUNTIF(WestCoast[],#REF!)&gt;=1),"Yes","No")</f>
        <v>No</v>
      </c>
      <c r="S10" s="51" t="str">
        <f>IF(WhoLeft[[#This Row],[Gov_Pcode]]=WhoLeft[[#This Row],[Gov Moved To Pcode]],"Yes","No")</f>
        <v>Yes</v>
      </c>
      <c r="T10" s="51" t="str">
        <f>IF(WhoLeft[[#This Row],[Dis_Pcode]]=WhoLeft[[#This Row],[District Moved To Pcode]],"Yes","No")</f>
        <v>No</v>
      </c>
    </row>
    <row r="11" spans="1:20" x14ac:dyDescent="0.35">
      <c r="A11" s="50">
        <v>45410</v>
      </c>
      <c r="B11" s="50">
        <v>45407</v>
      </c>
      <c r="C11" s="50" t="s">
        <v>841</v>
      </c>
      <c r="D11" s="51" t="s">
        <v>10</v>
      </c>
      <c r="E11" s="51" t="s">
        <v>865</v>
      </c>
      <c r="F11" s="51" t="s">
        <v>167</v>
      </c>
      <c r="G11" s="51" t="s">
        <v>1459</v>
      </c>
      <c r="H11" s="51" t="s">
        <v>1184</v>
      </c>
      <c r="I11" s="50">
        <v>45404</v>
      </c>
      <c r="J11" s="51" t="s">
        <v>1181</v>
      </c>
      <c r="K11" s="51" t="s">
        <v>1467</v>
      </c>
      <c r="L11" s="51" t="s">
        <v>1464</v>
      </c>
      <c r="M11" s="51" t="s">
        <v>308</v>
      </c>
      <c r="N11" s="51" t="s">
        <v>11</v>
      </c>
      <c r="O11" s="51" t="s">
        <v>322</v>
      </c>
      <c r="P11" s="51" t="s">
        <v>174</v>
      </c>
      <c r="Q11" s="51">
        <v>1</v>
      </c>
      <c r="R11" s="51" t="str">
        <f>IF(OR(COUNTIF(WestCoast[],WhoLeft[[#This Row],[Dis_Pcode]])&gt;=1,COUNTIF(WestCoast[],#REF!)&gt;=1),"Yes","No")</f>
        <v>No</v>
      </c>
      <c r="S11" s="51" t="str">
        <f>IF(WhoLeft[[#This Row],[Gov_Pcode]]=WhoLeft[[#This Row],[Gov Moved To Pcode]],"Yes","No")</f>
        <v>No</v>
      </c>
      <c r="T11" s="51" t="str">
        <f>IF(WhoLeft[[#This Row],[Dis_Pcode]]=WhoLeft[[#This Row],[District Moved To Pcode]],"Yes","No")</f>
        <v>No</v>
      </c>
    </row>
    <row r="12" spans="1:20" x14ac:dyDescent="0.35">
      <c r="A12" s="50">
        <v>45434</v>
      </c>
      <c r="B12" s="50">
        <v>45434</v>
      </c>
      <c r="C12" s="50" t="s">
        <v>1046</v>
      </c>
      <c r="D12" s="51" t="s">
        <v>1207</v>
      </c>
      <c r="E12" s="51" t="s">
        <v>1053</v>
      </c>
      <c r="F12" s="51" t="s">
        <v>1052</v>
      </c>
      <c r="G12" s="51" t="s">
        <v>1459</v>
      </c>
      <c r="H12" s="51" t="s">
        <v>1184</v>
      </c>
      <c r="I12" s="50">
        <v>45430</v>
      </c>
      <c r="J12" s="51" t="s">
        <v>1181</v>
      </c>
      <c r="K12" s="51" t="s">
        <v>1467</v>
      </c>
      <c r="L12" s="51" t="s">
        <v>1464</v>
      </c>
      <c r="M12" s="51" t="s">
        <v>1046</v>
      </c>
      <c r="N12" s="51" t="s">
        <v>1207</v>
      </c>
      <c r="O12" s="51" t="s">
        <v>1081</v>
      </c>
      <c r="P12" s="51" t="s">
        <v>1208</v>
      </c>
      <c r="Q12" s="51">
        <v>3</v>
      </c>
      <c r="R12" s="51" t="str">
        <f>IF(OR(COUNTIF(WestCoast[],WhoLeft[[#This Row],[Dis_Pcode]])&gt;=1,COUNTIF(WestCoast[],#REF!)&gt;=1),"Yes","No")</f>
        <v>No</v>
      </c>
      <c r="S12" s="51" t="str">
        <f>IF(WhoLeft[[#This Row],[Gov_Pcode]]=WhoLeft[[#This Row],[Gov Moved To Pcode]],"Yes","No")</f>
        <v>Yes</v>
      </c>
      <c r="T12" s="51" t="str">
        <f>IF(WhoLeft[[#This Row],[Dis_Pcode]]=WhoLeft[[#This Row],[District Moved To Pcode]],"Yes","No")</f>
        <v>No</v>
      </c>
    </row>
    <row r="13" spans="1:20" x14ac:dyDescent="0.35">
      <c r="A13" s="50">
        <v>45437</v>
      </c>
      <c r="B13" s="50">
        <v>45437</v>
      </c>
      <c r="C13" s="50" t="s">
        <v>401</v>
      </c>
      <c r="D13" s="51" t="s">
        <v>1203</v>
      </c>
      <c r="E13" s="51" t="s">
        <v>417</v>
      </c>
      <c r="F13" s="51" t="s">
        <v>1303</v>
      </c>
      <c r="G13" s="51" t="s">
        <v>1459</v>
      </c>
      <c r="H13" s="51" t="s">
        <v>1184</v>
      </c>
      <c r="I13" s="50">
        <v>45430</v>
      </c>
      <c r="J13" s="51" t="s">
        <v>1181</v>
      </c>
      <c r="K13" s="51" t="s">
        <v>1449</v>
      </c>
      <c r="L13" s="51" t="s">
        <v>1468</v>
      </c>
      <c r="M13" s="51" t="s">
        <v>401</v>
      </c>
      <c r="N13" s="51" t="s">
        <v>1203</v>
      </c>
      <c r="O13" s="51" t="s">
        <v>413</v>
      </c>
      <c r="P13" s="51" t="s">
        <v>29</v>
      </c>
      <c r="Q13" s="51">
        <v>1</v>
      </c>
      <c r="R13" s="51" t="str">
        <f>IF(OR(COUNTIF(WestCoast[],WhoLeft[[#This Row],[Dis_Pcode]])&gt;=1,COUNTIF(WestCoast[],#REF!)&gt;=1),"Yes","No")</f>
        <v>Yes</v>
      </c>
      <c r="S13" s="51" t="str">
        <f>IF(WhoLeft[[#This Row],[Gov_Pcode]]=WhoLeft[[#This Row],[Gov Moved To Pcode]],"Yes","No")</f>
        <v>Yes</v>
      </c>
      <c r="T13" s="51" t="str">
        <f>IF(WhoLeft[[#This Row],[Dis_Pcode]]=WhoLeft[[#This Row],[District Moved To Pcode]],"Yes","No")</f>
        <v>No</v>
      </c>
    </row>
    <row r="14" spans="1:20" x14ac:dyDescent="0.35">
      <c r="A14" s="50">
        <v>45459</v>
      </c>
      <c r="B14" s="50">
        <v>45455</v>
      </c>
      <c r="C14" s="50" t="s">
        <v>874</v>
      </c>
      <c r="D14" s="51" t="s">
        <v>6</v>
      </c>
      <c r="E14" s="51" t="s">
        <v>892</v>
      </c>
      <c r="F14" s="51" t="s">
        <v>6</v>
      </c>
      <c r="G14" s="51" t="s">
        <v>1459</v>
      </c>
      <c r="H14" s="51" t="s">
        <v>1184</v>
      </c>
      <c r="I14" s="50">
        <v>45454</v>
      </c>
      <c r="J14" s="51" t="s">
        <v>1181</v>
      </c>
      <c r="K14" s="51" t="s">
        <v>1473</v>
      </c>
      <c r="L14" s="51" t="s">
        <v>1464</v>
      </c>
      <c r="M14" s="51" t="s">
        <v>874</v>
      </c>
      <c r="N14" s="51" t="s">
        <v>6</v>
      </c>
      <c r="O14" s="51" t="s">
        <v>878</v>
      </c>
      <c r="P14" s="51" t="s">
        <v>136</v>
      </c>
      <c r="Q14" s="51">
        <v>2</v>
      </c>
      <c r="R14" s="51" t="str">
        <f>IF(OR(COUNTIF(WestCoast[],WhoLeft[[#This Row],[Dis_Pcode]])&gt;=1,COUNTIF(WestCoast[],#REF!)&gt;=1),"Yes","No")</f>
        <v>No</v>
      </c>
      <c r="S14" s="51" t="str">
        <f>IF(WhoLeft[[#This Row],[Gov_Pcode]]=WhoLeft[[#This Row],[Gov Moved To Pcode]],"Yes","No")</f>
        <v>Yes</v>
      </c>
      <c r="T14" s="51" t="str">
        <f>IF(WhoLeft[[#This Row],[Dis_Pcode]]=WhoLeft[[#This Row],[District Moved To Pcode]],"Yes","No")</f>
        <v>No</v>
      </c>
    </row>
    <row r="15" spans="1:20" x14ac:dyDescent="0.35">
      <c r="A15" s="50">
        <v>45459</v>
      </c>
      <c r="B15" s="50">
        <v>45458</v>
      </c>
      <c r="C15" s="50" t="s">
        <v>874</v>
      </c>
      <c r="D15" s="51" t="s">
        <v>6</v>
      </c>
      <c r="E15" s="51" t="s">
        <v>894</v>
      </c>
      <c r="F15" s="51" t="s">
        <v>87</v>
      </c>
      <c r="G15" s="51" t="s">
        <v>1459</v>
      </c>
      <c r="H15" s="51" t="s">
        <v>1184</v>
      </c>
      <c r="I15" s="50">
        <v>45454</v>
      </c>
      <c r="J15" s="51" t="s">
        <v>1181</v>
      </c>
      <c r="K15" s="51" t="s">
        <v>1473</v>
      </c>
      <c r="L15" s="51" t="s">
        <v>1464</v>
      </c>
      <c r="M15" s="51" t="s">
        <v>874</v>
      </c>
      <c r="N15" s="51" t="s">
        <v>6</v>
      </c>
      <c r="O15" s="51" t="s">
        <v>878</v>
      </c>
      <c r="P15" s="51" t="s">
        <v>136</v>
      </c>
      <c r="Q15" s="51">
        <v>2</v>
      </c>
      <c r="R15" s="51" t="str">
        <f>IF(OR(COUNTIF(WestCoast[],WhoLeft[[#This Row],[Dis_Pcode]])&gt;=1,COUNTIF(WestCoast[],#REF!)&gt;=1),"Yes","No")</f>
        <v>No</v>
      </c>
      <c r="S15" s="51" t="str">
        <f>IF(WhoLeft[[#This Row],[Gov_Pcode]]=WhoLeft[[#This Row],[Gov Moved To Pcode]],"Yes","No")</f>
        <v>Yes</v>
      </c>
      <c r="T15" s="51" t="str">
        <f>IF(WhoLeft[[#This Row],[Dis_Pcode]]=WhoLeft[[#This Row],[District Moved To Pcode]],"Yes","No")</f>
        <v>No</v>
      </c>
    </row>
    <row r="16" spans="1:20" x14ac:dyDescent="0.35">
      <c r="A16" s="50">
        <v>45459</v>
      </c>
      <c r="B16" s="50">
        <v>45458</v>
      </c>
      <c r="C16" s="50" t="s">
        <v>874</v>
      </c>
      <c r="D16" s="51" t="s">
        <v>6</v>
      </c>
      <c r="E16" s="51" t="s">
        <v>894</v>
      </c>
      <c r="F16" s="51" t="s">
        <v>87</v>
      </c>
      <c r="G16" s="51" t="s">
        <v>1459</v>
      </c>
      <c r="H16" s="51" t="s">
        <v>1184</v>
      </c>
      <c r="I16" s="50">
        <v>45457</v>
      </c>
      <c r="J16" s="51" t="s">
        <v>1181</v>
      </c>
      <c r="K16" s="51" t="s">
        <v>1473</v>
      </c>
      <c r="L16" s="51" t="s">
        <v>1464</v>
      </c>
      <c r="M16" s="51" t="s">
        <v>401</v>
      </c>
      <c r="N16" s="51" t="s">
        <v>1203</v>
      </c>
      <c r="O16" s="51" t="s">
        <v>439</v>
      </c>
      <c r="P16" s="51" t="s">
        <v>51</v>
      </c>
      <c r="Q16" s="51">
        <v>1</v>
      </c>
      <c r="R16" s="51" t="str">
        <f>IF(OR(COUNTIF(WestCoast[],WhoLeft[[#This Row],[Dis_Pcode]])&gt;=1,COUNTIF(WestCoast[],#REF!)&gt;=1),"Yes","No")</f>
        <v>No</v>
      </c>
      <c r="S16" s="51" t="str">
        <f>IF(WhoLeft[[#This Row],[Gov_Pcode]]=WhoLeft[[#This Row],[Gov Moved To Pcode]],"Yes","No")</f>
        <v>No</v>
      </c>
      <c r="T16" s="51" t="str">
        <f>IF(WhoLeft[[#This Row],[Dis_Pcode]]=WhoLeft[[#This Row],[District Moved To Pcode]],"Yes","No")</f>
        <v>No</v>
      </c>
    </row>
    <row r="17" spans="1:20" x14ac:dyDescent="0.35">
      <c r="A17" s="50">
        <v>45459</v>
      </c>
      <c r="B17" s="50">
        <v>45458</v>
      </c>
      <c r="C17" s="50" t="s">
        <v>874</v>
      </c>
      <c r="D17" s="51" t="s">
        <v>6</v>
      </c>
      <c r="E17" s="51" t="s">
        <v>894</v>
      </c>
      <c r="F17" s="51" t="s">
        <v>87</v>
      </c>
      <c r="G17" s="51" t="s">
        <v>1459</v>
      </c>
      <c r="H17" s="51" t="s">
        <v>1184</v>
      </c>
      <c r="I17" s="50">
        <v>45457</v>
      </c>
      <c r="J17" s="51" t="s">
        <v>1181</v>
      </c>
      <c r="K17" s="51" t="s">
        <v>1473</v>
      </c>
      <c r="L17" s="51" t="s">
        <v>1464</v>
      </c>
      <c r="M17" s="51" t="s">
        <v>874</v>
      </c>
      <c r="N17" s="51" t="s">
        <v>6</v>
      </c>
      <c r="O17" s="51" t="s">
        <v>878</v>
      </c>
      <c r="P17" s="51" t="s">
        <v>136</v>
      </c>
      <c r="Q17" s="51">
        <v>1</v>
      </c>
      <c r="R17" s="51" t="str">
        <f>IF(OR(COUNTIF(WestCoast[],WhoLeft[[#This Row],[Dis_Pcode]])&gt;=1,COUNTIF(WestCoast[],#REF!)&gt;=1),"Yes","No")</f>
        <v>No</v>
      </c>
      <c r="S17" s="51" t="str">
        <f>IF(WhoLeft[[#This Row],[Gov_Pcode]]=WhoLeft[[#This Row],[Gov Moved To Pcode]],"Yes","No")</f>
        <v>Yes</v>
      </c>
      <c r="T17" s="51" t="str">
        <f>IF(WhoLeft[[#This Row],[Dis_Pcode]]=WhoLeft[[#This Row],[District Moved To Pcode]],"Yes","No")</f>
        <v>No</v>
      </c>
    </row>
    <row r="18" spans="1:20" x14ac:dyDescent="0.35">
      <c r="A18" s="50">
        <v>45474</v>
      </c>
      <c r="B18" s="50">
        <v>45473</v>
      </c>
      <c r="C18" s="50" t="s">
        <v>874</v>
      </c>
      <c r="D18" s="51" t="s">
        <v>6</v>
      </c>
      <c r="E18" s="51" t="s">
        <v>898</v>
      </c>
      <c r="F18" s="51" t="s">
        <v>149</v>
      </c>
      <c r="G18" s="51" t="s">
        <v>1459</v>
      </c>
      <c r="H18" s="51" t="s">
        <v>1184</v>
      </c>
      <c r="I18" s="50">
        <v>45468</v>
      </c>
      <c r="J18" s="51" t="s">
        <v>1181</v>
      </c>
      <c r="K18" s="51" t="s">
        <v>1449</v>
      </c>
      <c r="L18" s="51" t="s">
        <v>1464</v>
      </c>
      <c r="M18" s="51" t="s">
        <v>1046</v>
      </c>
      <c r="N18" s="51" t="s">
        <v>1207</v>
      </c>
      <c r="O18" s="51" t="s">
        <v>1058</v>
      </c>
      <c r="P18" s="51" t="s">
        <v>48</v>
      </c>
      <c r="Q18" s="51">
        <v>1</v>
      </c>
      <c r="R18" s="51" t="str">
        <f>IF(OR(COUNTIF(WestCoast[],WhoLeft[[#This Row],[Dis_Pcode]])&gt;=1,COUNTIF(WestCoast[],#REF!)&gt;=1),"Yes","No")</f>
        <v>No</v>
      </c>
      <c r="S18" s="51" t="str">
        <f>IF(WhoLeft[[#This Row],[Gov_Pcode]]=WhoLeft[[#This Row],[Gov Moved To Pcode]],"Yes","No")</f>
        <v>No</v>
      </c>
      <c r="T18" s="51" t="str">
        <f>IF(WhoLeft[[#This Row],[Dis_Pcode]]=WhoLeft[[#This Row],[District Moved To Pcode]],"Yes","No")</f>
        <v>No</v>
      </c>
    </row>
    <row r="19" spans="1:20" x14ac:dyDescent="0.35">
      <c r="A19" s="50">
        <v>45482</v>
      </c>
      <c r="B19" s="50">
        <v>45482</v>
      </c>
      <c r="C19" s="50" t="s">
        <v>401</v>
      </c>
      <c r="D19" s="51" t="s">
        <v>1203</v>
      </c>
      <c r="E19" s="51" t="s">
        <v>417</v>
      </c>
      <c r="F19" s="51" t="s">
        <v>1303</v>
      </c>
      <c r="G19" s="51" t="s">
        <v>1459</v>
      </c>
      <c r="H19" s="51" t="s">
        <v>1184</v>
      </c>
      <c r="I19" s="50">
        <v>45475</v>
      </c>
      <c r="J19" s="51" t="s">
        <v>1181</v>
      </c>
      <c r="K19" s="51" t="s">
        <v>1497</v>
      </c>
      <c r="L19" s="51" t="s">
        <v>1468</v>
      </c>
      <c r="M19" s="51" t="s">
        <v>401</v>
      </c>
      <c r="N19" s="51" t="s">
        <v>1203</v>
      </c>
      <c r="O19" s="51" t="s">
        <v>453</v>
      </c>
      <c r="P19" s="51" t="s">
        <v>25</v>
      </c>
      <c r="Q19" s="51">
        <v>3</v>
      </c>
      <c r="R19" s="51" t="str">
        <f>IF(OR(COUNTIF(WestCoast[],WhoLeft[[#This Row],[Dis_Pcode]])&gt;=1,COUNTIF(WestCoast[],#REF!)&gt;=1),"Yes","No")</f>
        <v>Yes</v>
      </c>
      <c r="S19" s="51" t="str">
        <f>IF(WhoLeft[[#This Row],[Gov_Pcode]]=WhoLeft[[#This Row],[Gov Moved To Pcode]],"Yes","No")</f>
        <v>Yes</v>
      </c>
      <c r="T19" s="51" t="str">
        <f>IF(WhoLeft[[#This Row],[Dis_Pcode]]=WhoLeft[[#This Row],[District Moved To Pcode]],"Yes","No")</f>
        <v>No</v>
      </c>
    </row>
    <row r="20" spans="1:20" x14ac:dyDescent="0.35">
      <c r="A20" s="50">
        <v>45482</v>
      </c>
      <c r="B20" s="50">
        <v>45482</v>
      </c>
      <c r="C20" s="50" t="s">
        <v>401</v>
      </c>
      <c r="D20" s="51" t="s">
        <v>1203</v>
      </c>
      <c r="E20" s="51" t="s">
        <v>417</v>
      </c>
      <c r="F20" s="51" t="s">
        <v>1303</v>
      </c>
      <c r="G20" s="51" t="s">
        <v>1459</v>
      </c>
      <c r="H20" s="51" t="s">
        <v>1184</v>
      </c>
      <c r="I20" s="50">
        <v>45480</v>
      </c>
      <c r="J20" s="51" t="s">
        <v>1181</v>
      </c>
      <c r="K20" s="51" t="s">
        <v>1497</v>
      </c>
      <c r="L20" s="51" t="s">
        <v>1468</v>
      </c>
      <c r="M20" s="51" t="s">
        <v>401</v>
      </c>
      <c r="N20" s="51" t="s">
        <v>1203</v>
      </c>
      <c r="O20" s="51" t="s">
        <v>453</v>
      </c>
      <c r="P20" s="51" t="s">
        <v>25</v>
      </c>
      <c r="Q20" s="51">
        <v>1</v>
      </c>
      <c r="R20" s="51" t="str">
        <f>IF(OR(COUNTIF(WestCoast[],WhoLeft[[#This Row],[Dis_Pcode]])&gt;=1,COUNTIF(WestCoast[],#REF!)&gt;=1),"Yes","No")</f>
        <v>Yes</v>
      </c>
      <c r="S20" s="51" t="str">
        <f>IF(WhoLeft[[#This Row],[Gov_Pcode]]=WhoLeft[[#This Row],[Gov Moved To Pcode]],"Yes","No")</f>
        <v>Yes</v>
      </c>
      <c r="T20" s="51" t="str">
        <f>IF(WhoLeft[[#This Row],[Dis_Pcode]]=WhoLeft[[#This Row],[District Moved To Pcode]],"Yes","No")</f>
        <v>No</v>
      </c>
    </row>
    <row r="21" spans="1:20" x14ac:dyDescent="0.35">
      <c r="A21" s="65">
        <v>45503</v>
      </c>
      <c r="B21" s="65">
        <v>45503</v>
      </c>
      <c r="C21" s="65" t="s">
        <v>1046</v>
      </c>
      <c r="D21" s="66" t="s">
        <v>1207</v>
      </c>
      <c r="E21" s="66" t="s">
        <v>1053</v>
      </c>
      <c r="F21" s="66" t="s">
        <v>1052</v>
      </c>
      <c r="G21" s="66" t="s">
        <v>1459</v>
      </c>
      <c r="H21" s="66" t="s">
        <v>1184</v>
      </c>
      <c r="I21" s="65">
        <v>45498</v>
      </c>
      <c r="J21" s="66" t="s">
        <v>1181</v>
      </c>
      <c r="K21" s="66" t="s">
        <v>1467</v>
      </c>
      <c r="L21" s="66" t="s">
        <v>1464</v>
      </c>
      <c r="M21" s="66" t="s">
        <v>1046</v>
      </c>
      <c r="N21" s="66" t="s">
        <v>1207</v>
      </c>
      <c r="O21" s="66" t="s">
        <v>1081</v>
      </c>
      <c r="P21" s="66" t="s">
        <v>1208</v>
      </c>
      <c r="Q21" s="66">
        <v>4</v>
      </c>
      <c r="R21" s="66" t="str">
        <f>IF(OR(COUNTIF(WestCoast[],WhoLeft[[#This Row],[Dis_Pcode]])&gt;=1,COUNTIF(WestCoast[],#REF!)&gt;=1),"Yes","No")</f>
        <v>No</v>
      </c>
      <c r="S21" s="66" t="str">
        <f>IF(WhoLeft[[#This Row],[Gov_Pcode]]=WhoLeft[[#This Row],[Gov Moved To Pcode]],"Yes","No")</f>
        <v>Yes</v>
      </c>
      <c r="T21" s="66" t="str">
        <f>IF(WhoLeft[[#This Row],[Dis_Pcode]]=WhoLeft[[#This Row],[District Moved To Pcode]],"Yes","No")</f>
        <v>No</v>
      </c>
    </row>
  </sheetData>
  <phoneticPr fontId="9" type="noConversion"/>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8896D-1613-43A2-9FC7-BFD58F56A56C}">
  <sheetPr codeName="Sheet5"/>
  <dimension ref="A1:AD32"/>
  <sheetViews>
    <sheetView showGridLines="0" workbookViewId="0">
      <pane ySplit="1" topLeftCell="A2" activePane="bottomLeft" state="frozen"/>
      <selection activeCell="G35" sqref="G35"/>
      <selection pane="bottomLeft" activeCell="A18" sqref="A18"/>
    </sheetView>
  </sheetViews>
  <sheetFormatPr defaultRowHeight="14.5" x14ac:dyDescent="0.35"/>
  <cols>
    <col min="1" max="1" width="13.453125" bestFit="1" customWidth="1"/>
    <col min="2" max="3" width="17.54296875" customWidth="1"/>
    <col min="4" max="4" width="12.1796875" bestFit="1" customWidth="1"/>
    <col min="5" max="5" width="8.453125" bestFit="1" customWidth="1"/>
    <col min="6" max="6" width="9.81640625" bestFit="1" customWidth="1"/>
    <col min="7" max="7" width="13" bestFit="1" customWidth="1"/>
    <col min="8" max="8" width="13" customWidth="1"/>
    <col min="9" max="9" width="24.54296875" bestFit="1" customWidth="1"/>
    <col min="10" max="10" width="24.54296875" customWidth="1"/>
    <col min="11" max="11" width="20.81640625" bestFit="1" customWidth="1"/>
    <col min="12" max="12" width="25.453125" bestFit="1" customWidth="1"/>
    <col min="13" max="13" width="20.81640625" bestFit="1" customWidth="1"/>
    <col min="14" max="14" width="12.1796875" bestFit="1" customWidth="1"/>
    <col min="15" max="15" width="18.81640625" bestFit="1" customWidth="1"/>
    <col min="16" max="16" width="17.81640625" bestFit="1" customWidth="1"/>
    <col min="17" max="17" width="19.81640625" bestFit="1" customWidth="1"/>
    <col min="18" max="18" width="18.1796875" bestFit="1" customWidth="1"/>
    <col min="19" max="19" width="22.81640625" bestFit="1" customWidth="1"/>
    <col min="20" max="20" width="12.81640625" bestFit="1" customWidth="1"/>
    <col min="21" max="21" width="14.54296875" bestFit="1" customWidth="1"/>
    <col min="22" max="22" width="14.81640625" bestFit="1" customWidth="1"/>
    <col min="23" max="23" width="21" bestFit="1" customWidth="1"/>
    <col min="24" max="25" width="17.1796875" bestFit="1" customWidth="1"/>
    <col min="26" max="26" width="27.81640625" bestFit="1" customWidth="1"/>
    <col min="27" max="27" width="24" bestFit="1" customWidth="1"/>
  </cols>
  <sheetData>
    <row r="1" spans="1:30" x14ac:dyDescent="0.35">
      <c r="A1" s="12" t="s">
        <v>1153</v>
      </c>
      <c r="B1" s="12" t="s">
        <v>1112</v>
      </c>
      <c r="C1" s="11" t="s">
        <v>1225</v>
      </c>
      <c r="D1" s="12" t="s">
        <v>0</v>
      </c>
      <c r="E1" s="11" t="s">
        <v>1224</v>
      </c>
      <c r="F1" s="12" t="s">
        <v>23</v>
      </c>
      <c r="G1" s="12" t="s">
        <v>1113</v>
      </c>
      <c r="H1" s="12" t="s">
        <v>1114</v>
      </c>
      <c r="I1" s="12" t="s">
        <v>1115</v>
      </c>
      <c r="J1" s="12" t="s">
        <v>1230</v>
      </c>
      <c r="K1" s="12" t="s">
        <v>1137</v>
      </c>
      <c r="L1" s="12" t="s">
        <v>1231</v>
      </c>
      <c r="M1" s="12" t="s">
        <v>1138</v>
      </c>
      <c r="N1" s="12" t="s">
        <v>1139</v>
      </c>
      <c r="O1" s="12" t="s">
        <v>1140</v>
      </c>
      <c r="P1" s="12" t="s">
        <v>1152</v>
      </c>
      <c r="Q1" s="12" t="s">
        <v>1141</v>
      </c>
      <c r="R1" s="12" t="s">
        <v>1142</v>
      </c>
      <c r="S1" s="12" t="s">
        <v>1143</v>
      </c>
      <c r="T1" s="12" t="s">
        <v>1144</v>
      </c>
      <c r="U1" s="12" t="s">
        <v>1145</v>
      </c>
      <c r="V1" s="12" t="s">
        <v>1146</v>
      </c>
      <c r="W1" s="12" t="s">
        <v>1147</v>
      </c>
      <c r="X1" s="12" t="s">
        <v>1148</v>
      </c>
      <c r="Y1" s="12" t="s">
        <v>1149</v>
      </c>
      <c r="Z1" s="12" t="s">
        <v>1150</v>
      </c>
      <c r="AA1" s="12" t="s">
        <v>1151</v>
      </c>
      <c r="AB1" s="12" t="s">
        <v>1441</v>
      </c>
      <c r="AC1" s="12" t="s">
        <v>1445</v>
      </c>
      <c r="AD1" s="12" t="s">
        <v>1446</v>
      </c>
    </row>
    <row r="2" spans="1:30" x14ac:dyDescent="0.35">
      <c r="A2" s="50">
        <v>45318</v>
      </c>
      <c r="B2" s="50">
        <v>45313</v>
      </c>
      <c r="C2" s="50" t="s">
        <v>874</v>
      </c>
      <c r="D2" s="51" t="s">
        <v>6</v>
      </c>
      <c r="E2" s="51" t="s">
        <v>882</v>
      </c>
      <c r="F2" s="51" t="s">
        <v>121</v>
      </c>
      <c r="G2" s="51" t="s">
        <v>1436</v>
      </c>
      <c r="H2" s="51" t="s">
        <v>1184</v>
      </c>
      <c r="I2" s="50">
        <v>45312</v>
      </c>
      <c r="J2" s="50" t="s">
        <v>874</v>
      </c>
      <c r="K2" s="51" t="s">
        <v>6</v>
      </c>
      <c r="L2" s="51" t="s">
        <v>892</v>
      </c>
      <c r="M2" s="51" t="s">
        <v>6</v>
      </c>
      <c r="N2" s="51" t="s">
        <v>1180</v>
      </c>
      <c r="O2" s="51" t="s">
        <v>1458</v>
      </c>
      <c r="P2" s="51" t="s">
        <v>1435</v>
      </c>
      <c r="Q2" s="51">
        <v>2</v>
      </c>
      <c r="R2" s="51">
        <v>0</v>
      </c>
      <c r="S2" s="51">
        <v>0</v>
      </c>
      <c r="T2" s="51">
        <v>0</v>
      </c>
      <c r="U2" s="51">
        <v>1</v>
      </c>
      <c r="V2" s="51">
        <v>0</v>
      </c>
      <c r="W2" s="51">
        <v>0</v>
      </c>
      <c r="X2" s="51">
        <v>1</v>
      </c>
      <c r="Y2" s="51">
        <v>0</v>
      </c>
      <c r="Z2" s="51">
        <v>0</v>
      </c>
      <c r="AA2" s="51">
        <v>0</v>
      </c>
      <c r="AB2" s="51" t="str">
        <f>IF(OR(COUNTIF(WestCoast[],Table6[[#This Row],[Dis_Pcode]])&gt;=1,COUNTIF(WestCoast[],#REF!)&gt;=1),"Yes","No")</f>
        <v>No</v>
      </c>
      <c r="AC2" s="51" t="str">
        <f>IF(Table6[[#This Row],[Gov_Pcode]]=Table6[[#This Row],[Gov of Displacement Pcode]],"Yes","No")</f>
        <v>Yes</v>
      </c>
      <c r="AD2" s="51" t="str">
        <f>IF(Table6[[#This Row],[Dis_Pcode]]=Table6[[#This Row],[District of Displacement Pcode]],"Yes","No")</f>
        <v>No</v>
      </c>
    </row>
    <row r="3" spans="1:30" x14ac:dyDescent="0.35">
      <c r="A3" s="50">
        <v>45324</v>
      </c>
      <c r="B3" s="50">
        <v>45321</v>
      </c>
      <c r="C3" s="50" t="s">
        <v>874</v>
      </c>
      <c r="D3" s="51" t="s">
        <v>6</v>
      </c>
      <c r="E3" s="51" t="s">
        <v>882</v>
      </c>
      <c r="F3" s="51" t="s">
        <v>121</v>
      </c>
      <c r="G3" s="51" t="s">
        <v>1436</v>
      </c>
      <c r="H3" s="51" t="s">
        <v>1184</v>
      </c>
      <c r="I3" s="50">
        <v>45320</v>
      </c>
      <c r="J3" s="50" t="s">
        <v>874</v>
      </c>
      <c r="K3" s="51" t="s">
        <v>6</v>
      </c>
      <c r="L3" s="51" t="s">
        <v>894</v>
      </c>
      <c r="M3" s="51" t="s">
        <v>87</v>
      </c>
      <c r="N3" s="51" t="s">
        <v>1181</v>
      </c>
      <c r="O3" s="51" t="s">
        <v>1463</v>
      </c>
      <c r="P3" s="51" t="s">
        <v>1435</v>
      </c>
      <c r="Q3" s="51">
        <v>2</v>
      </c>
      <c r="R3" s="51">
        <v>0</v>
      </c>
      <c r="S3" s="51">
        <v>0</v>
      </c>
      <c r="T3" s="51">
        <v>0</v>
      </c>
      <c r="U3" s="51">
        <v>1</v>
      </c>
      <c r="V3" s="51">
        <v>1</v>
      </c>
      <c r="W3" s="51">
        <v>0</v>
      </c>
      <c r="X3" s="51">
        <v>0</v>
      </c>
      <c r="Y3" s="51">
        <v>0</v>
      </c>
      <c r="Z3" s="51">
        <v>0</v>
      </c>
      <c r="AA3" s="51">
        <v>0</v>
      </c>
      <c r="AB3" s="51" t="str">
        <f>IF(OR(COUNTIF(WestCoast[],Table6[[#This Row],[Dis_Pcode]])&gt;=1,COUNTIF(WestCoast[],#REF!)&gt;=1),"Yes","No")</f>
        <v>No</v>
      </c>
      <c r="AC3" s="51" t="str">
        <f>IF(Table6[[#This Row],[Gov_Pcode]]=Table6[[#This Row],[Gov of Displacement Pcode]],"Yes","No")</f>
        <v>Yes</v>
      </c>
      <c r="AD3" s="51" t="str">
        <f>IF(Table6[[#This Row],[Dis_Pcode]]=Table6[[#This Row],[District of Displacement Pcode]],"Yes","No")</f>
        <v>No</v>
      </c>
    </row>
    <row r="4" spans="1:30" x14ac:dyDescent="0.35">
      <c r="A4" s="50">
        <v>45334</v>
      </c>
      <c r="B4" s="50">
        <v>45333</v>
      </c>
      <c r="C4" s="50" t="s">
        <v>1046</v>
      </c>
      <c r="D4" s="51" t="s">
        <v>1207</v>
      </c>
      <c r="E4" s="51" t="s">
        <v>1063</v>
      </c>
      <c r="F4" s="51" t="s">
        <v>1272</v>
      </c>
      <c r="G4" s="51" t="s">
        <v>1436</v>
      </c>
      <c r="H4" s="51" t="s">
        <v>1184</v>
      </c>
      <c r="I4" s="50">
        <v>45324</v>
      </c>
      <c r="J4" s="50" t="s">
        <v>1046</v>
      </c>
      <c r="K4" s="51" t="s">
        <v>1207</v>
      </c>
      <c r="L4" s="51" t="s">
        <v>1058</v>
      </c>
      <c r="M4" s="51" t="s">
        <v>48</v>
      </c>
      <c r="N4" s="51" t="s">
        <v>1180</v>
      </c>
      <c r="O4" s="51" t="s">
        <v>1458</v>
      </c>
      <c r="P4" s="51" t="s">
        <v>1160</v>
      </c>
      <c r="Q4" s="51">
        <v>1</v>
      </c>
      <c r="R4" s="51">
        <v>0</v>
      </c>
      <c r="S4" s="51">
        <v>1</v>
      </c>
      <c r="T4" s="51">
        <v>0</v>
      </c>
      <c r="U4" s="51">
        <v>0</v>
      </c>
      <c r="V4" s="51">
        <v>0</v>
      </c>
      <c r="W4" s="51">
        <v>0</v>
      </c>
      <c r="X4" s="51">
        <v>0</v>
      </c>
      <c r="Y4" s="51">
        <v>0</v>
      </c>
      <c r="Z4" s="51">
        <v>0</v>
      </c>
      <c r="AA4" s="51">
        <v>0</v>
      </c>
      <c r="AB4" s="51" t="str">
        <f>IF(OR(COUNTIF(WestCoast[],Table6[[#This Row],[Dis_Pcode]])&gt;=1,COUNTIF(WestCoast[],#REF!)&gt;=1),"Yes","No")</f>
        <v>No</v>
      </c>
      <c r="AC4" s="51" t="str">
        <f>IF(Table6[[#This Row],[Gov_Pcode]]=Table6[[#This Row],[Gov of Displacement Pcode]],"Yes","No")</f>
        <v>Yes</v>
      </c>
      <c r="AD4" s="51" t="str">
        <f>IF(Table6[[#This Row],[Dis_Pcode]]=Table6[[#This Row],[District of Displacement Pcode]],"Yes","No")</f>
        <v>No</v>
      </c>
    </row>
    <row r="5" spans="1:30" x14ac:dyDescent="0.35">
      <c r="A5" s="50">
        <v>45346</v>
      </c>
      <c r="B5" s="50">
        <v>45344</v>
      </c>
      <c r="C5" s="50" t="s">
        <v>874</v>
      </c>
      <c r="D5" s="51" t="s">
        <v>6</v>
      </c>
      <c r="E5" s="51" t="s">
        <v>882</v>
      </c>
      <c r="F5" s="51" t="s">
        <v>121</v>
      </c>
      <c r="G5" s="51" t="s">
        <v>1436</v>
      </c>
      <c r="H5" s="51" t="s">
        <v>1184</v>
      </c>
      <c r="I5" s="50">
        <v>45341</v>
      </c>
      <c r="J5" s="50" t="s">
        <v>874</v>
      </c>
      <c r="K5" s="51" t="s">
        <v>6</v>
      </c>
      <c r="L5" s="51" t="s">
        <v>894</v>
      </c>
      <c r="M5" s="51" t="s">
        <v>87</v>
      </c>
      <c r="N5" s="51" t="s">
        <v>1181</v>
      </c>
      <c r="O5" s="51" t="s">
        <v>1463</v>
      </c>
      <c r="P5" s="51" t="s">
        <v>1435</v>
      </c>
      <c r="Q5" s="51">
        <v>4</v>
      </c>
      <c r="R5" s="51">
        <v>0</v>
      </c>
      <c r="S5" s="51">
        <v>0</v>
      </c>
      <c r="T5" s="51">
        <v>0</v>
      </c>
      <c r="U5" s="51">
        <v>2</v>
      </c>
      <c r="V5" s="51">
        <v>2</v>
      </c>
      <c r="W5" s="51">
        <v>0</v>
      </c>
      <c r="X5" s="51">
        <v>0</v>
      </c>
      <c r="Y5" s="51">
        <v>0</v>
      </c>
      <c r="Z5" s="51">
        <v>0</v>
      </c>
      <c r="AA5" s="51">
        <v>0</v>
      </c>
      <c r="AB5" s="51" t="str">
        <f>IF(OR(COUNTIF(WestCoast[],Table6[[#This Row],[Dis_Pcode]])&gt;=1,COUNTIF(WestCoast[],#REF!)&gt;=1),"Yes","No")</f>
        <v>No</v>
      </c>
      <c r="AC5" s="51" t="str">
        <f>IF(Table6[[#This Row],[Gov_Pcode]]=Table6[[#This Row],[Gov of Displacement Pcode]],"Yes","No")</f>
        <v>Yes</v>
      </c>
      <c r="AD5" s="51" t="str">
        <f>IF(Table6[[#This Row],[Dis_Pcode]]=Table6[[#This Row],[District of Displacement Pcode]],"Yes","No")</f>
        <v>No</v>
      </c>
    </row>
    <row r="6" spans="1:30" x14ac:dyDescent="0.35">
      <c r="A6" s="50">
        <v>45351</v>
      </c>
      <c r="B6" s="50">
        <v>45350</v>
      </c>
      <c r="C6" s="50" t="s">
        <v>401</v>
      </c>
      <c r="D6" s="51" t="s">
        <v>1203</v>
      </c>
      <c r="E6" s="51" t="s">
        <v>453</v>
      </c>
      <c r="F6" s="51" t="s">
        <v>25</v>
      </c>
      <c r="G6" s="51" t="s">
        <v>1436</v>
      </c>
      <c r="H6" s="51" t="s">
        <v>1184</v>
      </c>
      <c r="I6" s="50">
        <v>45342</v>
      </c>
      <c r="J6" s="50" t="s">
        <v>308</v>
      </c>
      <c r="K6" s="51" t="s">
        <v>11</v>
      </c>
      <c r="L6" s="51" t="s">
        <v>322</v>
      </c>
      <c r="M6" s="51" t="s">
        <v>174</v>
      </c>
      <c r="N6" s="51" t="s">
        <v>1181</v>
      </c>
      <c r="O6" s="51" t="s">
        <v>1463</v>
      </c>
      <c r="P6" s="51" t="s">
        <v>1435</v>
      </c>
      <c r="Q6" s="51">
        <v>2</v>
      </c>
      <c r="R6" s="51">
        <v>0</v>
      </c>
      <c r="S6" s="51">
        <v>2</v>
      </c>
      <c r="T6" s="51">
        <v>0</v>
      </c>
      <c r="U6" s="51">
        <v>0</v>
      </c>
      <c r="V6" s="51">
        <v>0</v>
      </c>
      <c r="W6" s="51">
        <v>0</v>
      </c>
      <c r="X6" s="51">
        <v>0</v>
      </c>
      <c r="Y6" s="51">
        <v>0</v>
      </c>
      <c r="Z6" s="51">
        <v>0</v>
      </c>
      <c r="AA6" s="51">
        <v>0</v>
      </c>
      <c r="AB6" s="51" t="str">
        <f>IF(OR(COUNTIF(WestCoast[],Table6[[#This Row],[Dis_Pcode]])&gt;=1,COUNTIF(WestCoast[],#REF!)&gt;=1),"Yes","No")</f>
        <v>Yes</v>
      </c>
      <c r="AC6" s="51" t="str">
        <f>IF(Table6[[#This Row],[Gov_Pcode]]=Table6[[#This Row],[Gov of Displacement Pcode]],"Yes","No")</f>
        <v>No</v>
      </c>
      <c r="AD6" s="51" t="str">
        <f>IF(Table6[[#This Row],[Dis_Pcode]]=Table6[[#This Row],[District of Displacement Pcode]],"Yes","No")</f>
        <v>No</v>
      </c>
    </row>
    <row r="7" spans="1:30" x14ac:dyDescent="0.35">
      <c r="A7" s="50">
        <v>45351</v>
      </c>
      <c r="B7" s="50">
        <v>45350</v>
      </c>
      <c r="C7" s="50" t="s">
        <v>401</v>
      </c>
      <c r="D7" s="51" t="s">
        <v>1203</v>
      </c>
      <c r="E7" s="51" t="s">
        <v>453</v>
      </c>
      <c r="F7" s="51" t="s">
        <v>25</v>
      </c>
      <c r="G7" s="51" t="s">
        <v>1436</v>
      </c>
      <c r="H7" s="51" t="s">
        <v>1184</v>
      </c>
      <c r="I7" s="50">
        <v>45343</v>
      </c>
      <c r="J7" s="50" t="s">
        <v>401</v>
      </c>
      <c r="K7" s="51" t="s">
        <v>1203</v>
      </c>
      <c r="L7" s="51" t="s">
        <v>449</v>
      </c>
      <c r="M7" s="51" t="s">
        <v>1302</v>
      </c>
      <c r="N7" s="51" t="s">
        <v>1181</v>
      </c>
      <c r="O7" s="51" t="s">
        <v>1463</v>
      </c>
      <c r="P7" s="51" t="s">
        <v>1435</v>
      </c>
      <c r="Q7" s="51">
        <v>3</v>
      </c>
      <c r="R7" s="51">
        <v>0</v>
      </c>
      <c r="S7" s="51">
        <v>2</v>
      </c>
      <c r="T7" s="51">
        <v>0</v>
      </c>
      <c r="U7" s="51">
        <v>0</v>
      </c>
      <c r="V7" s="51">
        <v>0</v>
      </c>
      <c r="W7" s="51">
        <v>0</v>
      </c>
      <c r="X7" s="51">
        <v>0</v>
      </c>
      <c r="Y7" s="51">
        <v>0</v>
      </c>
      <c r="Z7" s="51">
        <v>1</v>
      </c>
      <c r="AA7" s="51">
        <v>0</v>
      </c>
      <c r="AB7" s="51" t="str">
        <f>IF(OR(COUNTIF(WestCoast[],Table6[[#This Row],[Dis_Pcode]])&gt;=1,COUNTIF(WestCoast[],#REF!)&gt;=1),"Yes","No")</f>
        <v>Yes</v>
      </c>
      <c r="AC7" s="51" t="str">
        <f>IF(Table6[[#This Row],[Gov_Pcode]]=Table6[[#This Row],[Gov of Displacement Pcode]],"Yes","No")</f>
        <v>Yes</v>
      </c>
      <c r="AD7" s="51" t="str">
        <f>IF(Table6[[#This Row],[Dis_Pcode]]=Table6[[#This Row],[District of Displacement Pcode]],"Yes","No")</f>
        <v>No</v>
      </c>
    </row>
    <row r="8" spans="1:30" x14ac:dyDescent="0.35">
      <c r="A8" s="50">
        <v>45353</v>
      </c>
      <c r="B8" s="50">
        <v>45349</v>
      </c>
      <c r="C8" s="50" t="s">
        <v>874</v>
      </c>
      <c r="D8" s="51" t="s">
        <v>6</v>
      </c>
      <c r="E8" s="51" t="s">
        <v>882</v>
      </c>
      <c r="F8" s="51" t="s">
        <v>121</v>
      </c>
      <c r="G8" s="51" t="s">
        <v>1436</v>
      </c>
      <c r="H8" s="51" t="s">
        <v>1184</v>
      </c>
      <c r="I8" s="50">
        <v>45348</v>
      </c>
      <c r="J8" s="50" t="s">
        <v>874</v>
      </c>
      <c r="K8" s="51" t="s">
        <v>6</v>
      </c>
      <c r="L8" s="51" t="s">
        <v>894</v>
      </c>
      <c r="M8" s="51" t="s">
        <v>87</v>
      </c>
      <c r="N8" s="51" t="s">
        <v>1181</v>
      </c>
      <c r="O8" s="51" t="s">
        <v>1463</v>
      </c>
      <c r="P8" s="51" t="s">
        <v>1435</v>
      </c>
      <c r="Q8" s="51">
        <v>2</v>
      </c>
      <c r="R8" s="51">
        <v>0</v>
      </c>
      <c r="S8" s="51">
        <v>0</v>
      </c>
      <c r="T8" s="51">
        <v>0</v>
      </c>
      <c r="U8" s="51">
        <v>1</v>
      </c>
      <c r="V8" s="51">
        <v>1</v>
      </c>
      <c r="W8" s="51">
        <v>0</v>
      </c>
      <c r="X8" s="51">
        <v>0</v>
      </c>
      <c r="Y8" s="51">
        <v>0</v>
      </c>
      <c r="Z8" s="51">
        <v>0</v>
      </c>
      <c r="AA8" s="51">
        <v>0</v>
      </c>
      <c r="AB8" s="51" t="str">
        <f>IF(OR(COUNTIF(WestCoast[],Table6[[#This Row],[Dis_Pcode]])&gt;=1,COUNTIF(WestCoast[],#REF!)&gt;=1),"Yes","No")</f>
        <v>No</v>
      </c>
      <c r="AC8" s="51" t="str">
        <f>IF(Table6[[#This Row],[Gov_Pcode]]=Table6[[#This Row],[Gov of Displacement Pcode]],"Yes","No")</f>
        <v>Yes</v>
      </c>
      <c r="AD8" s="51" t="str">
        <f>IF(Table6[[#This Row],[Dis_Pcode]]=Table6[[#This Row],[District of Displacement Pcode]],"Yes","No")</f>
        <v>No</v>
      </c>
    </row>
    <row r="9" spans="1:30" x14ac:dyDescent="0.35">
      <c r="A9" s="50">
        <v>45353</v>
      </c>
      <c r="B9" s="50">
        <v>45347</v>
      </c>
      <c r="C9" s="50" t="s">
        <v>874</v>
      </c>
      <c r="D9" s="51" t="s">
        <v>6</v>
      </c>
      <c r="E9" s="51" t="s">
        <v>898</v>
      </c>
      <c r="F9" s="51" t="s">
        <v>149</v>
      </c>
      <c r="G9" s="51" t="s">
        <v>1436</v>
      </c>
      <c r="H9" s="51" t="s">
        <v>1184</v>
      </c>
      <c r="I9" s="50">
        <v>45350</v>
      </c>
      <c r="J9" s="50" t="s">
        <v>874</v>
      </c>
      <c r="K9" s="51" t="s">
        <v>6</v>
      </c>
      <c r="L9" s="51" t="s">
        <v>892</v>
      </c>
      <c r="M9" s="51" t="s">
        <v>6</v>
      </c>
      <c r="N9" s="51" t="s">
        <v>1180</v>
      </c>
      <c r="O9" s="51" t="s">
        <v>1458</v>
      </c>
      <c r="P9" s="51" t="s">
        <v>1160</v>
      </c>
      <c r="Q9" s="51">
        <v>2</v>
      </c>
      <c r="R9" s="51">
        <v>0</v>
      </c>
      <c r="S9" s="51">
        <v>1</v>
      </c>
      <c r="T9" s="51">
        <v>0</v>
      </c>
      <c r="U9" s="51">
        <v>1</v>
      </c>
      <c r="V9" s="51">
        <v>0</v>
      </c>
      <c r="W9" s="51">
        <v>0</v>
      </c>
      <c r="X9" s="51">
        <v>0</v>
      </c>
      <c r="Y9" s="51">
        <v>0</v>
      </c>
      <c r="Z9" s="51">
        <v>0</v>
      </c>
      <c r="AA9" s="51">
        <v>0</v>
      </c>
      <c r="AB9" s="51" t="str">
        <f>IF(OR(COUNTIF(WestCoast[],Table6[[#This Row],[Dis_Pcode]])&gt;=1,COUNTIF(WestCoast[],#REF!)&gt;=1),"Yes","No")</f>
        <v>No</v>
      </c>
      <c r="AC9" s="51" t="str">
        <f>IF(Table6[[#This Row],[Gov_Pcode]]=Table6[[#This Row],[Gov of Displacement Pcode]],"Yes","No")</f>
        <v>Yes</v>
      </c>
      <c r="AD9" s="51" t="str">
        <f>IF(Table6[[#This Row],[Dis_Pcode]]=Table6[[#This Row],[District of Displacement Pcode]],"Yes","No")</f>
        <v>No</v>
      </c>
    </row>
    <row r="10" spans="1:30" x14ac:dyDescent="0.35">
      <c r="A10" s="50">
        <v>45360</v>
      </c>
      <c r="B10" s="50">
        <v>45355</v>
      </c>
      <c r="C10" s="50" t="s">
        <v>874</v>
      </c>
      <c r="D10" s="51" t="s">
        <v>6</v>
      </c>
      <c r="E10" s="51" t="s">
        <v>882</v>
      </c>
      <c r="F10" s="51" t="s">
        <v>121</v>
      </c>
      <c r="G10" s="51" t="s">
        <v>1436</v>
      </c>
      <c r="H10" s="51" t="s">
        <v>1184</v>
      </c>
      <c r="I10" s="50">
        <v>45355</v>
      </c>
      <c r="J10" s="50" t="s">
        <v>874</v>
      </c>
      <c r="K10" s="51" t="s">
        <v>6</v>
      </c>
      <c r="L10" s="51" t="s">
        <v>894</v>
      </c>
      <c r="M10" s="51" t="s">
        <v>87</v>
      </c>
      <c r="N10" s="51" t="s">
        <v>1181</v>
      </c>
      <c r="O10" s="51" t="s">
        <v>1469</v>
      </c>
      <c r="P10" s="51" t="s">
        <v>1160</v>
      </c>
      <c r="Q10" s="51">
        <v>3</v>
      </c>
      <c r="R10" s="51">
        <v>0</v>
      </c>
      <c r="S10" s="51">
        <v>0</v>
      </c>
      <c r="T10" s="51">
        <v>0</v>
      </c>
      <c r="U10" s="51">
        <v>2</v>
      </c>
      <c r="V10" s="51">
        <v>1</v>
      </c>
      <c r="W10" s="51">
        <v>0</v>
      </c>
      <c r="X10" s="51">
        <v>0</v>
      </c>
      <c r="Y10" s="51">
        <v>0</v>
      </c>
      <c r="Z10" s="51">
        <v>0</v>
      </c>
      <c r="AA10" s="51">
        <v>0</v>
      </c>
      <c r="AB10" s="51" t="str">
        <f>IF(OR(COUNTIF(WestCoast[],Table6[[#This Row],[Dis_Pcode]])&gt;=1,COUNTIF(WestCoast[],#REF!)&gt;=1),"Yes","No")</f>
        <v>No</v>
      </c>
      <c r="AC10" s="51" t="str">
        <f>IF(Table6[[#This Row],[Gov_Pcode]]=Table6[[#This Row],[Gov of Displacement Pcode]],"Yes","No")</f>
        <v>Yes</v>
      </c>
      <c r="AD10" s="51" t="str">
        <f>IF(Table6[[#This Row],[Dis_Pcode]]=Table6[[#This Row],[District of Displacement Pcode]],"Yes","No")</f>
        <v>No</v>
      </c>
    </row>
    <row r="11" spans="1:30" x14ac:dyDescent="0.35">
      <c r="A11" s="50">
        <v>45367</v>
      </c>
      <c r="B11" s="50">
        <v>45367</v>
      </c>
      <c r="C11" s="50" t="s">
        <v>1046</v>
      </c>
      <c r="D11" s="51" t="s">
        <v>1207</v>
      </c>
      <c r="E11" s="51" t="s">
        <v>1060</v>
      </c>
      <c r="F11" s="51" t="s">
        <v>49</v>
      </c>
      <c r="G11" s="51" t="s">
        <v>1436</v>
      </c>
      <c r="H11" s="51" t="s">
        <v>1184</v>
      </c>
      <c r="I11" s="50">
        <v>45362</v>
      </c>
      <c r="J11" s="50" t="s">
        <v>617</v>
      </c>
      <c r="K11" s="51" t="s">
        <v>13</v>
      </c>
      <c r="L11" s="51" t="s">
        <v>642</v>
      </c>
      <c r="M11" s="51" t="s">
        <v>1210</v>
      </c>
      <c r="N11" s="51" t="s">
        <v>1180</v>
      </c>
      <c r="O11" s="51" t="s">
        <v>1458</v>
      </c>
      <c r="P11" s="51" t="s">
        <v>1160</v>
      </c>
      <c r="Q11" s="51">
        <v>1</v>
      </c>
      <c r="R11" s="51">
        <v>0</v>
      </c>
      <c r="S11" s="51">
        <v>0</v>
      </c>
      <c r="T11" s="51">
        <v>0</v>
      </c>
      <c r="U11" s="51">
        <v>1</v>
      </c>
      <c r="V11" s="51">
        <v>0</v>
      </c>
      <c r="W11" s="51">
        <v>0</v>
      </c>
      <c r="X11" s="51">
        <v>0</v>
      </c>
      <c r="Y11" s="51">
        <v>0</v>
      </c>
      <c r="Z11" s="51">
        <v>0</v>
      </c>
      <c r="AA11" s="51">
        <v>0</v>
      </c>
      <c r="AB11" s="51" t="str">
        <f>IF(OR(COUNTIF(WestCoast[],Table6[[#This Row],[Dis_Pcode]])&gt;=1,COUNTIF(WestCoast[],#REF!)&gt;=1),"Yes","No")</f>
        <v>No</v>
      </c>
      <c r="AC11" s="51" t="str">
        <f>IF(Table6[[#This Row],[Gov_Pcode]]=Table6[[#This Row],[Gov of Displacement Pcode]],"Yes","No")</f>
        <v>No</v>
      </c>
      <c r="AD11" s="51" t="str">
        <f>IF(Table6[[#This Row],[Dis_Pcode]]=Table6[[#This Row],[District of Displacement Pcode]],"Yes","No")</f>
        <v>No</v>
      </c>
    </row>
    <row r="12" spans="1:30" x14ac:dyDescent="0.35">
      <c r="A12" s="50">
        <v>45367</v>
      </c>
      <c r="B12" s="50">
        <v>45363</v>
      </c>
      <c r="C12" s="50" t="s">
        <v>874</v>
      </c>
      <c r="D12" s="51" t="s">
        <v>6</v>
      </c>
      <c r="E12" s="51" t="s">
        <v>882</v>
      </c>
      <c r="F12" s="51" t="s">
        <v>121</v>
      </c>
      <c r="G12" s="51" t="s">
        <v>1436</v>
      </c>
      <c r="H12" s="51" t="s">
        <v>1184</v>
      </c>
      <c r="I12" s="50">
        <v>45362</v>
      </c>
      <c r="J12" s="50" t="s">
        <v>874</v>
      </c>
      <c r="K12" s="51" t="s">
        <v>6</v>
      </c>
      <c r="L12" s="51" t="s">
        <v>894</v>
      </c>
      <c r="M12" s="51" t="s">
        <v>87</v>
      </c>
      <c r="N12" s="51" t="s">
        <v>1181</v>
      </c>
      <c r="O12" s="51" t="s">
        <v>1469</v>
      </c>
      <c r="P12" s="51" t="s">
        <v>1160</v>
      </c>
      <c r="Q12" s="51">
        <v>2</v>
      </c>
      <c r="R12" s="51">
        <v>0</v>
      </c>
      <c r="S12" s="51">
        <v>0</v>
      </c>
      <c r="T12" s="51">
        <v>0</v>
      </c>
      <c r="U12" s="51">
        <v>1</v>
      </c>
      <c r="V12" s="51">
        <v>1</v>
      </c>
      <c r="W12" s="51">
        <v>0</v>
      </c>
      <c r="X12" s="51">
        <v>0</v>
      </c>
      <c r="Y12" s="51">
        <v>0</v>
      </c>
      <c r="Z12" s="51">
        <v>0</v>
      </c>
      <c r="AA12" s="51">
        <v>0</v>
      </c>
      <c r="AB12" s="51" t="str">
        <f>IF(OR(COUNTIF(WestCoast[],Table6[[#This Row],[Dis_Pcode]])&gt;=1,COUNTIF(WestCoast[],#REF!)&gt;=1),"Yes","No")</f>
        <v>No</v>
      </c>
      <c r="AC12" s="51" t="str">
        <f>IF(Table6[[#This Row],[Gov_Pcode]]=Table6[[#This Row],[Gov of Displacement Pcode]],"Yes","No")</f>
        <v>Yes</v>
      </c>
      <c r="AD12" s="51" t="str">
        <f>IF(Table6[[#This Row],[Dis_Pcode]]=Table6[[#This Row],[District of Displacement Pcode]],"Yes","No")</f>
        <v>No</v>
      </c>
    </row>
    <row r="13" spans="1:30" x14ac:dyDescent="0.35">
      <c r="A13" s="50">
        <v>45375</v>
      </c>
      <c r="B13" s="50">
        <v>45375</v>
      </c>
      <c r="C13" s="50" t="s">
        <v>1046</v>
      </c>
      <c r="D13" s="51" t="s">
        <v>1207</v>
      </c>
      <c r="E13" s="51" t="s">
        <v>1069</v>
      </c>
      <c r="F13" s="51" t="s">
        <v>85</v>
      </c>
      <c r="G13" s="51" t="s">
        <v>1436</v>
      </c>
      <c r="H13" s="51" t="s">
        <v>1184</v>
      </c>
      <c r="I13" s="50">
        <v>45368</v>
      </c>
      <c r="J13" s="50" t="s">
        <v>536</v>
      </c>
      <c r="K13" s="51" t="s">
        <v>1412</v>
      </c>
      <c r="L13" s="51" t="s">
        <v>556</v>
      </c>
      <c r="M13" s="51" t="s">
        <v>1253</v>
      </c>
      <c r="N13" s="51" t="s">
        <v>1181</v>
      </c>
      <c r="O13" s="51" t="s">
        <v>1463</v>
      </c>
      <c r="P13" s="51" t="s">
        <v>1160</v>
      </c>
      <c r="Q13" s="51">
        <v>1</v>
      </c>
      <c r="R13" s="51">
        <v>0</v>
      </c>
      <c r="S13" s="51">
        <v>0</v>
      </c>
      <c r="T13" s="51">
        <v>0</v>
      </c>
      <c r="U13" s="51">
        <v>1</v>
      </c>
      <c r="V13" s="51">
        <v>0</v>
      </c>
      <c r="W13" s="51">
        <v>0</v>
      </c>
      <c r="X13" s="51">
        <v>0</v>
      </c>
      <c r="Y13" s="51">
        <v>0</v>
      </c>
      <c r="Z13" s="51">
        <v>0</v>
      </c>
      <c r="AA13" s="51">
        <v>0</v>
      </c>
      <c r="AB13" s="51" t="str">
        <f>IF(OR(COUNTIF(WestCoast[],Table6[[#This Row],[Dis_Pcode]])&gt;=1,COUNTIF(WestCoast[],#REF!)&gt;=1),"Yes","No")</f>
        <v>No</v>
      </c>
      <c r="AC13" s="51" t="str">
        <f>IF(Table6[[#This Row],[Gov_Pcode]]=Table6[[#This Row],[Gov of Displacement Pcode]],"Yes","No")</f>
        <v>No</v>
      </c>
      <c r="AD13" s="51" t="str">
        <f>IF(Table6[[#This Row],[Dis_Pcode]]=Table6[[#This Row],[District of Displacement Pcode]],"Yes","No")</f>
        <v>No</v>
      </c>
    </row>
    <row r="14" spans="1:30" x14ac:dyDescent="0.35">
      <c r="A14" s="50">
        <v>45388</v>
      </c>
      <c r="B14" s="50">
        <v>45384</v>
      </c>
      <c r="C14" s="50" t="s">
        <v>874</v>
      </c>
      <c r="D14" s="51" t="s">
        <v>6</v>
      </c>
      <c r="E14" s="51" t="s">
        <v>882</v>
      </c>
      <c r="F14" s="51" t="s">
        <v>121</v>
      </c>
      <c r="G14" s="51" t="s">
        <v>1436</v>
      </c>
      <c r="H14" s="51" t="s">
        <v>1184</v>
      </c>
      <c r="I14" s="50">
        <v>45383</v>
      </c>
      <c r="J14" s="50" t="s">
        <v>874</v>
      </c>
      <c r="K14" s="51" t="s">
        <v>6</v>
      </c>
      <c r="L14" s="51" t="s">
        <v>894</v>
      </c>
      <c r="M14" s="51" t="s">
        <v>87</v>
      </c>
      <c r="N14" s="51" t="s">
        <v>1181</v>
      </c>
      <c r="O14" s="51" t="s">
        <v>1463</v>
      </c>
      <c r="P14" s="51" t="s">
        <v>1435</v>
      </c>
      <c r="Q14" s="51">
        <v>3</v>
      </c>
      <c r="R14" s="51">
        <v>0</v>
      </c>
      <c r="S14" s="51">
        <v>0</v>
      </c>
      <c r="T14" s="51">
        <v>0</v>
      </c>
      <c r="U14" s="51">
        <v>2</v>
      </c>
      <c r="V14" s="51">
        <v>1</v>
      </c>
      <c r="W14" s="51">
        <v>0</v>
      </c>
      <c r="X14" s="51">
        <v>0</v>
      </c>
      <c r="Y14" s="51">
        <v>0</v>
      </c>
      <c r="Z14" s="51">
        <v>0</v>
      </c>
      <c r="AA14" s="51">
        <v>0</v>
      </c>
      <c r="AB14" s="51" t="str">
        <f>IF(OR(COUNTIF(WestCoast[],Table6[[#This Row],[Dis_Pcode]])&gt;=1,COUNTIF(WestCoast[],#REF!)&gt;=1),"Yes","No")</f>
        <v>No</v>
      </c>
      <c r="AC14" s="51" t="str">
        <f>IF(Table6[[#This Row],[Gov_Pcode]]=Table6[[#This Row],[Gov of Displacement Pcode]],"Yes","No")</f>
        <v>Yes</v>
      </c>
      <c r="AD14" s="51" t="str">
        <f>IF(Table6[[#This Row],[Dis_Pcode]]=Table6[[#This Row],[District of Displacement Pcode]],"Yes","No")</f>
        <v>No</v>
      </c>
    </row>
    <row r="15" spans="1:30" x14ac:dyDescent="0.35">
      <c r="A15" s="50">
        <v>45388</v>
      </c>
      <c r="B15" s="50">
        <v>45384</v>
      </c>
      <c r="C15" s="50" t="s">
        <v>874</v>
      </c>
      <c r="D15" s="51" t="s">
        <v>6</v>
      </c>
      <c r="E15" s="51" t="s">
        <v>882</v>
      </c>
      <c r="F15" s="51" t="s">
        <v>121</v>
      </c>
      <c r="G15" s="51" t="s">
        <v>1436</v>
      </c>
      <c r="H15" s="51" t="s">
        <v>1184</v>
      </c>
      <c r="I15" s="50">
        <v>45384</v>
      </c>
      <c r="J15" s="50" t="s">
        <v>874</v>
      </c>
      <c r="K15" s="51" t="s">
        <v>6</v>
      </c>
      <c r="L15" s="51" t="s">
        <v>894</v>
      </c>
      <c r="M15" s="51" t="s">
        <v>87</v>
      </c>
      <c r="N15" s="51" t="s">
        <v>1181</v>
      </c>
      <c r="O15" s="51" t="s">
        <v>1463</v>
      </c>
      <c r="P15" s="51" t="s">
        <v>1435</v>
      </c>
      <c r="Q15" s="51">
        <v>2</v>
      </c>
      <c r="R15" s="51">
        <v>0</v>
      </c>
      <c r="S15" s="51">
        <v>0</v>
      </c>
      <c r="T15" s="51">
        <v>0</v>
      </c>
      <c r="U15" s="51">
        <v>1</v>
      </c>
      <c r="V15" s="51">
        <v>1</v>
      </c>
      <c r="W15" s="51">
        <v>0</v>
      </c>
      <c r="X15" s="51">
        <v>0</v>
      </c>
      <c r="Y15" s="51">
        <v>0</v>
      </c>
      <c r="Z15" s="51">
        <v>0</v>
      </c>
      <c r="AA15" s="51">
        <v>0</v>
      </c>
      <c r="AB15" s="51" t="str">
        <f>IF(OR(COUNTIF(WestCoast[],Table6[[#This Row],[Dis_Pcode]])&gt;=1,COUNTIF(WestCoast[],#REF!)&gt;=1),"Yes","No")</f>
        <v>No</v>
      </c>
      <c r="AC15" s="51" t="str">
        <f>IF(Table6[[#This Row],[Gov_Pcode]]=Table6[[#This Row],[Gov of Displacement Pcode]],"Yes","No")</f>
        <v>Yes</v>
      </c>
      <c r="AD15" s="51" t="str">
        <f>IF(Table6[[#This Row],[Dis_Pcode]]=Table6[[#This Row],[District of Displacement Pcode]],"Yes","No")</f>
        <v>No</v>
      </c>
    </row>
    <row r="16" spans="1:30" x14ac:dyDescent="0.35">
      <c r="A16" s="50">
        <v>45407</v>
      </c>
      <c r="B16" s="50">
        <v>45407</v>
      </c>
      <c r="C16" s="50" t="s">
        <v>1046</v>
      </c>
      <c r="D16" s="51" t="s">
        <v>1207</v>
      </c>
      <c r="E16" s="51" t="s">
        <v>1069</v>
      </c>
      <c r="F16" s="51" t="s">
        <v>85</v>
      </c>
      <c r="G16" s="51" t="s">
        <v>1436</v>
      </c>
      <c r="H16" s="51" t="s">
        <v>1184</v>
      </c>
      <c r="I16" s="50">
        <v>45400</v>
      </c>
      <c r="J16" s="50" t="s">
        <v>536</v>
      </c>
      <c r="K16" s="51" t="s">
        <v>1412</v>
      </c>
      <c r="L16" s="51" t="s">
        <v>551</v>
      </c>
      <c r="M16" s="51" t="s">
        <v>1247</v>
      </c>
      <c r="N16" s="51" t="s">
        <v>1181</v>
      </c>
      <c r="O16" s="51" t="s">
        <v>1469</v>
      </c>
      <c r="P16" s="51" t="s">
        <v>1160</v>
      </c>
      <c r="Q16" s="51">
        <v>1</v>
      </c>
      <c r="R16" s="51">
        <v>0</v>
      </c>
      <c r="S16" s="51">
        <v>0</v>
      </c>
      <c r="T16" s="51">
        <v>0</v>
      </c>
      <c r="U16" s="51">
        <v>1</v>
      </c>
      <c r="V16" s="51">
        <v>0</v>
      </c>
      <c r="W16" s="51">
        <v>0</v>
      </c>
      <c r="X16" s="51">
        <v>0</v>
      </c>
      <c r="Y16" s="51">
        <v>0</v>
      </c>
      <c r="Z16" s="51">
        <v>0</v>
      </c>
      <c r="AA16" s="51">
        <v>0</v>
      </c>
      <c r="AB16" s="51" t="str">
        <f>IF(OR(COUNTIF(WestCoast[],Table6[[#This Row],[Dis_Pcode]])&gt;=1,COUNTIF(WestCoast[],#REF!)&gt;=1),"Yes","No")</f>
        <v>No</v>
      </c>
      <c r="AC16" s="51" t="str">
        <f>IF(Table6[[#This Row],[Gov_Pcode]]=Table6[[#This Row],[Gov of Displacement Pcode]],"Yes","No")</f>
        <v>No</v>
      </c>
      <c r="AD16" s="51" t="str">
        <f>IF(Table6[[#This Row],[Dis_Pcode]]=Table6[[#This Row],[District of Displacement Pcode]],"Yes","No")</f>
        <v>No</v>
      </c>
    </row>
    <row r="17" spans="1:30" x14ac:dyDescent="0.35">
      <c r="A17" s="50">
        <v>45416</v>
      </c>
      <c r="B17" s="50">
        <v>45411</v>
      </c>
      <c r="C17" s="50" t="s">
        <v>874</v>
      </c>
      <c r="D17" s="51" t="s">
        <v>6</v>
      </c>
      <c r="E17" s="51" t="s">
        <v>882</v>
      </c>
      <c r="F17" s="51" t="s">
        <v>121</v>
      </c>
      <c r="G17" s="51" t="s">
        <v>1436</v>
      </c>
      <c r="H17" s="51" t="s">
        <v>1184</v>
      </c>
      <c r="I17" s="50">
        <v>45409</v>
      </c>
      <c r="J17" s="50" t="s">
        <v>874</v>
      </c>
      <c r="K17" s="51" t="s">
        <v>6</v>
      </c>
      <c r="L17" s="51" t="s">
        <v>892</v>
      </c>
      <c r="M17" s="51" t="s">
        <v>6</v>
      </c>
      <c r="N17" s="51" t="s">
        <v>1180</v>
      </c>
      <c r="O17" s="51" t="s">
        <v>1458</v>
      </c>
      <c r="P17" s="51" t="s">
        <v>1435</v>
      </c>
      <c r="Q17" s="51">
        <v>1</v>
      </c>
      <c r="R17" s="51">
        <v>0</v>
      </c>
      <c r="S17" s="51">
        <v>0</v>
      </c>
      <c r="T17" s="51">
        <v>0</v>
      </c>
      <c r="U17" s="51">
        <v>0</v>
      </c>
      <c r="V17" s="51">
        <v>0</v>
      </c>
      <c r="W17" s="51">
        <v>0</v>
      </c>
      <c r="X17" s="51">
        <v>1</v>
      </c>
      <c r="Y17" s="51">
        <v>0</v>
      </c>
      <c r="Z17" s="51">
        <v>0</v>
      </c>
      <c r="AA17" s="51">
        <v>0</v>
      </c>
      <c r="AB17" s="51" t="str">
        <f>IF(OR(COUNTIF(WestCoast[],Table6[[#This Row],[Dis_Pcode]])&gt;=1,COUNTIF(WestCoast[],#REF!)&gt;=1),"Yes","No")</f>
        <v>No</v>
      </c>
      <c r="AC17" s="51" t="str">
        <f>IF(Table6[[#This Row],[Gov_Pcode]]=Table6[[#This Row],[Gov of Displacement Pcode]],"Yes","No")</f>
        <v>Yes</v>
      </c>
      <c r="AD17" s="51" t="str">
        <f>IF(Table6[[#This Row],[Dis_Pcode]]=Table6[[#This Row],[District of Displacement Pcode]],"Yes","No")</f>
        <v>No</v>
      </c>
    </row>
    <row r="18" spans="1:30" x14ac:dyDescent="0.35">
      <c r="A18" s="50">
        <v>45440</v>
      </c>
      <c r="B18" s="50">
        <v>45440</v>
      </c>
      <c r="C18" s="50" t="s">
        <v>1046</v>
      </c>
      <c r="D18" s="51" t="s">
        <v>1207</v>
      </c>
      <c r="E18" s="51" t="s">
        <v>1084</v>
      </c>
      <c r="F18" s="51" t="s">
        <v>35</v>
      </c>
      <c r="G18" s="51" t="s">
        <v>1436</v>
      </c>
      <c r="H18" s="51" t="s">
        <v>1184</v>
      </c>
      <c r="I18" s="50">
        <v>45437</v>
      </c>
      <c r="J18" s="50" t="s">
        <v>1046</v>
      </c>
      <c r="K18" s="51" t="s">
        <v>1207</v>
      </c>
      <c r="L18" s="51" t="s">
        <v>1084</v>
      </c>
      <c r="M18" s="51" t="s">
        <v>35</v>
      </c>
      <c r="N18" s="51" t="s">
        <v>1180</v>
      </c>
      <c r="O18" s="51" t="s">
        <v>1458</v>
      </c>
      <c r="P18" s="51" t="s">
        <v>1160</v>
      </c>
      <c r="Q18" s="51">
        <v>25</v>
      </c>
      <c r="R18" s="51">
        <v>0</v>
      </c>
      <c r="S18" s="51">
        <v>0</v>
      </c>
      <c r="T18" s="51">
        <v>0</v>
      </c>
      <c r="U18" s="51">
        <v>25</v>
      </c>
      <c r="V18" s="51">
        <v>0</v>
      </c>
      <c r="W18" s="51">
        <v>0</v>
      </c>
      <c r="X18" s="51">
        <v>0</v>
      </c>
      <c r="Y18" s="51">
        <v>0</v>
      </c>
      <c r="Z18" s="51">
        <v>0</v>
      </c>
      <c r="AA18" s="51">
        <v>0</v>
      </c>
      <c r="AB18" s="51" t="str">
        <f>IF(OR(COUNTIF(WestCoast[],Table6[[#This Row],[Dis_Pcode]])&gt;=1,COUNTIF(WestCoast[],#REF!)&gt;=1),"Yes","No")</f>
        <v>No</v>
      </c>
      <c r="AC18" s="51" t="str">
        <f>IF(Table6[[#This Row],[Gov_Pcode]]=Table6[[#This Row],[Gov of Displacement Pcode]],"Yes","No")</f>
        <v>Yes</v>
      </c>
      <c r="AD18" s="51" t="str">
        <f>IF(Table6[[#This Row],[Dis_Pcode]]=Table6[[#This Row],[District of Displacement Pcode]],"Yes","No")</f>
        <v>Yes</v>
      </c>
    </row>
    <row r="19" spans="1:30" x14ac:dyDescent="0.35">
      <c r="A19" s="50">
        <v>45450</v>
      </c>
      <c r="B19" s="50">
        <v>45450</v>
      </c>
      <c r="C19" s="50" t="s">
        <v>1046</v>
      </c>
      <c r="D19" s="51" t="s">
        <v>1207</v>
      </c>
      <c r="E19" s="51" t="s">
        <v>1084</v>
      </c>
      <c r="F19" s="51" t="s">
        <v>35</v>
      </c>
      <c r="G19" s="51" t="s">
        <v>1436</v>
      </c>
      <c r="H19" s="51" t="s">
        <v>1184</v>
      </c>
      <c r="I19" s="50">
        <v>45441</v>
      </c>
      <c r="J19" s="50" t="s">
        <v>1046</v>
      </c>
      <c r="K19" s="51" t="s">
        <v>1207</v>
      </c>
      <c r="L19" s="51" t="s">
        <v>1084</v>
      </c>
      <c r="M19" s="51" t="s">
        <v>35</v>
      </c>
      <c r="N19" s="51" t="s">
        <v>1180</v>
      </c>
      <c r="O19" s="51" t="s">
        <v>1458</v>
      </c>
      <c r="P19" s="51" t="s">
        <v>1160</v>
      </c>
      <c r="Q19" s="51">
        <v>23</v>
      </c>
      <c r="R19" s="51">
        <v>0</v>
      </c>
      <c r="S19" s="51">
        <v>0</v>
      </c>
      <c r="T19" s="51">
        <v>0</v>
      </c>
      <c r="U19" s="51">
        <v>23</v>
      </c>
      <c r="V19" s="51">
        <v>0</v>
      </c>
      <c r="W19" s="51">
        <v>0</v>
      </c>
      <c r="X19" s="51">
        <v>0</v>
      </c>
      <c r="Y19" s="51">
        <v>0</v>
      </c>
      <c r="Z19" s="51">
        <v>0</v>
      </c>
      <c r="AA19" s="51">
        <v>0</v>
      </c>
      <c r="AB19" s="51" t="str">
        <f>IF(OR(COUNTIF(WestCoast[],Table6[[#This Row],[Dis_Pcode]])&gt;=1,COUNTIF(WestCoast[],#REF!)&gt;=1),"Yes","No")</f>
        <v>No</v>
      </c>
      <c r="AC19" s="51" t="str">
        <f>IF(Table6[[#This Row],[Gov_Pcode]]=Table6[[#This Row],[Gov of Displacement Pcode]],"Yes","No")</f>
        <v>Yes</v>
      </c>
      <c r="AD19" s="51" t="str">
        <f>IF(Table6[[#This Row],[Dis_Pcode]]=Table6[[#This Row],[District of Displacement Pcode]],"Yes","No")</f>
        <v>Yes</v>
      </c>
    </row>
    <row r="20" spans="1:30" x14ac:dyDescent="0.35">
      <c r="A20" s="50">
        <v>45469</v>
      </c>
      <c r="B20" s="50">
        <v>45469</v>
      </c>
      <c r="C20" s="50" t="s">
        <v>1046</v>
      </c>
      <c r="D20" s="51" t="s">
        <v>1207</v>
      </c>
      <c r="E20" s="51" t="s">
        <v>1063</v>
      </c>
      <c r="F20" s="51" t="s">
        <v>1272</v>
      </c>
      <c r="G20" s="51" t="s">
        <v>1436</v>
      </c>
      <c r="H20" s="51" t="s">
        <v>1184</v>
      </c>
      <c r="I20" s="50">
        <v>45462</v>
      </c>
      <c r="J20" s="50" t="s">
        <v>797</v>
      </c>
      <c r="K20" s="51" t="s">
        <v>7</v>
      </c>
      <c r="L20" s="51" t="s">
        <v>803</v>
      </c>
      <c r="M20" s="51" t="s">
        <v>119</v>
      </c>
      <c r="N20" s="51" t="s">
        <v>1180</v>
      </c>
      <c r="O20" s="51" t="s">
        <v>1458</v>
      </c>
      <c r="P20" s="51" t="s">
        <v>1160</v>
      </c>
      <c r="Q20" s="51">
        <v>1</v>
      </c>
      <c r="R20" s="51">
        <v>0</v>
      </c>
      <c r="S20" s="51">
        <v>0</v>
      </c>
      <c r="T20" s="51">
        <v>0</v>
      </c>
      <c r="U20" s="51">
        <v>1</v>
      </c>
      <c r="V20" s="51">
        <v>0</v>
      </c>
      <c r="W20" s="51">
        <v>0</v>
      </c>
      <c r="X20" s="51">
        <v>0</v>
      </c>
      <c r="Y20" s="51">
        <v>0</v>
      </c>
      <c r="Z20" s="51">
        <v>0</v>
      </c>
      <c r="AA20" s="51">
        <v>0</v>
      </c>
      <c r="AB20" s="51" t="str">
        <f>IF(OR(COUNTIF(WestCoast[],Table6[[#This Row],[Dis_Pcode]])&gt;=1,COUNTIF(WestCoast[],#REF!)&gt;=1),"Yes","No")</f>
        <v>No</v>
      </c>
      <c r="AC20" s="51" t="str">
        <f>IF(Table6[[#This Row],[Gov_Pcode]]=Table6[[#This Row],[Gov of Displacement Pcode]],"Yes","No")</f>
        <v>No</v>
      </c>
      <c r="AD20" s="51" t="str">
        <f>IF(Table6[[#This Row],[Dis_Pcode]]=Table6[[#This Row],[District of Displacement Pcode]],"Yes","No")</f>
        <v>No</v>
      </c>
    </row>
    <row r="21" spans="1:30" x14ac:dyDescent="0.35">
      <c r="A21" s="50">
        <v>45474</v>
      </c>
      <c r="B21" s="50">
        <v>45474</v>
      </c>
      <c r="C21" s="50" t="s">
        <v>401</v>
      </c>
      <c r="D21" s="51" t="s">
        <v>1203</v>
      </c>
      <c r="E21" s="51" t="s">
        <v>453</v>
      </c>
      <c r="F21" s="51" t="s">
        <v>25</v>
      </c>
      <c r="G21" s="51" t="s">
        <v>1436</v>
      </c>
      <c r="H21" s="51" t="s">
        <v>1184</v>
      </c>
      <c r="I21" s="50">
        <v>45465</v>
      </c>
      <c r="J21" s="50" t="s">
        <v>797</v>
      </c>
      <c r="K21" s="51" t="s">
        <v>7</v>
      </c>
      <c r="L21" s="51" t="s">
        <v>801</v>
      </c>
      <c r="M21" s="51" t="s">
        <v>157</v>
      </c>
      <c r="N21" s="51" t="s">
        <v>1180</v>
      </c>
      <c r="O21" s="51" t="s">
        <v>1458</v>
      </c>
      <c r="P21" s="51" t="s">
        <v>1435</v>
      </c>
      <c r="Q21" s="51">
        <v>3</v>
      </c>
      <c r="R21" s="51">
        <v>0</v>
      </c>
      <c r="S21" s="51">
        <v>2</v>
      </c>
      <c r="T21" s="51">
        <v>0</v>
      </c>
      <c r="U21" s="51">
        <v>1</v>
      </c>
      <c r="V21" s="51">
        <v>0</v>
      </c>
      <c r="W21" s="51">
        <v>0</v>
      </c>
      <c r="X21" s="51">
        <v>0</v>
      </c>
      <c r="Y21" s="51">
        <v>0</v>
      </c>
      <c r="Z21" s="51">
        <v>0</v>
      </c>
      <c r="AA21" s="51">
        <v>0</v>
      </c>
      <c r="AB21" s="51" t="str">
        <f>IF(OR(COUNTIF(WestCoast[],Table6[[#This Row],[Dis_Pcode]])&gt;=1,COUNTIF(WestCoast[],#REF!)&gt;=1),"Yes","No")</f>
        <v>Yes</v>
      </c>
      <c r="AC21" s="51" t="str">
        <f>IF(Table6[[#This Row],[Gov_Pcode]]=Table6[[#This Row],[Gov of Displacement Pcode]],"Yes","No")</f>
        <v>No</v>
      </c>
      <c r="AD21" s="51" t="str">
        <f>IF(Table6[[#This Row],[Dis_Pcode]]=Table6[[#This Row],[District of Displacement Pcode]],"Yes","No")</f>
        <v>No</v>
      </c>
    </row>
    <row r="22" spans="1:30" x14ac:dyDescent="0.35">
      <c r="A22" s="50">
        <v>45478</v>
      </c>
      <c r="B22" s="50">
        <v>45477</v>
      </c>
      <c r="C22" s="50" t="s">
        <v>401</v>
      </c>
      <c r="D22" s="51" t="s">
        <v>1203</v>
      </c>
      <c r="E22" s="51" t="s">
        <v>453</v>
      </c>
      <c r="F22" s="51" t="s">
        <v>25</v>
      </c>
      <c r="G22" s="51" t="s">
        <v>1436</v>
      </c>
      <c r="H22" s="51" t="s">
        <v>1184</v>
      </c>
      <c r="I22" s="50">
        <v>45469</v>
      </c>
      <c r="J22" s="50" t="s">
        <v>282</v>
      </c>
      <c r="K22" s="51" t="s">
        <v>14</v>
      </c>
      <c r="L22" s="51" t="s">
        <v>293</v>
      </c>
      <c r="M22" s="51" t="s">
        <v>1243</v>
      </c>
      <c r="N22" s="51" t="s">
        <v>1180</v>
      </c>
      <c r="O22" s="51" t="s">
        <v>1458</v>
      </c>
      <c r="P22" s="51" t="s">
        <v>1435</v>
      </c>
      <c r="Q22" s="51">
        <v>2</v>
      </c>
      <c r="R22" s="51">
        <v>0</v>
      </c>
      <c r="S22" s="51">
        <v>2</v>
      </c>
      <c r="T22" s="51">
        <v>0</v>
      </c>
      <c r="U22" s="51">
        <v>0</v>
      </c>
      <c r="V22" s="51">
        <v>0</v>
      </c>
      <c r="W22" s="51">
        <v>0</v>
      </c>
      <c r="X22" s="51">
        <v>0</v>
      </c>
      <c r="Y22" s="51">
        <v>0</v>
      </c>
      <c r="Z22" s="51">
        <v>0</v>
      </c>
      <c r="AA22" s="51">
        <v>0</v>
      </c>
      <c r="AB22" s="51" t="str">
        <f>IF(OR(COUNTIF(WestCoast[],Table6[[#This Row],[Dis_Pcode]])&gt;=1,COUNTIF(WestCoast[],#REF!)&gt;=1),"Yes","No")</f>
        <v>Yes</v>
      </c>
      <c r="AC22" s="51" t="str">
        <f>IF(Table6[[#This Row],[Gov_Pcode]]=Table6[[#This Row],[Gov of Displacement Pcode]],"Yes","No")</f>
        <v>No</v>
      </c>
      <c r="AD22" s="51" t="str">
        <f>IF(Table6[[#This Row],[Dis_Pcode]]=Table6[[#This Row],[District of Displacement Pcode]],"Yes","No")</f>
        <v>No</v>
      </c>
    </row>
    <row r="23" spans="1:30" x14ac:dyDescent="0.35">
      <c r="A23" s="50">
        <v>45482</v>
      </c>
      <c r="B23" s="50">
        <v>45482</v>
      </c>
      <c r="C23" s="50" t="s">
        <v>1046</v>
      </c>
      <c r="D23" s="51" t="s">
        <v>1207</v>
      </c>
      <c r="E23" s="51" t="s">
        <v>1057</v>
      </c>
      <c r="F23" s="51" t="s">
        <v>86</v>
      </c>
      <c r="G23" s="51" t="s">
        <v>1436</v>
      </c>
      <c r="H23" s="51" t="s">
        <v>1184</v>
      </c>
      <c r="I23" s="50">
        <v>45478</v>
      </c>
      <c r="J23" s="50" t="s">
        <v>1046</v>
      </c>
      <c r="K23" s="51" t="s">
        <v>1207</v>
      </c>
      <c r="L23" s="51" t="s">
        <v>1074</v>
      </c>
      <c r="M23" s="51" t="s">
        <v>1073</v>
      </c>
      <c r="N23" s="51" t="s">
        <v>1180</v>
      </c>
      <c r="O23" s="51" t="s">
        <v>1458</v>
      </c>
      <c r="P23" s="51" t="s">
        <v>1160</v>
      </c>
      <c r="Q23" s="51">
        <v>5</v>
      </c>
      <c r="R23" s="51">
        <v>0</v>
      </c>
      <c r="S23" s="51">
        <v>0</v>
      </c>
      <c r="T23" s="51">
        <v>0</v>
      </c>
      <c r="U23" s="51">
        <v>5</v>
      </c>
      <c r="V23" s="51">
        <v>0</v>
      </c>
      <c r="W23" s="51">
        <v>0</v>
      </c>
      <c r="X23" s="51">
        <v>0</v>
      </c>
      <c r="Y23" s="51">
        <v>0</v>
      </c>
      <c r="Z23" s="51">
        <v>0</v>
      </c>
      <c r="AA23" s="51">
        <v>0</v>
      </c>
      <c r="AB23" s="51" t="str">
        <f>IF(OR(COUNTIF(WestCoast[],Table6[[#This Row],[Dis_Pcode]])&gt;=1,COUNTIF(WestCoast[],#REF!)&gt;=1),"Yes","No")</f>
        <v>No</v>
      </c>
      <c r="AC23" s="51" t="str">
        <f>IF(Table6[[#This Row],[Gov_Pcode]]=Table6[[#This Row],[Gov of Displacement Pcode]],"Yes","No")</f>
        <v>Yes</v>
      </c>
      <c r="AD23" s="51" t="str">
        <f>IF(Table6[[#This Row],[Dis_Pcode]]=Table6[[#This Row],[District of Displacement Pcode]],"Yes","No")</f>
        <v>No</v>
      </c>
    </row>
    <row r="24" spans="1:30" x14ac:dyDescent="0.35">
      <c r="A24" s="50">
        <v>45482</v>
      </c>
      <c r="B24" s="50">
        <v>45482</v>
      </c>
      <c r="C24" s="50" t="s">
        <v>1046</v>
      </c>
      <c r="D24" s="51" t="s">
        <v>1207</v>
      </c>
      <c r="E24" s="51" t="s">
        <v>1057</v>
      </c>
      <c r="F24" s="51" t="s">
        <v>86</v>
      </c>
      <c r="G24" s="51" t="s">
        <v>1436</v>
      </c>
      <c r="H24" s="51" t="s">
        <v>1184</v>
      </c>
      <c r="I24" s="50">
        <v>45479</v>
      </c>
      <c r="J24" s="50" t="s">
        <v>1046</v>
      </c>
      <c r="K24" s="51" t="s">
        <v>1207</v>
      </c>
      <c r="L24" s="51" t="s">
        <v>1058</v>
      </c>
      <c r="M24" s="51" t="s">
        <v>48</v>
      </c>
      <c r="N24" s="51" t="s">
        <v>1180</v>
      </c>
      <c r="O24" s="51" t="s">
        <v>1458</v>
      </c>
      <c r="P24" s="51" t="s">
        <v>1160</v>
      </c>
      <c r="Q24" s="51">
        <v>2</v>
      </c>
      <c r="R24" s="51">
        <v>0</v>
      </c>
      <c r="S24" s="51">
        <v>0</v>
      </c>
      <c r="T24" s="51">
        <v>0</v>
      </c>
      <c r="U24" s="51">
        <v>2</v>
      </c>
      <c r="V24" s="51">
        <v>0</v>
      </c>
      <c r="W24" s="51">
        <v>0</v>
      </c>
      <c r="X24" s="51">
        <v>0</v>
      </c>
      <c r="Y24" s="51">
        <v>0</v>
      </c>
      <c r="Z24" s="51">
        <v>0</v>
      </c>
      <c r="AA24" s="51">
        <v>0</v>
      </c>
      <c r="AB24" s="51" t="str">
        <f>IF(OR(COUNTIF(WestCoast[],Table6[[#This Row],[Dis_Pcode]])&gt;=1,COUNTIF(WestCoast[],#REF!)&gt;=1),"Yes","No")</f>
        <v>No</v>
      </c>
      <c r="AC24" s="51" t="str">
        <f>IF(Table6[[#This Row],[Gov_Pcode]]=Table6[[#This Row],[Gov of Displacement Pcode]],"Yes","No")</f>
        <v>Yes</v>
      </c>
      <c r="AD24" s="51" t="str">
        <f>IF(Table6[[#This Row],[Dis_Pcode]]=Table6[[#This Row],[District of Displacement Pcode]],"Yes","No")</f>
        <v>No</v>
      </c>
    </row>
    <row r="25" spans="1:30" x14ac:dyDescent="0.35">
      <c r="A25" s="50">
        <v>45482</v>
      </c>
      <c r="B25" s="50">
        <v>45482</v>
      </c>
      <c r="C25" s="50" t="s">
        <v>1046</v>
      </c>
      <c r="D25" s="51" t="s">
        <v>1207</v>
      </c>
      <c r="E25" s="51" t="s">
        <v>1057</v>
      </c>
      <c r="F25" s="51" t="s">
        <v>86</v>
      </c>
      <c r="G25" s="51" t="s">
        <v>1436</v>
      </c>
      <c r="H25" s="51" t="s">
        <v>1184</v>
      </c>
      <c r="I25" s="50">
        <v>45479</v>
      </c>
      <c r="J25" s="50" t="s">
        <v>1046</v>
      </c>
      <c r="K25" s="51" t="s">
        <v>1207</v>
      </c>
      <c r="L25" s="51" t="s">
        <v>1063</v>
      </c>
      <c r="M25" s="51" t="s">
        <v>1272</v>
      </c>
      <c r="N25" s="51" t="s">
        <v>1180</v>
      </c>
      <c r="O25" s="51" t="s">
        <v>1458</v>
      </c>
      <c r="P25" s="51" t="s">
        <v>1160</v>
      </c>
      <c r="Q25" s="51">
        <v>2</v>
      </c>
      <c r="R25" s="51">
        <v>0</v>
      </c>
      <c r="S25" s="51">
        <v>0</v>
      </c>
      <c r="T25" s="51">
        <v>0</v>
      </c>
      <c r="U25" s="51">
        <v>2</v>
      </c>
      <c r="V25" s="51">
        <v>0</v>
      </c>
      <c r="W25" s="51">
        <v>0</v>
      </c>
      <c r="X25" s="51">
        <v>0</v>
      </c>
      <c r="Y25" s="51">
        <v>0</v>
      </c>
      <c r="Z25" s="51">
        <v>0</v>
      </c>
      <c r="AA25" s="51">
        <v>0</v>
      </c>
      <c r="AB25" s="51" t="str">
        <f>IF(OR(COUNTIF(WestCoast[],Table6[[#This Row],[Dis_Pcode]])&gt;=1,COUNTIF(WestCoast[],#REF!)&gt;=1),"Yes","No")</f>
        <v>No</v>
      </c>
      <c r="AC25" s="51" t="str">
        <f>IF(Table6[[#This Row],[Gov_Pcode]]=Table6[[#This Row],[Gov of Displacement Pcode]],"Yes","No")</f>
        <v>Yes</v>
      </c>
      <c r="AD25" s="51" t="str">
        <f>IF(Table6[[#This Row],[Dis_Pcode]]=Table6[[#This Row],[District of Displacement Pcode]],"Yes","No")</f>
        <v>No</v>
      </c>
    </row>
    <row r="26" spans="1:30" x14ac:dyDescent="0.35">
      <c r="A26" s="50">
        <v>45482</v>
      </c>
      <c r="B26" s="50">
        <v>45482</v>
      </c>
      <c r="C26" s="50" t="s">
        <v>1046</v>
      </c>
      <c r="D26" s="51" t="s">
        <v>1207</v>
      </c>
      <c r="E26" s="51" t="s">
        <v>1057</v>
      </c>
      <c r="F26" s="51" t="s">
        <v>86</v>
      </c>
      <c r="G26" s="51" t="s">
        <v>1436</v>
      </c>
      <c r="H26" s="51" t="s">
        <v>1184</v>
      </c>
      <c r="I26" s="50">
        <v>45480</v>
      </c>
      <c r="J26" s="50" t="s">
        <v>1046</v>
      </c>
      <c r="K26" s="51" t="s">
        <v>1207</v>
      </c>
      <c r="L26" s="51" t="s">
        <v>1074</v>
      </c>
      <c r="M26" s="51" t="s">
        <v>1073</v>
      </c>
      <c r="N26" s="51" t="s">
        <v>1180</v>
      </c>
      <c r="O26" s="51" t="s">
        <v>1458</v>
      </c>
      <c r="P26" s="51" t="s">
        <v>1160</v>
      </c>
      <c r="Q26" s="51">
        <v>3</v>
      </c>
      <c r="R26" s="51">
        <v>0</v>
      </c>
      <c r="S26" s="51">
        <v>0</v>
      </c>
      <c r="T26" s="51">
        <v>0</v>
      </c>
      <c r="U26" s="51">
        <v>3</v>
      </c>
      <c r="V26" s="51">
        <v>0</v>
      </c>
      <c r="W26" s="51">
        <v>0</v>
      </c>
      <c r="X26" s="51">
        <v>0</v>
      </c>
      <c r="Y26" s="51">
        <v>0</v>
      </c>
      <c r="Z26" s="51">
        <v>0</v>
      </c>
      <c r="AA26" s="51">
        <v>0</v>
      </c>
      <c r="AB26" s="51" t="str">
        <f>IF(OR(COUNTIF(WestCoast[],Table6[[#This Row],[Dis_Pcode]])&gt;=1,COUNTIF(WestCoast[],#REF!)&gt;=1),"Yes","No")</f>
        <v>No</v>
      </c>
      <c r="AC26" s="51" t="str">
        <f>IF(Table6[[#This Row],[Gov_Pcode]]=Table6[[#This Row],[Gov of Displacement Pcode]],"Yes","No")</f>
        <v>Yes</v>
      </c>
      <c r="AD26" s="51" t="str">
        <f>IF(Table6[[#This Row],[Dis_Pcode]]=Table6[[#This Row],[District of Displacement Pcode]],"Yes","No")</f>
        <v>No</v>
      </c>
    </row>
    <row r="27" spans="1:30" x14ac:dyDescent="0.35">
      <c r="A27" s="50">
        <v>45486</v>
      </c>
      <c r="B27" s="50">
        <v>45482</v>
      </c>
      <c r="C27" s="50" t="s">
        <v>874</v>
      </c>
      <c r="D27" s="51" t="s">
        <v>6</v>
      </c>
      <c r="E27" s="51" t="s">
        <v>882</v>
      </c>
      <c r="F27" s="51" t="s">
        <v>121</v>
      </c>
      <c r="G27" s="51" t="s">
        <v>1436</v>
      </c>
      <c r="H27" s="51" t="s">
        <v>1184</v>
      </c>
      <c r="I27" s="50">
        <v>45480</v>
      </c>
      <c r="J27" s="50" t="s">
        <v>874</v>
      </c>
      <c r="K27" s="51" t="s">
        <v>6</v>
      </c>
      <c r="L27" s="51" t="s">
        <v>894</v>
      </c>
      <c r="M27" s="51" t="s">
        <v>87</v>
      </c>
      <c r="N27" s="51" t="s">
        <v>1180</v>
      </c>
      <c r="O27" s="51" t="s">
        <v>1458</v>
      </c>
      <c r="P27" s="51" t="s">
        <v>1435</v>
      </c>
      <c r="Q27" s="51">
        <v>2</v>
      </c>
      <c r="R27" s="51">
        <v>0</v>
      </c>
      <c r="S27" s="51">
        <v>0</v>
      </c>
      <c r="T27" s="51">
        <v>0</v>
      </c>
      <c r="U27" s="51">
        <v>1</v>
      </c>
      <c r="V27" s="51">
        <v>1</v>
      </c>
      <c r="W27" s="51">
        <v>0</v>
      </c>
      <c r="X27" s="51">
        <v>0</v>
      </c>
      <c r="Y27" s="51">
        <v>0</v>
      </c>
      <c r="Z27" s="51">
        <v>0</v>
      </c>
      <c r="AA27" s="51">
        <v>0</v>
      </c>
      <c r="AB27" s="51" t="str">
        <f>IF(OR(COUNTIF(WestCoast[],Table6[[#This Row],[Dis_Pcode]])&gt;=1,COUNTIF(WestCoast[],#REF!)&gt;=1),"Yes","No")</f>
        <v>No</v>
      </c>
      <c r="AC27" s="51" t="str">
        <f>IF(Table6[[#This Row],[Gov_Pcode]]=Table6[[#This Row],[Gov of Displacement Pcode]],"Yes","No")</f>
        <v>Yes</v>
      </c>
      <c r="AD27" s="51" t="str">
        <f>IF(Table6[[#This Row],[Dis_Pcode]]=Table6[[#This Row],[District of Displacement Pcode]],"Yes","No")</f>
        <v>No</v>
      </c>
    </row>
    <row r="28" spans="1:30" x14ac:dyDescent="0.35">
      <c r="A28" s="50">
        <v>45486</v>
      </c>
      <c r="B28" s="50">
        <v>45486</v>
      </c>
      <c r="C28" s="50" t="s">
        <v>1046</v>
      </c>
      <c r="D28" s="51" t="s">
        <v>1207</v>
      </c>
      <c r="E28" s="51" t="s">
        <v>1057</v>
      </c>
      <c r="F28" s="51" t="s">
        <v>86</v>
      </c>
      <c r="G28" s="51" t="s">
        <v>1436</v>
      </c>
      <c r="H28" s="51" t="s">
        <v>1184</v>
      </c>
      <c r="I28" s="50">
        <v>45482</v>
      </c>
      <c r="J28" s="50" t="s">
        <v>1046</v>
      </c>
      <c r="K28" s="51" t="s">
        <v>1207</v>
      </c>
      <c r="L28" s="51" t="s">
        <v>1058</v>
      </c>
      <c r="M28" s="51" t="s">
        <v>48</v>
      </c>
      <c r="N28" s="51" t="s">
        <v>1180</v>
      </c>
      <c r="O28" s="51" t="s">
        <v>1458</v>
      </c>
      <c r="P28" s="51" t="s">
        <v>1160</v>
      </c>
      <c r="Q28" s="51">
        <v>2</v>
      </c>
      <c r="R28" s="51">
        <v>0</v>
      </c>
      <c r="S28" s="51">
        <v>2</v>
      </c>
      <c r="T28" s="51">
        <v>0</v>
      </c>
      <c r="U28" s="51">
        <v>0</v>
      </c>
      <c r="V28" s="51">
        <v>0</v>
      </c>
      <c r="W28" s="51">
        <v>0</v>
      </c>
      <c r="X28" s="51">
        <v>0</v>
      </c>
      <c r="Y28" s="51">
        <v>0</v>
      </c>
      <c r="Z28" s="51">
        <v>0</v>
      </c>
      <c r="AA28" s="51">
        <v>0</v>
      </c>
      <c r="AB28" s="51" t="str">
        <f>IF(OR(COUNTIF(WestCoast[],Table6[[#This Row],[Dis_Pcode]])&gt;=1,COUNTIF(WestCoast[],#REF!)&gt;=1),"Yes","No")</f>
        <v>No</v>
      </c>
      <c r="AC28" s="51" t="str">
        <f>IF(Table6[[#This Row],[Gov_Pcode]]=Table6[[#This Row],[Gov of Displacement Pcode]],"Yes","No")</f>
        <v>Yes</v>
      </c>
      <c r="AD28" s="51" t="str">
        <f>IF(Table6[[#This Row],[Dis_Pcode]]=Table6[[#This Row],[District of Displacement Pcode]],"Yes","No")</f>
        <v>No</v>
      </c>
    </row>
    <row r="29" spans="1:30" x14ac:dyDescent="0.35">
      <c r="A29" s="50">
        <v>45486</v>
      </c>
      <c r="B29" s="50">
        <v>45486</v>
      </c>
      <c r="C29" s="50" t="s">
        <v>1046</v>
      </c>
      <c r="D29" s="51" t="s">
        <v>1207</v>
      </c>
      <c r="E29" s="51" t="s">
        <v>1057</v>
      </c>
      <c r="F29" s="51" t="s">
        <v>86</v>
      </c>
      <c r="G29" s="51" t="s">
        <v>1436</v>
      </c>
      <c r="H29" s="51" t="s">
        <v>1184</v>
      </c>
      <c r="I29" s="50">
        <v>45483</v>
      </c>
      <c r="J29" s="50" t="s">
        <v>1046</v>
      </c>
      <c r="K29" s="51" t="s">
        <v>1207</v>
      </c>
      <c r="L29" s="51" t="s">
        <v>1074</v>
      </c>
      <c r="M29" s="51" t="s">
        <v>1073</v>
      </c>
      <c r="N29" s="51" t="s">
        <v>1180</v>
      </c>
      <c r="O29" s="51" t="s">
        <v>1458</v>
      </c>
      <c r="P29" s="51" t="s">
        <v>1160</v>
      </c>
      <c r="Q29" s="51">
        <v>1</v>
      </c>
      <c r="R29" s="51">
        <v>0</v>
      </c>
      <c r="S29" s="51">
        <v>1</v>
      </c>
      <c r="T29" s="51">
        <v>0</v>
      </c>
      <c r="U29" s="51">
        <v>0</v>
      </c>
      <c r="V29" s="51">
        <v>0</v>
      </c>
      <c r="W29" s="51">
        <v>0</v>
      </c>
      <c r="X29" s="51">
        <v>0</v>
      </c>
      <c r="Y29" s="51">
        <v>0</v>
      </c>
      <c r="Z29" s="51">
        <v>0</v>
      </c>
      <c r="AA29" s="51">
        <v>0</v>
      </c>
      <c r="AB29" s="51" t="str">
        <f>IF(OR(COUNTIF(WestCoast[],Table6[[#This Row],[Dis_Pcode]])&gt;=1,COUNTIF(WestCoast[],#REF!)&gt;=1),"Yes","No")</f>
        <v>No</v>
      </c>
      <c r="AC29" s="51" t="str">
        <f>IF(Table6[[#This Row],[Gov_Pcode]]=Table6[[#This Row],[Gov of Displacement Pcode]],"Yes","No")</f>
        <v>Yes</v>
      </c>
      <c r="AD29" s="51" t="str">
        <f>IF(Table6[[#This Row],[Dis_Pcode]]=Table6[[#This Row],[District of Displacement Pcode]],"Yes","No")</f>
        <v>No</v>
      </c>
    </row>
    <row r="30" spans="1:30" x14ac:dyDescent="0.35">
      <c r="A30" s="50">
        <v>45496</v>
      </c>
      <c r="B30" s="50">
        <v>45496</v>
      </c>
      <c r="C30" s="50" t="s">
        <v>401</v>
      </c>
      <c r="D30" s="51" t="s">
        <v>1203</v>
      </c>
      <c r="E30" s="51" t="s">
        <v>453</v>
      </c>
      <c r="F30" s="51" t="s">
        <v>25</v>
      </c>
      <c r="G30" s="51" t="s">
        <v>1436</v>
      </c>
      <c r="H30" s="51" t="s">
        <v>1184</v>
      </c>
      <c r="I30" s="50">
        <v>45495</v>
      </c>
      <c r="J30" s="50" t="s">
        <v>401</v>
      </c>
      <c r="K30" s="51" t="s">
        <v>1203</v>
      </c>
      <c r="L30" s="51" t="s">
        <v>415</v>
      </c>
      <c r="M30" s="51" t="s">
        <v>34</v>
      </c>
      <c r="N30" s="51" t="s">
        <v>1180</v>
      </c>
      <c r="O30" s="51" t="s">
        <v>1500</v>
      </c>
      <c r="P30" s="51" t="s">
        <v>1435</v>
      </c>
      <c r="Q30" s="51">
        <v>2</v>
      </c>
      <c r="R30" s="51">
        <v>0</v>
      </c>
      <c r="S30" s="51">
        <v>1</v>
      </c>
      <c r="T30" s="51">
        <v>0</v>
      </c>
      <c r="U30" s="51">
        <v>1</v>
      </c>
      <c r="V30" s="51">
        <v>0</v>
      </c>
      <c r="W30" s="51">
        <v>0</v>
      </c>
      <c r="X30" s="51">
        <v>0</v>
      </c>
      <c r="Y30" s="51">
        <v>0</v>
      </c>
      <c r="Z30" s="51">
        <v>0</v>
      </c>
      <c r="AA30" s="51">
        <v>0</v>
      </c>
      <c r="AB30" s="51" t="str">
        <f>IF(OR(COUNTIF(WestCoast[],Table6[[#This Row],[Dis_Pcode]])&gt;=1,COUNTIF(WestCoast[],#REF!)&gt;=1),"Yes","No")</f>
        <v>Yes</v>
      </c>
      <c r="AC30" s="51" t="str">
        <f>IF(Table6[[#This Row],[Gov_Pcode]]=Table6[[#This Row],[Gov of Displacement Pcode]],"Yes","No")</f>
        <v>Yes</v>
      </c>
      <c r="AD30" s="51" t="str">
        <f>IF(Table6[[#This Row],[Dis_Pcode]]=Table6[[#This Row],[District of Displacement Pcode]],"Yes","No")</f>
        <v>No</v>
      </c>
    </row>
    <row r="31" spans="1:30" x14ac:dyDescent="0.35">
      <c r="A31" s="50">
        <v>45496</v>
      </c>
      <c r="B31" s="50">
        <v>45496</v>
      </c>
      <c r="C31" s="50" t="s">
        <v>401</v>
      </c>
      <c r="D31" s="51" t="s">
        <v>1203</v>
      </c>
      <c r="E31" s="51" t="s">
        <v>453</v>
      </c>
      <c r="F31" s="51" t="s">
        <v>25</v>
      </c>
      <c r="G31" s="51" t="s">
        <v>1436</v>
      </c>
      <c r="H31" s="51" t="s">
        <v>1184</v>
      </c>
      <c r="I31" s="50">
        <v>45495</v>
      </c>
      <c r="J31" s="50" t="s">
        <v>999</v>
      </c>
      <c r="K31" s="51" t="s">
        <v>15</v>
      </c>
      <c r="L31" s="51" t="s">
        <v>1036</v>
      </c>
      <c r="M31" s="51" t="s">
        <v>1344</v>
      </c>
      <c r="N31" s="51" t="s">
        <v>1180</v>
      </c>
      <c r="O31" s="51" t="s">
        <v>1458</v>
      </c>
      <c r="P31" s="51" t="s">
        <v>1435</v>
      </c>
      <c r="Q31" s="51">
        <v>1</v>
      </c>
      <c r="R31" s="51">
        <v>0</v>
      </c>
      <c r="S31" s="51">
        <v>1</v>
      </c>
      <c r="T31" s="51">
        <v>0</v>
      </c>
      <c r="U31" s="51">
        <v>0</v>
      </c>
      <c r="V31" s="51">
        <v>0</v>
      </c>
      <c r="W31" s="51">
        <v>0</v>
      </c>
      <c r="X31" s="51">
        <v>0</v>
      </c>
      <c r="Y31" s="51">
        <v>0</v>
      </c>
      <c r="Z31" s="51">
        <v>0</v>
      </c>
      <c r="AA31" s="51">
        <v>0</v>
      </c>
      <c r="AB31" s="51" t="str">
        <f>IF(OR(COUNTIF(WestCoast[],Table6[[#This Row],[Dis_Pcode]])&gt;=1,COUNTIF(WestCoast[],#REF!)&gt;=1),"Yes","No")</f>
        <v>Yes</v>
      </c>
      <c r="AC31" s="51" t="str">
        <f>IF(Table6[[#This Row],[Gov_Pcode]]=Table6[[#This Row],[Gov of Displacement Pcode]],"Yes","No")</f>
        <v>No</v>
      </c>
      <c r="AD31" s="51" t="str">
        <f>IF(Table6[[#This Row],[Dis_Pcode]]=Table6[[#This Row],[District of Displacement Pcode]],"Yes","No")</f>
        <v>No</v>
      </c>
    </row>
    <row r="32" spans="1:30" x14ac:dyDescent="0.35">
      <c r="A32" s="65">
        <v>45505</v>
      </c>
      <c r="B32" s="65">
        <v>45504</v>
      </c>
      <c r="C32" s="65" t="s">
        <v>401</v>
      </c>
      <c r="D32" s="66" t="s">
        <v>1203</v>
      </c>
      <c r="E32" s="66" t="s">
        <v>453</v>
      </c>
      <c r="F32" s="66" t="s">
        <v>25</v>
      </c>
      <c r="G32" s="66" t="s">
        <v>1436</v>
      </c>
      <c r="H32" s="66" t="s">
        <v>1184</v>
      </c>
      <c r="I32" s="65">
        <v>45496</v>
      </c>
      <c r="J32" s="65" t="s">
        <v>282</v>
      </c>
      <c r="K32" s="66" t="s">
        <v>14</v>
      </c>
      <c r="L32" s="66" t="s">
        <v>293</v>
      </c>
      <c r="M32" s="66" t="s">
        <v>1243</v>
      </c>
      <c r="N32" s="66" t="s">
        <v>1180</v>
      </c>
      <c r="O32" s="66" t="s">
        <v>1458</v>
      </c>
      <c r="P32" s="66" t="s">
        <v>1435</v>
      </c>
      <c r="Q32" s="66">
        <v>2</v>
      </c>
      <c r="R32" s="66">
        <v>0</v>
      </c>
      <c r="S32" s="66">
        <v>2</v>
      </c>
      <c r="T32" s="66">
        <v>0</v>
      </c>
      <c r="U32" s="66">
        <v>0</v>
      </c>
      <c r="V32" s="66">
        <v>0</v>
      </c>
      <c r="W32" s="66">
        <v>0</v>
      </c>
      <c r="X32" s="66">
        <v>0</v>
      </c>
      <c r="Y32" s="66">
        <v>0</v>
      </c>
      <c r="Z32" s="66">
        <v>0</v>
      </c>
      <c r="AA32" s="66">
        <v>0</v>
      </c>
      <c r="AB32" s="66" t="str">
        <f>IF(OR(COUNTIF(WestCoast[],Table6[[#This Row],[Dis_Pcode]])&gt;=1,COUNTIF(WestCoast[],#REF!)&gt;=1),"Yes","No")</f>
        <v>Yes</v>
      </c>
      <c r="AC32" s="66" t="str">
        <f>IF(Table6[[#This Row],[Gov_Pcode]]=Table6[[#This Row],[Gov of Displacement Pcode]],"Yes","No")</f>
        <v>No</v>
      </c>
      <c r="AD32" s="66" t="str">
        <f>IF(Table6[[#This Row],[Dis_Pcode]]=Table6[[#This Row],[District of Displacement Pcode]],"Yes","No")</f>
        <v>No</v>
      </c>
    </row>
  </sheetData>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509CA-82C2-446F-9F71-2616A9015A95}">
  <sheetPr codeName="Sheet3"/>
  <dimension ref="B2:AA176"/>
  <sheetViews>
    <sheetView showGridLines="0" workbookViewId="0">
      <selection activeCell="B14" sqref="B14"/>
    </sheetView>
  </sheetViews>
  <sheetFormatPr defaultRowHeight="15" x14ac:dyDescent="0.4"/>
  <cols>
    <col min="2" max="2" width="17.453125" customWidth="1"/>
    <col min="3" max="3" width="20.81640625" customWidth="1"/>
    <col min="4" max="4" width="17.1796875" customWidth="1"/>
    <col min="5" max="5" width="22.453125" customWidth="1"/>
    <col min="6" max="8" width="15.54296875" customWidth="1"/>
    <col min="9" max="9" width="13.54296875" style="59" bestFit="1" customWidth="1"/>
    <col min="10" max="10" width="15.08984375" style="59" bestFit="1" customWidth="1"/>
    <col min="11" max="11" width="34" style="59" bestFit="1" customWidth="1"/>
    <col min="12" max="12" width="25.54296875" style="59" bestFit="1" customWidth="1"/>
    <col min="13" max="13" width="15.08984375" style="59" bestFit="1" customWidth="1"/>
    <col min="14" max="14" width="15.1796875" style="59" bestFit="1" customWidth="1"/>
    <col min="15" max="15" width="15.81640625" style="59" bestFit="1" customWidth="1"/>
    <col min="16" max="16" width="25.54296875" style="59" bestFit="1" customWidth="1"/>
    <col min="17" max="17" width="15.08984375" style="59" bestFit="1" customWidth="1"/>
    <col min="18" max="18" width="5.54296875" style="59" bestFit="1" customWidth="1"/>
    <col min="19" max="19" width="25.453125" style="59" bestFit="1" customWidth="1"/>
    <col min="20" max="20" width="14.81640625" style="59" bestFit="1" customWidth="1"/>
    <col min="21" max="21" width="15.08984375" style="59" bestFit="1" customWidth="1"/>
    <col min="22" max="22" width="5.54296875" style="59" bestFit="1" customWidth="1"/>
    <col min="23" max="23" width="27.1796875" style="59" bestFit="1" customWidth="1"/>
    <col min="24" max="24" width="21.81640625" style="59" bestFit="1" customWidth="1"/>
    <col min="25" max="25" width="15.08984375" style="59" bestFit="1" customWidth="1"/>
    <col min="26" max="27" width="6.54296875" style="59" bestFit="1" customWidth="1"/>
    <col min="28" max="47" width="6.54296875" bestFit="1" customWidth="1"/>
    <col min="48" max="56" width="6" bestFit="1" customWidth="1"/>
    <col min="57" max="76" width="7" bestFit="1" customWidth="1"/>
    <col min="77" max="85" width="6.1796875" bestFit="1" customWidth="1"/>
    <col min="86" max="107" width="7.1796875" bestFit="1" customWidth="1"/>
    <col min="108" max="116" width="5.81640625" bestFit="1" customWidth="1"/>
    <col min="117" max="132" width="6.81640625" bestFit="1" customWidth="1"/>
    <col min="133" max="133" width="11.1796875" bestFit="1" customWidth="1"/>
  </cols>
  <sheetData>
    <row r="2" spans="2:25" x14ac:dyDescent="0.4">
      <c r="C2" s="97" t="s">
        <v>1431</v>
      </c>
      <c r="D2" s="98">
        <v>7</v>
      </c>
    </row>
    <row r="4" spans="2:25" ht="36" x14ac:dyDescent="0.4">
      <c r="B4" s="121" t="s">
        <v>0</v>
      </c>
      <c r="C4" s="49" t="s">
        <v>1194</v>
      </c>
      <c r="D4" s="49" t="s">
        <v>1195</v>
      </c>
      <c r="E4" s="49" t="s">
        <v>1169</v>
      </c>
      <c r="I4" s="59" t="s">
        <v>1199</v>
      </c>
      <c r="L4" s="59" t="s">
        <v>1200</v>
      </c>
      <c r="O4" s="63" t="s">
        <v>1188</v>
      </c>
      <c r="S4" s="59" t="s">
        <v>1196</v>
      </c>
      <c r="W4" s="59" t="s">
        <v>1197</v>
      </c>
    </row>
    <row r="5" spans="2:25" x14ac:dyDescent="0.4">
      <c r="B5" s="121"/>
      <c r="C5" s="62" t="str">
        <f>TEXT(DATE(Analysis!$C$5,$D$2,1),"mmm")</f>
        <v>Jul</v>
      </c>
      <c r="D5" s="62" t="str">
        <f>TEXT(DATE(Analysis!$C$5,$D$2,1),"mmm")</f>
        <v>Jul</v>
      </c>
      <c r="E5" s="62" t="str">
        <f>"01 Jan to "&amp;TEXT(EOMONTH(DATE(Analysis!$C$5,$D$2,1),0),"dd mmm")&amp;""</f>
        <v>01 Jan to 31 Jul</v>
      </c>
      <c r="U5" s="64"/>
    </row>
    <row r="6" spans="2:25" x14ac:dyDescent="0.4">
      <c r="B6" s="40" t="s">
        <v>1</v>
      </c>
      <c r="C6" s="41" t="s">
        <v>1170</v>
      </c>
      <c r="D6" s="41" t="s">
        <v>1170</v>
      </c>
      <c r="E6" s="41" t="s">
        <v>1170</v>
      </c>
    </row>
    <row r="7" spans="2:25" x14ac:dyDescent="0.4">
      <c r="B7" s="40" t="s">
        <v>1218</v>
      </c>
      <c r="C7" s="37">
        <f>SUMIFS(IDPs[Total Number Of Households],IDPs[Governorate],$B7,IDPs[Date of Event],"&gt;="&amp;DATE(2024,$D$2,1),IDPs[Date of Event],"&lt;="&amp;EOMONTH(DATE(2024,$D$2,1),0))</f>
        <v>8</v>
      </c>
      <c r="D7" s="99">
        <f>SUMIFS(WhoLeft[Total Number of Households],WhoLeft[Governorate],B7,WhoLeft[Date of Event],"&gt;="&amp;DATE(2024,$D$2,1),WhoLeft[Date of Event],"&lt;="&amp;EOMONTH(DATE(2024,$D$2,1),0))</f>
        <v>0</v>
      </c>
      <c r="E7" s="37">
        <f>SUMIFS(IDPs[Total Number Of Households],IDPs[Governorate],$B7,IDPs[Date of Event],"&gt;="&amp;DATE(2024,1,1),IDPs[Date of Event],"&lt;="&amp;EOMONTH(DATE(2024,$D$2,1),0))</f>
        <v>37</v>
      </c>
      <c r="I7" s="120" t="s">
        <v>0</v>
      </c>
      <c r="J7" s="120" t="s">
        <v>1421</v>
      </c>
      <c r="L7" s="120" t="s">
        <v>1127</v>
      </c>
      <c r="M7" s="120" t="s">
        <v>1421</v>
      </c>
      <c r="O7" s="120" t="s">
        <v>0</v>
      </c>
      <c r="P7" s="120" t="s">
        <v>1127</v>
      </c>
      <c r="Q7" s="120" t="s">
        <v>1421</v>
      </c>
      <c r="S7" s="120" t="s">
        <v>0</v>
      </c>
      <c r="T7" s="120" t="s">
        <v>23</v>
      </c>
      <c r="U7" s="120" t="s">
        <v>1421</v>
      </c>
      <c r="W7" s="120" t="s">
        <v>1127</v>
      </c>
      <c r="X7" s="120" t="s">
        <v>1156</v>
      </c>
      <c r="Y7" s="120" t="s">
        <v>1421</v>
      </c>
    </row>
    <row r="8" spans="2:25" x14ac:dyDescent="0.4">
      <c r="B8" s="40" t="s">
        <v>1203</v>
      </c>
      <c r="C8" s="37">
        <f>SUMIFS(IDPs[Total Number Of Households],IDPs[Governorate],$B8,IDPs[Date of Event],"&gt;="&amp;DATE(2024,$D$2,1),IDPs[Date of Event],"&lt;="&amp;EOMONTH(DATE(2024,$D$2,1),0))</f>
        <v>52</v>
      </c>
      <c r="D8" s="99">
        <f>SUMIFS(WhoLeft[Total Number of Households],WhoLeft[Governorate],B8,WhoLeft[Date of Event],"&gt;="&amp;DATE(2024,$D$2,1),WhoLeft[Date of Event],"&lt;="&amp;EOMONTH(DATE(2024,$D$2,1),0))</f>
        <v>4</v>
      </c>
      <c r="E8" s="37">
        <f>SUMIFS(IDPs[Total Number Of Households],IDPs[Governorate],$B8,IDPs[Date of Event],"&gt;="&amp;DATE(2024,1,1),IDPs[Date of Event],"&lt;="&amp;EOMONTH(DATE(2024,$D$2,1),0))</f>
        <v>449</v>
      </c>
      <c r="I8" s="108" t="s">
        <v>6</v>
      </c>
      <c r="J8" s="111">
        <v>151</v>
      </c>
      <c r="L8" s="108" t="s">
        <v>1207</v>
      </c>
      <c r="M8" s="111">
        <v>101</v>
      </c>
      <c r="O8" s="108" t="s">
        <v>6</v>
      </c>
      <c r="P8" s="108" t="s">
        <v>6</v>
      </c>
      <c r="Q8" s="111">
        <v>33</v>
      </c>
      <c r="S8" s="108" t="s">
        <v>6</v>
      </c>
      <c r="T8" s="108" t="s">
        <v>87</v>
      </c>
      <c r="U8" s="111">
        <v>77</v>
      </c>
      <c r="W8" s="108" t="s">
        <v>1207</v>
      </c>
      <c r="X8" s="108" t="s">
        <v>35</v>
      </c>
      <c r="Y8" s="111">
        <v>47</v>
      </c>
    </row>
    <row r="9" spans="2:25" x14ac:dyDescent="0.4">
      <c r="B9" s="40" t="s">
        <v>1207</v>
      </c>
      <c r="C9" s="37">
        <f>SUMIFS(IDPs[Total Number Of Households],IDPs[Governorate],$B9,IDPs[Date of Event],"&gt;="&amp;DATE(2024,$D$2,1),IDPs[Date of Event],"&lt;="&amp;EOMONTH(DATE(2024,$D$2,1),0))</f>
        <v>80</v>
      </c>
      <c r="D9" s="99">
        <f>SUMIFS(WhoLeft[Total Number of Households],WhoLeft[Governorate],B9,WhoLeft[Date of Event],"&gt;="&amp;DATE(2024,$D$2,1),WhoLeft[Date of Event],"&lt;="&amp;EOMONTH(DATE(2024,$D$2,1),0))</f>
        <v>4</v>
      </c>
      <c r="E9" s="37">
        <f>SUMIFS(IDPs[Total Number Of Households],IDPs[Governorate],$B9,IDPs[Date of Event],"&gt;="&amp;DATE(2024,1,1),IDPs[Date of Event],"&lt;="&amp;EOMONTH(DATE(2024,$D$2,1),0))</f>
        <v>509</v>
      </c>
      <c r="I9" s="108" t="s">
        <v>1207</v>
      </c>
      <c r="J9" s="111">
        <v>80</v>
      </c>
      <c r="L9" s="108" t="s">
        <v>1203</v>
      </c>
      <c r="M9" s="111">
        <v>69</v>
      </c>
      <c r="O9" s="108"/>
      <c r="P9" s="108" t="s">
        <v>1203</v>
      </c>
      <c r="Q9" s="111">
        <v>27</v>
      </c>
      <c r="S9" s="108"/>
      <c r="T9" s="108" t="s">
        <v>6</v>
      </c>
      <c r="U9" s="111">
        <v>50</v>
      </c>
      <c r="W9" s="108"/>
      <c r="X9" s="108" t="s">
        <v>39</v>
      </c>
      <c r="Y9" s="111">
        <v>11</v>
      </c>
    </row>
    <row r="10" spans="2:25" x14ac:dyDescent="0.4">
      <c r="B10" s="40" t="s">
        <v>1412</v>
      </c>
      <c r="C10" s="41" t="s">
        <v>1170</v>
      </c>
      <c r="D10" s="41" t="s">
        <v>1170</v>
      </c>
      <c r="E10" s="41" t="s">
        <v>1170</v>
      </c>
      <c r="I10" s="108" t="s">
        <v>1203</v>
      </c>
      <c r="J10" s="111">
        <v>52</v>
      </c>
      <c r="L10" s="108" t="s">
        <v>6</v>
      </c>
      <c r="M10" s="111">
        <v>33</v>
      </c>
      <c r="O10" s="108"/>
      <c r="P10" s="108" t="s">
        <v>1207</v>
      </c>
      <c r="Q10" s="111">
        <v>18</v>
      </c>
      <c r="S10" s="108"/>
      <c r="T10" s="108" t="s">
        <v>180</v>
      </c>
      <c r="U10" s="111">
        <v>15</v>
      </c>
      <c r="W10" s="108"/>
      <c r="X10" s="108" t="s">
        <v>1052</v>
      </c>
      <c r="Y10" s="111">
        <v>8</v>
      </c>
    </row>
    <row r="11" spans="2:25" x14ac:dyDescent="0.4">
      <c r="B11" s="40" t="s">
        <v>7</v>
      </c>
      <c r="C11" s="41" t="s">
        <v>1170</v>
      </c>
      <c r="D11" s="41" t="s">
        <v>1170</v>
      </c>
      <c r="E11" s="41" t="s">
        <v>1170</v>
      </c>
      <c r="I11" s="108" t="s">
        <v>1218</v>
      </c>
      <c r="J11" s="111">
        <v>8</v>
      </c>
      <c r="L11" s="108" t="s">
        <v>1412</v>
      </c>
      <c r="M11" s="111">
        <v>14</v>
      </c>
      <c r="O11" s="108"/>
      <c r="P11" s="108" t="s">
        <v>7</v>
      </c>
      <c r="Q11" s="111">
        <v>11</v>
      </c>
      <c r="S11" s="108"/>
      <c r="T11" s="108" t="s">
        <v>121</v>
      </c>
      <c r="U11" s="111">
        <v>9</v>
      </c>
      <c r="W11" s="108"/>
      <c r="X11" s="108" t="s">
        <v>86</v>
      </c>
      <c r="Y11" s="111">
        <v>7</v>
      </c>
    </row>
    <row r="12" spans="2:25" x14ac:dyDescent="0.4">
      <c r="B12" s="40" t="s">
        <v>6</v>
      </c>
      <c r="C12" s="37">
        <f>SUMIFS(IDPs[Total Number Of Households],IDPs[Governorate],$B12,IDPs[Date of Event],"&gt;="&amp;DATE(2024,$D$2,1),IDPs[Date of Event],"&lt;="&amp;EOMONTH(DATE(2024,$D$2,1),0))</f>
        <v>151</v>
      </c>
      <c r="D12" s="99">
        <f>SUMIFS(WhoLeft[Total Number of Households],WhoLeft[Governorate],B12,WhoLeft[Date of Event],"&gt;="&amp;DATE(2024,$D$2,1),WhoLeft[Date of Event],"&lt;="&amp;EOMONTH(DATE(2024,$D$2,1),0))</f>
        <v>0</v>
      </c>
      <c r="E12" s="99">
        <f>SUMIFS(IDPs[Total Number Of Households],IDPs[Governorate],$B12,IDPs[Date of Event],"&gt;="&amp;DATE(2024,1,1),IDPs[Date of Event],"&lt;="&amp;EOMONTH(DATE(2024,$D$2,1),0))</f>
        <v>921</v>
      </c>
      <c r="I12" s="108" t="s">
        <v>10</v>
      </c>
      <c r="J12" s="111">
        <v>5</v>
      </c>
      <c r="L12" s="108" t="s">
        <v>7</v>
      </c>
      <c r="M12" s="111">
        <v>12</v>
      </c>
      <c r="O12" s="108"/>
      <c r="P12" s="108" t="s">
        <v>1</v>
      </c>
      <c r="Q12" s="111">
        <v>11</v>
      </c>
      <c r="S12" s="108" t="s">
        <v>1422</v>
      </c>
      <c r="T12" s="108"/>
      <c r="U12" s="111">
        <v>151</v>
      </c>
      <c r="W12" s="108"/>
      <c r="X12" s="108" t="s">
        <v>1272</v>
      </c>
      <c r="Y12" s="111">
        <v>6</v>
      </c>
    </row>
    <row r="13" spans="2:25" x14ac:dyDescent="0.4">
      <c r="B13" s="40" t="s">
        <v>8</v>
      </c>
      <c r="C13" s="41" t="s">
        <v>1170</v>
      </c>
      <c r="D13" s="41" t="s">
        <v>1170</v>
      </c>
      <c r="E13" s="41" t="s">
        <v>1170</v>
      </c>
      <c r="I13" s="108" t="s">
        <v>1174</v>
      </c>
      <c r="J13" s="111">
        <v>296</v>
      </c>
      <c r="L13" s="108" t="s">
        <v>1</v>
      </c>
      <c r="M13" s="111">
        <v>11</v>
      </c>
      <c r="O13" s="108"/>
      <c r="P13" s="108" t="s">
        <v>13</v>
      </c>
      <c r="Q13" s="111">
        <v>9</v>
      </c>
      <c r="S13" s="108" t="s">
        <v>1207</v>
      </c>
      <c r="T13" s="108" t="s">
        <v>1208</v>
      </c>
      <c r="U13" s="111">
        <v>22</v>
      </c>
      <c r="W13" s="108"/>
      <c r="X13" s="108" t="s">
        <v>60</v>
      </c>
      <c r="Y13" s="111">
        <v>5</v>
      </c>
    </row>
    <row r="14" spans="2:25" x14ac:dyDescent="0.4">
      <c r="B14" s="40" t="s">
        <v>1206</v>
      </c>
      <c r="C14" s="41" t="s">
        <v>1170</v>
      </c>
      <c r="D14" s="41" t="s">
        <v>1170</v>
      </c>
      <c r="E14" s="41" t="s">
        <v>1170</v>
      </c>
      <c r="I14"/>
      <c r="J14"/>
      <c r="L14" s="108" t="s">
        <v>1218</v>
      </c>
      <c r="M14" s="111">
        <v>10</v>
      </c>
      <c r="O14" s="108"/>
      <c r="P14" s="108" t="s">
        <v>1412</v>
      </c>
      <c r="Q14" s="111">
        <v>7</v>
      </c>
      <c r="S14" s="108"/>
      <c r="T14" s="108" t="s">
        <v>39</v>
      </c>
      <c r="U14" s="111">
        <v>21</v>
      </c>
      <c r="W14" s="108"/>
      <c r="X14" s="108" t="s">
        <v>1274</v>
      </c>
      <c r="Y14" s="111">
        <v>4</v>
      </c>
    </row>
    <row r="15" spans="2:25" x14ac:dyDescent="0.4">
      <c r="B15" s="40" t="s">
        <v>15</v>
      </c>
      <c r="C15" s="37">
        <f>SUMIFS(IDPs[Total Number Of Households],IDPs[Governorate],$B15,IDPs[Date of Event],"&gt;="&amp;DATE(2024,$D$2,1),IDPs[Date of Event],"&lt;="&amp;EOMONTH(DATE(2024,$D$2,1),0))</f>
        <v>0</v>
      </c>
      <c r="D15" s="99">
        <f>SUMIFS(WhoLeft[Total Number of Households],WhoLeft[Governorate],B15,WhoLeft[Date of Event],"&gt;="&amp;DATE(2024,$D$2,1),WhoLeft[Date of Event],"&lt;="&amp;EOMONTH(DATE(2024,$D$2,1),0))</f>
        <v>0</v>
      </c>
      <c r="E15" s="37">
        <f>SUMIFS(IDPs[Total Number Of Households],IDPs[Governorate],$B15,IDPs[Date of Event],"&gt;="&amp;DATE(2024,1,1),IDPs[Date of Event],"&lt;="&amp;EOMONTH(DATE(2024,$D$2,1),0))</f>
        <v>8</v>
      </c>
      <c r="I15"/>
      <c r="J15"/>
      <c r="L15" s="108" t="s">
        <v>13</v>
      </c>
      <c r="M15" s="111">
        <v>9</v>
      </c>
      <c r="O15" s="108"/>
      <c r="P15" s="108" t="s">
        <v>19</v>
      </c>
      <c r="Q15" s="111">
        <v>6</v>
      </c>
      <c r="S15" s="108"/>
      <c r="T15" s="108" t="s">
        <v>1263</v>
      </c>
      <c r="U15" s="111">
        <v>12</v>
      </c>
      <c r="W15" s="108"/>
      <c r="X15" s="108" t="s">
        <v>100</v>
      </c>
      <c r="Y15" s="111">
        <v>3</v>
      </c>
    </row>
    <row r="16" spans="2:25" x14ac:dyDescent="0.4">
      <c r="B16" s="40" t="s">
        <v>10</v>
      </c>
      <c r="C16" s="37">
        <f>SUMIFS(IDPs[Total Number Of Households],IDPs[Governorate],$B16,IDPs[Date of Event],"&gt;="&amp;DATE(2024,$D$2,1),IDPs[Date of Event],"&lt;="&amp;EOMONTH(DATE(2024,$D$2,1),0))</f>
        <v>5</v>
      </c>
      <c r="D16" s="99">
        <f>SUMIFS(WhoLeft[Total Number of Households],WhoLeft[Governorate],B16,WhoLeft[Date of Event],"&gt;="&amp;DATE(2024,$D$2,1),WhoLeft[Date of Event],"&lt;="&amp;EOMONTH(DATE(2024,$D$2,1),0))</f>
        <v>0</v>
      </c>
      <c r="E16" s="37">
        <f>SUMIFS(IDPs[Total Number Of Households],IDPs[Governorate],$B16,IDPs[Date of Event],"&gt;="&amp;DATE(2024,1,1),IDPs[Date of Event],"&lt;="&amp;EOMONTH(DATE(2024,$D$2,1),0))</f>
        <v>15</v>
      </c>
      <c r="I16"/>
      <c r="J16"/>
      <c r="L16" s="108" t="s">
        <v>19</v>
      </c>
      <c r="M16" s="111">
        <v>6</v>
      </c>
      <c r="O16" s="108"/>
      <c r="P16" s="108" t="s">
        <v>8</v>
      </c>
      <c r="Q16" s="111">
        <v>5</v>
      </c>
      <c r="S16" s="108"/>
      <c r="T16" s="108" t="s">
        <v>83</v>
      </c>
      <c r="U16" s="111">
        <v>11</v>
      </c>
      <c r="W16" s="108"/>
      <c r="X16" s="108" t="s">
        <v>49</v>
      </c>
      <c r="Y16" s="111">
        <v>2</v>
      </c>
    </row>
    <row r="17" spans="2:25" x14ac:dyDescent="0.4">
      <c r="B17" s="40" t="s">
        <v>11</v>
      </c>
      <c r="C17" s="37">
        <f>SUMIFS(IDPs[Total Number Of Households],IDPs[Governorate],$B17,IDPs[Date of Event],"&gt;="&amp;DATE(2024,$D$2,1),IDPs[Date of Event],"&lt;="&amp;EOMONTH(DATE(2024,$D$2,1),0))</f>
        <v>0</v>
      </c>
      <c r="D17" s="99">
        <f>SUMIFS(WhoLeft[Total Number of Households],WhoLeft[Governorate],B17,WhoLeft[Date of Event],"&gt;="&amp;DATE(2024,$D$2,1),WhoLeft[Date of Event],"&lt;="&amp;EOMONTH(DATE(2024,$D$2,1),0))</f>
        <v>0</v>
      </c>
      <c r="E17" s="37">
        <f>SUMIFS(IDPs[Total Number Of Households],IDPs[Governorate],$B17,IDPs[Date of Event],"&gt;="&amp;DATE(2024,1,1),IDPs[Date of Event],"&lt;="&amp;EOMONTH(DATE(2024,$D$2,1),0))</f>
        <v>0</v>
      </c>
      <c r="L17" s="108" t="s">
        <v>8</v>
      </c>
      <c r="M17" s="111">
        <v>6</v>
      </c>
      <c r="O17" s="108"/>
      <c r="P17" s="108" t="s">
        <v>1155</v>
      </c>
      <c r="Q17" s="111">
        <v>4</v>
      </c>
      <c r="S17" s="108"/>
      <c r="T17" s="108" t="s">
        <v>86</v>
      </c>
      <c r="U17" s="111">
        <v>6</v>
      </c>
      <c r="W17" s="108"/>
      <c r="X17" s="108" t="s">
        <v>1208</v>
      </c>
      <c r="Y17" s="111">
        <v>2</v>
      </c>
    </row>
    <row r="18" spans="2:25" x14ac:dyDescent="0.4">
      <c r="B18" s="40" t="s">
        <v>1155</v>
      </c>
      <c r="C18" s="41" t="s">
        <v>1170</v>
      </c>
      <c r="D18" s="41" t="s">
        <v>1170</v>
      </c>
      <c r="E18" s="41" t="s">
        <v>1170</v>
      </c>
      <c r="L18" s="108" t="s">
        <v>1155</v>
      </c>
      <c r="M18" s="111">
        <v>5</v>
      </c>
      <c r="O18" s="108"/>
      <c r="P18" s="108" t="s">
        <v>1206</v>
      </c>
      <c r="Q18" s="111">
        <v>3</v>
      </c>
      <c r="S18" s="108"/>
      <c r="T18" s="108" t="s">
        <v>1052</v>
      </c>
      <c r="U18" s="111">
        <v>4</v>
      </c>
      <c r="W18" s="108"/>
      <c r="X18" s="108" t="s">
        <v>1099</v>
      </c>
      <c r="Y18" s="111">
        <v>1</v>
      </c>
    </row>
    <row r="19" spans="2:25" x14ac:dyDescent="0.4">
      <c r="B19" s="40" t="s">
        <v>14</v>
      </c>
      <c r="C19" s="37">
        <f>SUMIFS(IDPs[Total Number Of Households],IDPs[Governorate],$B19,IDPs[Date of Event],"&gt;="&amp;DATE(2024,$D$2,1),IDPs[Date of Event],"&lt;="&amp;EOMONTH(DATE(2024,$D$2,1),0))</f>
        <v>0</v>
      </c>
      <c r="D19" s="99">
        <f>SUMIFS(WhoLeft[Total Number of Households],WhoLeft[Governorate],B19,WhoLeft[Date of Event],"&gt;="&amp;DATE(2024,$D$2,1),WhoLeft[Date of Event],"&lt;="&amp;EOMONTH(DATE(2024,$D$2,1),0))</f>
        <v>0</v>
      </c>
      <c r="E19" s="37">
        <f>SUMIFS(IDPs[Total Number Of Households],IDPs[Governorate],$B19,IDPs[Date of Event],"&gt;="&amp;DATE(2024,1,1),IDPs[Date of Event],"&lt;="&amp;EOMONTH(DATE(2024,$D$2,1),0))</f>
        <v>0</v>
      </c>
      <c r="L19" s="108" t="s">
        <v>1206</v>
      </c>
      <c r="M19" s="111">
        <v>3</v>
      </c>
      <c r="O19" s="108"/>
      <c r="P19" s="108" t="s">
        <v>15</v>
      </c>
      <c r="Q19" s="111">
        <v>3</v>
      </c>
      <c r="S19" s="108"/>
      <c r="T19" s="108" t="s">
        <v>1272</v>
      </c>
      <c r="U19" s="111">
        <v>2</v>
      </c>
      <c r="W19" s="108"/>
      <c r="X19" s="108" t="s">
        <v>83</v>
      </c>
      <c r="Y19" s="111">
        <v>1</v>
      </c>
    </row>
    <row r="20" spans="2:25" x14ac:dyDescent="0.4">
      <c r="B20" s="40" t="s">
        <v>13</v>
      </c>
      <c r="C20" s="41" t="s">
        <v>1170</v>
      </c>
      <c r="D20" s="41" t="s">
        <v>1170</v>
      </c>
      <c r="E20" s="41" t="s">
        <v>1170</v>
      </c>
      <c r="L20" s="108" t="s">
        <v>17</v>
      </c>
      <c r="M20" s="111">
        <v>3</v>
      </c>
      <c r="O20" s="108"/>
      <c r="P20" s="108" t="s">
        <v>10</v>
      </c>
      <c r="Q20" s="111">
        <v>3</v>
      </c>
      <c r="S20" s="108"/>
      <c r="T20" s="108" t="s">
        <v>49</v>
      </c>
      <c r="U20" s="111">
        <v>1</v>
      </c>
      <c r="W20" s="108"/>
      <c r="X20" s="108" t="s">
        <v>1271</v>
      </c>
      <c r="Y20" s="111">
        <v>1</v>
      </c>
    </row>
    <row r="21" spans="2:25" x14ac:dyDescent="0.4">
      <c r="B21" s="40" t="s">
        <v>1305</v>
      </c>
      <c r="C21" s="37">
        <f>SUMIFS(IDPs[Total Number Of Households],IDPs[Governorate],$B21,IDPs[Date of Event],"&gt;="&amp;DATE(2024,$D$2,1),IDPs[Date of Event],"&lt;="&amp;EOMONTH(DATE(2024,$D$2,1),0))</f>
        <v>0</v>
      </c>
      <c r="D21" s="99">
        <f>SUMIFS(WhoLeft[Total Number of Households],WhoLeft[Governorate],B21,WhoLeft[Date of Event],"&gt;="&amp;DATE(2024,$D$2,1),WhoLeft[Date of Event],"&lt;="&amp;EOMONTH(DATE(2024,$D$2,1),0))</f>
        <v>0</v>
      </c>
      <c r="E21" s="37">
        <f>SUMIFS(IDPs[Total Number Of Households],IDPs[Governorate],$B21,IDPs[Date of Event],"&gt;="&amp;DATE(2024,1,1),IDPs[Date of Event],"&lt;="&amp;EOMONTH(DATE(2024,$D$2,1),0))</f>
        <v>5</v>
      </c>
      <c r="L21" s="108" t="s">
        <v>15</v>
      </c>
      <c r="M21" s="111">
        <v>3</v>
      </c>
      <c r="O21" s="108"/>
      <c r="P21" s="108" t="s">
        <v>17</v>
      </c>
      <c r="Q21" s="111">
        <v>3</v>
      </c>
      <c r="S21" s="108"/>
      <c r="T21" s="108" t="s">
        <v>88</v>
      </c>
      <c r="U21" s="111">
        <v>1</v>
      </c>
      <c r="W21" s="108"/>
      <c r="X21" s="108" t="s">
        <v>1073</v>
      </c>
      <c r="Y21" s="111">
        <v>1</v>
      </c>
    </row>
    <row r="22" spans="2:25" x14ac:dyDescent="0.4">
      <c r="B22" s="40" t="s">
        <v>17</v>
      </c>
      <c r="C22" s="37">
        <f>SUMIFS(IDPs[Total Number Of Households],IDPs[Governorate],$B22,IDPs[Date of Event],"&gt;="&amp;DATE(2024,$D$2,1),IDPs[Date of Event],"&lt;="&amp;EOMONTH(DATE(2024,$D$2,1),0))</f>
        <v>0</v>
      </c>
      <c r="D22" s="99">
        <f>SUMIFS(WhoLeft[Total Number of Households],WhoLeft[Governorate],B22,WhoLeft[Date of Event],"&gt;="&amp;DATE(2024,$D$2,1),WhoLeft[Date of Event],"&lt;="&amp;EOMONTH(DATE(2024,$D$2,1),0))</f>
        <v>0</v>
      </c>
      <c r="E22" s="37">
        <f>SUMIFS(IDPs[Total Number Of Households],IDPs[Governorate],$B22,IDPs[Date of Event],"&gt;="&amp;DATE(2024,1,1),IDPs[Date of Event],"&lt;="&amp;EOMONTH(DATE(2024,$D$2,1),0))</f>
        <v>0</v>
      </c>
      <c r="L22" s="108" t="s">
        <v>10</v>
      </c>
      <c r="M22" s="111">
        <v>3</v>
      </c>
      <c r="O22" s="108"/>
      <c r="P22" s="108" t="s">
        <v>18</v>
      </c>
      <c r="Q22" s="111">
        <v>3</v>
      </c>
      <c r="S22" s="108" t="s">
        <v>1437</v>
      </c>
      <c r="T22" s="108"/>
      <c r="U22" s="111">
        <v>80</v>
      </c>
      <c r="W22" s="108"/>
      <c r="X22" s="108" t="s">
        <v>88</v>
      </c>
      <c r="Y22" s="111">
        <v>1</v>
      </c>
    </row>
    <row r="23" spans="2:25" x14ac:dyDescent="0.4">
      <c r="B23" s="40" t="s">
        <v>19</v>
      </c>
      <c r="C23" s="37">
        <f>SUMIFS(IDPs[Total Number Of Households],IDPs[Governorate],$B23,IDPs[Date of Event],"&gt;="&amp;DATE(2024,$D$2,1),IDPs[Date of Event],"&lt;="&amp;EOMONTH(DATE(2024,$D$2,1),0))</f>
        <v>0</v>
      </c>
      <c r="D23" s="99">
        <f>SUMIFS(WhoLeft[Total Number of Households],WhoLeft[Governorate],B23,WhoLeft[Date of Event],"&gt;="&amp;DATE(2024,$D$2,1),WhoLeft[Date of Event],"&lt;="&amp;EOMONTH(DATE(2024,$D$2,1),0))</f>
        <v>0</v>
      </c>
      <c r="E23" s="37">
        <f>SUMIFS(IDPs[Total Number Of Households],IDPs[Governorate],$B23,IDPs[Date of Event],"&gt;="&amp;DATE(2024,1,1),IDPs[Date of Event],"&lt;="&amp;EOMONTH(DATE(2024,$D$2,1),0))</f>
        <v>0</v>
      </c>
      <c r="L23" s="108" t="s">
        <v>18</v>
      </c>
      <c r="M23" s="111">
        <v>3</v>
      </c>
      <c r="O23" s="108"/>
      <c r="P23" s="108" t="s">
        <v>21</v>
      </c>
      <c r="Q23" s="111">
        <v>2</v>
      </c>
      <c r="S23" s="108" t="s">
        <v>1203</v>
      </c>
      <c r="T23" s="108" t="s">
        <v>1303</v>
      </c>
      <c r="U23" s="111">
        <v>30</v>
      </c>
      <c r="W23" s="108"/>
      <c r="X23" s="108" t="s">
        <v>1096</v>
      </c>
      <c r="Y23" s="111">
        <v>1</v>
      </c>
    </row>
    <row r="24" spans="2:25" x14ac:dyDescent="0.4">
      <c r="B24" s="40" t="s">
        <v>18</v>
      </c>
      <c r="C24" s="41" t="s">
        <v>1170</v>
      </c>
      <c r="D24" s="41" t="s">
        <v>1170</v>
      </c>
      <c r="E24" s="41" t="s">
        <v>1170</v>
      </c>
      <c r="L24" s="108" t="s">
        <v>21</v>
      </c>
      <c r="M24" s="111">
        <v>2</v>
      </c>
      <c r="O24" s="108"/>
      <c r="P24" s="108" t="s">
        <v>1218</v>
      </c>
      <c r="Q24" s="111">
        <v>2</v>
      </c>
      <c r="S24" s="108"/>
      <c r="T24" s="108" t="s">
        <v>25</v>
      </c>
      <c r="U24" s="111">
        <v>22</v>
      </c>
      <c r="W24" s="108" t="s">
        <v>1437</v>
      </c>
      <c r="X24" s="108"/>
      <c r="Y24" s="111">
        <v>101</v>
      </c>
    </row>
    <row r="25" spans="2:25" x14ac:dyDescent="0.4">
      <c r="B25" s="40" t="s">
        <v>21</v>
      </c>
      <c r="C25" s="41" t="s">
        <v>1170</v>
      </c>
      <c r="D25" s="41" t="s">
        <v>1170</v>
      </c>
      <c r="E25" s="41" t="s">
        <v>1170</v>
      </c>
      <c r="L25" s="108" t="s">
        <v>11</v>
      </c>
      <c r="M25" s="111">
        <v>2</v>
      </c>
      <c r="O25" s="108"/>
      <c r="P25" s="108" t="s">
        <v>1305</v>
      </c>
      <c r="Q25" s="111">
        <v>1</v>
      </c>
      <c r="S25" s="108" t="s">
        <v>1438</v>
      </c>
      <c r="T25" s="108"/>
      <c r="U25" s="111">
        <v>52</v>
      </c>
      <c r="W25" s="108" t="s">
        <v>1203</v>
      </c>
      <c r="X25" s="108" t="s">
        <v>1209</v>
      </c>
      <c r="Y25" s="111">
        <v>14</v>
      </c>
    </row>
    <row r="26" spans="2:25" x14ac:dyDescent="0.4">
      <c r="B26" s="40" t="s">
        <v>20</v>
      </c>
      <c r="C26" s="37">
        <f>SUMIFS(IDPs[Total Number Of Households],IDPs[Governorate],$B26,IDPs[Date of Event],"&gt;="&amp;DATE(2024,$D$2,1),IDPs[Date of Event],"&lt;="&amp;EOMONTH(DATE(2024,$D$2,1),0))</f>
        <v>0</v>
      </c>
      <c r="D26" s="99">
        <f>SUMIFS(WhoLeft[Total Number of Households],WhoLeft[Governorate],B26,WhoLeft[Date of Event],"&gt;="&amp;DATE(2024,$D$2,1),WhoLeft[Date of Event],"&lt;="&amp;EOMONTH(DATE(2024,$D$2,1),0))</f>
        <v>0</v>
      </c>
      <c r="E26" s="37">
        <f>SUMIFS(IDPs[Total Number Of Households],IDPs[Governorate],$B26,IDPs[Date of Event],"&gt;="&amp;DATE(2024,1,1),IDPs[Date of Event],"&lt;="&amp;EOMONTH(DATE(2024,$D$2,1),0))</f>
        <v>0</v>
      </c>
      <c r="L26" s="108" t="s">
        <v>1305</v>
      </c>
      <c r="M26" s="111">
        <v>1</v>
      </c>
      <c r="O26" s="108" t="s">
        <v>1422</v>
      </c>
      <c r="P26" s="108"/>
      <c r="Q26" s="111">
        <v>151</v>
      </c>
      <c r="S26" s="108" t="s">
        <v>1218</v>
      </c>
      <c r="T26" s="108" t="s">
        <v>1218</v>
      </c>
      <c r="U26" s="111">
        <v>6</v>
      </c>
      <c r="W26" s="108"/>
      <c r="X26" s="108" t="s">
        <v>50</v>
      </c>
      <c r="Y26" s="111">
        <v>12</v>
      </c>
    </row>
    <row r="27" spans="2:25" x14ac:dyDescent="0.4">
      <c r="B27" s="40" t="s">
        <v>22</v>
      </c>
      <c r="C27" s="37">
        <f>SUMIFS(IDPs[Total Number Of Households],IDPs[Governorate],$B27,IDPs[Date of Event],"&gt;="&amp;DATE(2024,$D$2,1),IDPs[Date of Event],"&lt;="&amp;EOMONTH(DATE(2024,$D$2,1),0))</f>
        <v>0</v>
      </c>
      <c r="D27" s="99">
        <f>SUMIFS(WhoLeft[Total Number of Households],WhoLeft[Governorate],B27,WhoLeft[Date of Event],"&gt;="&amp;DATE(2024,$D$2,1),WhoLeft[Date of Event],"&lt;="&amp;EOMONTH(DATE(2024,$D$2,1),0))</f>
        <v>0</v>
      </c>
      <c r="E27" s="37">
        <f>SUMIFS(IDPs[Total Number Of Households],IDPs[Governorate],$B27,IDPs[Date of Event],"&gt;="&amp;DATE(2024,1,1),IDPs[Date of Event],"&lt;="&amp;EOMONTH(DATE(2024,$D$2,1),0))</f>
        <v>0</v>
      </c>
      <c r="L27" s="108" t="s">
        <v>1174</v>
      </c>
      <c r="M27" s="111">
        <v>296</v>
      </c>
      <c r="O27" s="108" t="s">
        <v>1207</v>
      </c>
      <c r="P27" s="108" t="s">
        <v>1207</v>
      </c>
      <c r="Q27" s="111">
        <v>61</v>
      </c>
      <c r="S27" s="108"/>
      <c r="T27" s="108" t="s">
        <v>1154</v>
      </c>
      <c r="U27" s="111">
        <v>2</v>
      </c>
      <c r="W27" s="108"/>
      <c r="X27" s="108" t="s">
        <v>1204</v>
      </c>
      <c r="Y27" s="111">
        <v>12</v>
      </c>
    </row>
    <row r="28" spans="2:25" x14ac:dyDescent="0.4">
      <c r="B28" s="39" t="s">
        <v>1171</v>
      </c>
      <c r="C28" s="38">
        <f>SUM(C6:C27)</f>
        <v>296</v>
      </c>
      <c r="D28" s="39">
        <f>SUM(D6:D27)</f>
        <v>8</v>
      </c>
      <c r="E28" s="38">
        <f>SUM(E6:E27)</f>
        <v>1944</v>
      </c>
      <c r="L28"/>
      <c r="M28"/>
      <c r="O28" s="108"/>
      <c r="P28" s="108" t="s">
        <v>1203</v>
      </c>
      <c r="Q28" s="111">
        <v>8</v>
      </c>
      <c r="S28" s="108" t="s">
        <v>1487</v>
      </c>
      <c r="T28" s="108"/>
      <c r="U28" s="111">
        <v>8</v>
      </c>
      <c r="W28" s="108"/>
      <c r="X28" s="108" t="s">
        <v>29</v>
      </c>
      <c r="Y28" s="111">
        <v>6</v>
      </c>
    </row>
    <row r="29" spans="2:25" x14ac:dyDescent="0.4">
      <c r="O29" s="108"/>
      <c r="P29" s="108" t="s">
        <v>1412</v>
      </c>
      <c r="Q29" s="111">
        <v>7</v>
      </c>
      <c r="S29" s="108" t="s">
        <v>10</v>
      </c>
      <c r="T29" s="108" t="s">
        <v>167</v>
      </c>
      <c r="U29" s="111">
        <v>5</v>
      </c>
      <c r="W29" s="108"/>
      <c r="X29" s="108" t="s">
        <v>1302</v>
      </c>
      <c r="Y29" s="111">
        <v>4</v>
      </c>
    </row>
    <row r="30" spans="2:25" x14ac:dyDescent="0.4">
      <c r="O30" s="108"/>
      <c r="P30" s="108" t="s">
        <v>11</v>
      </c>
      <c r="Q30" s="111">
        <v>2</v>
      </c>
      <c r="S30" s="108" t="s">
        <v>1489</v>
      </c>
      <c r="T30" s="108"/>
      <c r="U30" s="111">
        <v>5</v>
      </c>
      <c r="W30" s="108"/>
      <c r="X30" s="108" t="s">
        <v>43</v>
      </c>
      <c r="Y30" s="111">
        <v>4</v>
      </c>
    </row>
    <row r="31" spans="2:25" x14ac:dyDescent="0.4">
      <c r="D31" s="24"/>
      <c r="O31" s="108"/>
      <c r="P31" s="108" t="s">
        <v>8</v>
      </c>
      <c r="Q31" s="111">
        <v>1</v>
      </c>
      <c r="S31" s="108" t="s">
        <v>1174</v>
      </c>
      <c r="T31" s="108"/>
      <c r="U31" s="111">
        <v>296</v>
      </c>
      <c r="W31" s="108"/>
      <c r="X31" s="108" t="s">
        <v>455</v>
      </c>
      <c r="Y31" s="111">
        <v>3</v>
      </c>
    </row>
    <row r="32" spans="2:25" x14ac:dyDescent="0.4">
      <c r="O32" s="108"/>
      <c r="P32" s="108" t="s">
        <v>7</v>
      </c>
      <c r="Q32" s="111">
        <v>1</v>
      </c>
      <c r="S32"/>
      <c r="T32"/>
      <c r="U32"/>
      <c r="W32" s="108"/>
      <c r="X32" s="108" t="s">
        <v>126</v>
      </c>
      <c r="Y32" s="111">
        <v>3</v>
      </c>
    </row>
    <row r="33" spans="4:25" x14ac:dyDescent="0.4">
      <c r="O33" s="108" t="s">
        <v>1437</v>
      </c>
      <c r="P33" s="108"/>
      <c r="Q33" s="111">
        <v>80</v>
      </c>
      <c r="S33"/>
      <c r="T33"/>
      <c r="U33"/>
      <c r="W33" s="108"/>
      <c r="X33" s="108" t="s">
        <v>38</v>
      </c>
      <c r="Y33" s="111">
        <v>3</v>
      </c>
    </row>
    <row r="34" spans="4:25" x14ac:dyDescent="0.4">
      <c r="O34" s="108" t="s">
        <v>1203</v>
      </c>
      <c r="P34" s="108" t="s">
        <v>1203</v>
      </c>
      <c r="Q34" s="111">
        <v>34</v>
      </c>
      <c r="S34"/>
      <c r="T34"/>
      <c r="U34"/>
      <c r="W34" s="108"/>
      <c r="X34" s="108" t="s">
        <v>422</v>
      </c>
      <c r="Y34" s="111">
        <v>2</v>
      </c>
    </row>
    <row r="35" spans="4:25" x14ac:dyDescent="0.4">
      <c r="O35" s="108"/>
      <c r="P35" s="108" t="s">
        <v>1207</v>
      </c>
      <c r="Q35" s="111">
        <v>17</v>
      </c>
      <c r="S35"/>
      <c r="T35"/>
      <c r="U35"/>
      <c r="W35" s="108"/>
      <c r="X35" s="108" t="s">
        <v>160</v>
      </c>
      <c r="Y35" s="111">
        <v>2</v>
      </c>
    </row>
    <row r="36" spans="4:25" x14ac:dyDescent="0.4">
      <c r="O36" s="108"/>
      <c r="P36" s="108" t="s">
        <v>1155</v>
      </c>
      <c r="Q36" s="111">
        <v>1</v>
      </c>
      <c r="S36"/>
      <c r="T36"/>
      <c r="U36"/>
      <c r="W36" s="108"/>
      <c r="X36" s="108" t="s">
        <v>435</v>
      </c>
      <c r="Y36" s="111">
        <v>1</v>
      </c>
    </row>
    <row r="37" spans="4:25" x14ac:dyDescent="0.4">
      <c r="O37" s="108" t="s">
        <v>1438</v>
      </c>
      <c r="P37" s="108"/>
      <c r="Q37" s="111">
        <v>52</v>
      </c>
      <c r="S37"/>
      <c r="T37"/>
      <c r="U37"/>
      <c r="W37" s="108"/>
      <c r="X37" s="108" t="s">
        <v>1298</v>
      </c>
      <c r="Y37" s="111">
        <v>1</v>
      </c>
    </row>
    <row r="38" spans="4:25" x14ac:dyDescent="0.4">
      <c r="O38" s="108" t="s">
        <v>1218</v>
      </c>
      <c r="P38" s="108" t="s">
        <v>1218</v>
      </c>
      <c r="Q38" s="111">
        <v>8</v>
      </c>
      <c r="S38"/>
      <c r="T38"/>
      <c r="U38"/>
      <c r="W38" s="108"/>
      <c r="X38" s="108" t="s">
        <v>34</v>
      </c>
      <c r="Y38" s="111">
        <v>1</v>
      </c>
    </row>
    <row r="39" spans="4:25" x14ac:dyDescent="0.4">
      <c r="D39" s="24" t="s">
        <v>1198</v>
      </c>
      <c r="O39" s="108" t="s">
        <v>1487</v>
      </c>
      <c r="P39" s="108"/>
      <c r="Q39" s="111">
        <v>8</v>
      </c>
      <c r="S39"/>
      <c r="T39"/>
      <c r="U39"/>
      <c r="W39" s="108"/>
      <c r="X39" s="108" t="s">
        <v>51</v>
      </c>
      <c r="Y39" s="111">
        <v>1</v>
      </c>
    </row>
    <row r="40" spans="4:25" x14ac:dyDescent="0.4">
      <c r="D40" t="str">
        <f>L8</f>
        <v>Taiz</v>
      </c>
      <c r="E40" t="str">
        <f>" ("&amp;M8&amp;" HH) – "</f>
        <v xml:space="preserve"> (101 HH) – </v>
      </c>
      <c r="F40" t="str">
        <f>""&amp;W9&amp;" ("&amp;X9&amp;" HH), "&amp;W10&amp;" ("&amp;X10&amp;" HH), "&amp;W11&amp;" ("&amp;X11&amp;" HH), "&amp;W12&amp;" ("&amp;X12&amp;" HH) districts. "</f>
        <v xml:space="preserve"> (Mawza HH),  (Al Maafer HH),  (Al Misrakh HH),  (Salah HH) districts. </v>
      </c>
      <c r="O40" s="108" t="s">
        <v>10</v>
      </c>
      <c r="P40" s="108" t="s">
        <v>1207</v>
      </c>
      <c r="Q40" s="111">
        <v>5</v>
      </c>
      <c r="S40"/>
      <c r="T40"/>
      <c r="U40"/>
      <c r="W40" s="108" t="s">
        <v>1438</v>
      </c>
      <c r="X40" s="108"/>
      <c r="Y40" s="111">
        <v>69</v>
      </c>
    </row>
    <row r="41" spans="4:25" x14ac:dyDescent="0.4">
      <c r="D41" t="str">
        <f t="shared" ref="D41:D44" si="0">L9</f>
        <v>Al Hodeidah</v>
      </c>
      <c r="E41" t="str">
        <f t="shared" ref="E41:E44" si="1">" ("&amp;M9&amp;" HH) – "</f>
        <v xml:space="preserve"> (69 HH) – </v>
      </c>
      <c r="F41" t="str">
        <f>""&amp;W24&amp;" ("&amp;X24&amp;" HH), "&amp;W25&amp;" ("&amp;X25&amp;" HH) districts. "</f>
        <v xml:space="preserve">Taiz Total ( HH), Al Hodeidah (At Tuhayta HH) districts. </v>
      </c>
      <c r="O41" s="108" t="s">
        <v>1489</v>
      </c>
      <c r="P41" s="108"/>
      <c r="Q41" s="111">
        <v>5</v>
      </c>
      <c r="S41"/>
      <c r="T41"/>
      <c r="U41"/>
      <c r="W41" s="108" t="s">
        <v>6</v>
      </c>
      <c r="X41" s="108" t="s">
        <v>180</v>
      </c>
      <c r="Y41" s="111">
        <v>15</v>
      </c>
    </row>
    <row r="42" spans="4:25" x14ac:dyDescent="0.4">
      <c r="D42" t="str">
        <f t="shared" si="0"/>
        <v>Marib</v>
      </c>
      <c r="E42" t="str">
        <f t="shared" si="1"/>
        <v xml:space="preserve"> (33 HH) – </v>
      </c>
      <c r="F42" t="str">
        <f>""&amp;W29&amp;" ("&amp;X29&amp;" HH), "&amp;W30&amp;" ("&amp;X30&amp;" HH), "&amp;W31&amp;" ("&amp;X31&amp;" HH), "&amp;W32&amp;" ("&amp;X32&amp;" HH), "&amp;W33&amp;" ("&amp;X33&amp;" HH) districts. "</f>
        <v xml:space="preserve"> (Bayt Al Faqih HH),  (Bajil HH),  (Jabal Ras HH),  (Zabid HH),  (Ad Durayhimi HH) districts. </v>
      </c>
      <c r="O42" s="108" t="s">
        <v>1174</v>
      </c>
      <c r="P42" s="108"/>
      <c r="Q42" s="111">
        <v>296</v>
      </c>
      <c r="S42"/>
      <c r="T42"/>
      <c r="U42"/>
      <c r="W42" s="108"/>
      <c r="X42" s="108" t="s">
        <v>121</v>
      </c>
      <c r="Y42" s="111">
        <v>6</v>
      </c>
    </row>
    <row r="43" spans="4:25" x14ac:dyDescent="0.4">
      <c r="D43" t="str">
        <f t="shared" si="0"/>
        <v>Sanaa City</v>
      </c>
      <c r="E43" t="str">
        <f t="shared" si="1"/>
        <v xml:space="preserve"> (14 HH) – </v>
      </c>
      <c r="F43" t="str">
        <f>""&amp;W42&amp;" ("&amp;X42&amp;" HH), "&amp;W43&amp;" ("&amp;X43&amp;" HH) districts. "</f>
        <v xml:space="preserve"> (Harib HH),  (Raghwan HH) districts. </v>
      </c>
      <c r="O43"/>
      <c r="P43"/>
      <c r="Q43"/>
      <c r="S43"/>
      <c r="T43"/>
      <c r="U43"/>
      <c r="W43" s="108"/>
      <c r="X43" s="108" t="s">
        <v>149</v>
      </c>
      <c r="Y43" s="111">
        <v>4</v>
      </c>
    </row>
    <row r="44" spans="4:25" x14ac:dyDescent="0.4">
      <c r="D44" t="str">
        <f t="shared" si="0"/>
        <v>Ibb</v>
      </c>
      <c r="E44" t="str">
        <f t="shared" si="1"/>
        <v xml:space="preserve"> (12 HH) – </v>
      </c>
      <c r="F44" t="str">
        <f>""&amp;W49&amp;" ("&amp;X49&amp;" HH), "&amp;W50&amp;" ("&amp;X50&amp;" HH) districts. "</f>
        <v xml:space="preserve">Sanaa City (As Sabin HH),  (Main HH) districts. </v>
      </c>
      <c r="O44"/>
      <c r="P44"/>
      <c r="Q44"/>
      <c r="S44"/>
      <c r="T44"/>
      <c r="U44"/>
      <c r="W44" s="108"/>
      <c r="X44" s="108" t="s">
        <v>95</v>
      </c>
      <c r="Y44" s="111">
        <v>3</v>
      </c>
    </row>
    <row r="45" spans="4:25" x14ac:dyDescent="0.4">
      <c r="O45"/>
      <c r="P45"/>
      <c r="Q45"/>
      <c r="S45"/>
      <c r="T45"/>
      <c r="U45"/>
      <c r="W45" s="108"/>
      <c r="X45" s="108" t="s">
        <v>136</v>
      </c>
      <c r="Y45" s="111">
        <v>3</v>
      </c>
    </row>
    <row r="46" spans="4:25" x14ac:dyDescent="0.4">
      <c r="O46"/>
      <c r="P46"/>
      <c r="Q46"/>
      <c r="S46"/>
      <c r="T46"/>
      <c r="U46"/>
      <c r="W46" s="108"/>
      <c r="X46" s="108" t="s">
        <v>186</v>
      </c>
      <c r="Y46" s="111">
        <v>1</v>
      </c>
    </row>
    <row r="47" spans="4:25" x14ac:dyDescent="0.4">
      <c r="O47"/>
      <c r="P47"/>
      <c r="Q47"/>
      <c r="S47"/>
      <c r="T47"/>
      <c r="U47"/>
      <c r="W47" s="108"/>
      <c r="X47" s="108" t="s">
        <v>163</v>
      </c>
      <c r="Y47" s="111">
        <v>1</v>
      </c>
    </row>
    <row r="48" spans="4:25" x14ac:dyDescent="0.4">
      <c r="O48"/>
      <c r="P48"/>
      <c r="Q48"/>
      <c r="S48"/>
      <c r="T48"/>
      <c r="U48"/>
      <c r="W48" s="108" t="s">
        <v>1422</v>
      </c>
      <c r="X48" s="108"/>
      <c r="Y48" s="111">
        <v>33</v>
      </c>
    </row>
    <row r="49" spans="15:25" x14ac:dyDescent="0.4">
      <c r="O49"/>
      <c r="P49"/>
      <c r="Q49"/>
      <c r="S49"/>
      <c r="T49"/>
      <c r="U49"/>
      <c r="W49" s="108" t="s">
        <v>1412</v>
      </c>
      <c r="X49" s="108" t="s">
        <v>1250</v>
      </c>
      <c r="Y49" s="111">
        <v>7</v>
      </c>
    </row>
    <row r="50" spans="15:25" x14ac:dyDescent="0.4">
      <c r="O50"/>
      <c r="P50"/>
      <c r="Q50"/>
      <c r="S50"/>
      <c r="T50"/>
      <c r="U50"/>
      <c r="W50" s="108"/>
      <c r="X50" s="108" t="s">
        <v>1253</v>
      </c>
      <c r="Y50" s="111">
        <v>2</v>
      </c>
    </row>
    <row r="51" spans="15:25" x14ac:dyDescent="0.4">
      <c r="O51"/>
      <c r="P51"/>
      <c r="Q51"/>
      <c r="W51" s="108"/>
      <c r="X51" s="108" t="s">
        <v>93</v>
      </c>
      <c r="Y51" s="111">
        <v>2</v>
      </c>
    </row>
    <row r="52" spans="15:25" x14ac:dyDescent="0.4">
      <c r="O52"/>
      <c r="P52"/>
      <c r="Q52"/>
      <c r="W52" s="108"/>
      <c r="X52" s="108" t="s">
        <v>1246</v>
      </c>
      <c r="Y52" s="111">
        <v>1</v>
      </c>
    </row>
    <row r="53" spans="15:25" x14ac:dyDescent="0.4">
      <c r="O53"/>
      <c r="P53"/>
      <c r="Q53"/>
      <c r="W53" s="108"/>
      <c r="X53" s="108" t="s">
        <v>1247</v>
      </c>
      <c r="Y53" s="111">
        <v>1</v>
      </c>
    </row>
    <row r="54" spans="15:25" x14ac:dyDescent="0.4">
      <c r="O54"/>
      <c r="P54"/>
      <c r="Q54"/>
      <c r="W54" s="108"/>
      <c r="X54" s="108" t="s">
        <v>1251</v>
      </c>
      <c r="Y54" s="111">
        <v>1</v>
      </c>
    </row>
    <row r="55" spans="15:25" x14ac:dyDescent="0.4">
      <c r="O55"/>
      <c r="P55"/>
      <c r="Q55"/>
      <c r="W55" s="108" t="s">
        <v>1493</v>
      </c>
      <c r="X55" s="108"/>
      <c r="Y55" s="111">
        <v>14</v>
      </c>
    </row>
    <row r="56" spans="15:25" x14ac:dyDescent="0.4">
      <c r="O56"/>
      <c r="P56"/>
      <c r="Q56"/>
      <c r="W56" s="108" t="s">
        <v>7</v>
      </c>
      <c r="X56" s="108" t="s">
        <v>1205</v>
      </c>
      <c r="Y56" s="111">
        <v>3</v>
      </c>
    </row>
    <row r="57" spans="15:25" x14ac:dyDescent="0.4">
      <c r="O57"/>
      <c r="P57"/>
      <c r="Q57"/>
      <c r="W57" s="108"/>
      <c r="X57" s="108" t="s">
        <v>1217</v>
      </c>
      <c r="Y57" s="111">
        <v>3</v>
      </c>
    </row>
    <row r="58" spans="15:25" x14ac:dyDescent="0.4">
      <c r="W58" s="108"/>
      <c r="X58" s="108" t="s">
        <v>55</v>
      </c>
      <c r="Y58" s="111">
        <v>2</v>
      </c>
    </row>
    <row r="59" spans="15:25" x14ac:dyDescent="0.4">
      <c r="W59" s="108"/>
      <c r="X59" s="108" t="s">
        <v>820</v>
      </c>
      <c r="Y59" s="111">
        <v>1</v>
      </c>
    </row>
    <row r="60" spans="15:25" x14ac:dyDescent="0.4">
      <c r="W60" s="108"/>
      <c r="X60" s="108" t="s">
        <v>7</v>
      </c>
      <c r="Y60" s="111">
        <v>1</v>
      </c>
    </row>
    <row r="61" spans="15:25" x14ac:dyDescent="0.4">
      <c r="W61" s="108"/>
      <c r="X61" s="108" t="s">
        <v>134</v>
      </c>
      <c r="Y61" s="111">
        <v>1</v>
      </c>
    </row>
    <row r="62" spans="15:25" x14ac:dyDescent="0.4">
      <c r="W62" s="108"/>
      <c r="X62" s="108" t="s">
        <v>114</v>
      </c>
      <c r="Y62" s="111">
        <v>1</v>
      </c>
    </row>
    <row r="63" spans="15:25" x14ac:dyDescent="0.4">
      <c r="W63" s="108" t="s">
        <v>1471</v>
      </c>
      <c r="X63" s="108"/>
      <c r="Y63" s="111">
        <v>12</v>
      </c>
    </row>
    <row r="64" spans="15:25" x14ac:dyDescent="0.4">
      <c r="W64" s="108" t="s">
        <v>1</v>
      </c>
      <c r="X64" s="108" t="s">
        <v>1</v>
      </c>
      <c r="Y64" s="111">
        <v>3</v>
      </c>
    </row>
    <row r="65" spans="23:25" x14ac:dyDescent="0.4">
      <c r="W65" s="108"/>
      <c r="X65" s="108" t="s">
        <v>228</v>
      </c>
      <c r="Y65" s="111">
        <v>2</v>
      </c>
    </row>
    <row r="66" spans="23:25" x14ac:dyDescent="0.4">
      <c r="W66" s="108"/>
      <c r="X66" s="108" t="s">
        <v>1284</v>
      </c>
      <c r="Y66" s="111">
        <v>2</v>
      </c>
    </row>
    <row r="67" spans="23:25" x14ac:dyDescent="0.4">
      <c r="W67" s="108"/>
      <c r="X67" s="108" t="s">
        <v>78</v>
      </c>
      <c r="Y67" s="111">
        <v>2</v>
      </c>
    </row>
    <row r="68" spans="23:25" x14ac:dyDescent="0.4">
      <c r="W68" s="108"/>
      <c r="X68" s="108" t="s">
        <v>219</v>
      </c>
      <c r="Y68" s="111">
        <v>1</v>
      </c>
    </row>
    <row r="69" spans="23:25" x14ac:dyDescent="0.4">
      <c r="W69" s="108"/>
      <c r="X69" s="108" t="s">
        <v>77</v>
      </c>
      <c r="Y69" s="111">
        <v>1</v>
      </c>
    </row>
    <row r="70" spans="23:25" x14ac:dyDescent="0.4">
      <c r="W70" s="108" t="s">
        <v>1490</v>
      </c>
      <c r="X70" s="108"/>
      <c r="Y70" s="111">
        <v>11</v>
      </c>
    </row>
    <row r="71" spans="23:25" x14ac:dyDescent="0.4">
      <c r="W71" s="108" t="s">
        <v>1218</v>
      </c>
      <c r="X71" s="108" t="s">
        <v>1154</v>
      </c>
      <c r="Y71" s="111">
        <v>8</v>
      </c>
    </row>
    <row r="72" spans="23:25" x14ac:dyDescent="0.4">
      <c r="W72" s="108"/>
      <c r="X72" s="108" t="s">
        <v>69</v>
      </c>
      <c r="Y72" s="111">
        <v>1</v>
      </c>
    </row>
    <row r="73" spans="23:25" x14ac:dyDescent="0.4">
      <c r="W73" s="108"/>
      <c r="X73" s="108" t="s">
        <v>124</v>
      </c>
      <c r="Y73" s="111">
        <v>1</v>
      </c>
    </row>
    <row r="74" spans="23:25" x14ac:dyDescent="0.4">
      <c r="W74" s="108" t="s">
        <v>1487</v>
      </c>
      <c r="X74" s="108"/>
      <c r="Y74" s="111">
        <v>10</v>
      </c>
    </row>
    <row r="75" spans="23:25" x14ac:dyDescent="0.4">
      <c r="W75" s="108" t="s">
        <v>13</v>
      </c>
      <c r="X75" s="108" t="s">
        <v>1327</v>
      </c>
      <c r="Y75" s="111">
        <v>4</v>
      </c>
    </row>
    <row r="76" spans="23:25" x14ac:dyDescent="0.4">
      <c r="W76" s="108"/>
      <c r="X76" s="108" t="s">
        <v>1210</v>
      </c>
      <c r="Y76" s="111">
        <v>2</v>
      </c>
    </row>
    <row r="77" spans="23:25" x14ac:dyDescent="0.4">
      <c r="W77" s="108"/>
      <c r="X77" s="108" t="s">
        <v>1330</v>
      </c>
      <c r="Y77" s="111">
        <v>1</v>
      </c>
    </row>
    <row r="78" spans="23:25" x14ac:dyDescent="0.4">
      <c r="W78" s="108"/>
      <c r="X78" s="108" t="s">
        <v>145</v>
      </c>
      <c r="Y78" s="111">
        <v>1</v>
      </c>
    </row>
    <row r="79" spans="23:25" x14ac:dyDescent="0.4">
      <c r="W79" s="108"/>
      <c r="X79" s="108" t="s">
        <v>1221</v>
      </c>
      <c r="Y79" s="111">
        <v>1</v>
      </c>
    </row>
    <row r="80" spans="23:25" x14ac:dyDescent="0.4">
      <c r="W80" s="108" t="s">
        <v>1478</v>
      </c>
      <c r="X80" s="108"/>
      <c r="Y80" s="111">
        <v>9</v>
      </c>
    </row>
    <row r="81" spans="23:25" x14ac:dyDescent="0.4">
      <c r="W81" s="108" t="s">
        <v>19</v>
      </c>
      <c r="X81" s="108" t="s">
        <v>1223</v>
      </c>
      <c r="Y81" s="111">
        <v>2</v>
      </c>
    </row>
    <row r="82" spans="23:25" x14ac:dyDescent="0.4">
      <c r="W82" s="108"/>
      <c r="X82" s="108" t="s">
        <v>176</v>
      </c>
      <c r="Y82" s="111">
        <v>1</v>
      </c>
    </row>
    <row r="83" spans="23:25" x14ac:dyDescent="0.4">
      <c r="W83" s="108"/>
      <c r="X83" s="108" t="s">
        <v>467</v>
      </c>
      <c r="Y83" s="111">
        <v>1</v>
      </c>
    </row>
    <row r="84" spans="23:25" x14ac:dyDescent="0.4">
      <c r="W84" s="108"/>
      <c r="X84" s="108" t="s">
        <v>140</v>
      </c>
      <c r="Y84" s="111">
        <v>1</v>
      </c>
    </row>
    <row r="85" spans="23:25" x14ac:dyDescent="0.4">
      <c r="W85" s="108"/>
      <c r="X85" s="108" t="s">
        <v>1280</v>
      </c>
      <c r="Y85" s="111">
        <v>1</v>
      </c>
    </row>
    <row r="86" spans="23:25" x14ac:dyDescent="0.4">
      <c r="W86" s="108" t="s">
        <v>1476</v>
      </c>
      <c r="X86" s="108"/>
      <c r="Y86" s="111">
        <v>6</v>
      </c>
    </row>
    <row r="87" spans="23:25" x14ac:dyDescent="0.4">
      <c r="W87" s="108" t="s">
        <v>8</v>
      </c>
      <c r="X87" s="108" t="s">
        <v>8</v>
      </c>
      <c r="Y87" s="111">
        <v>2</v>
      </c>
    </row>
    <row r="88" spans="23:25" x14ac:dyDescent="0.4">
      <c r="W88" s="108"/>
      <c r="X88" s="108" t="s">
        <v>257</v>
      </c>
      <c r="Y88" s="111">
        <v>2</v>
      </c>
    </row>
    <row r="89" spans="23:25" x14ac:dyDescent="0.4">
      <c r="W89" s="108"/>
      <c r="X89" s="108" t="s">
        <v>1397</v>
      </c>
      <c r="Y89" s="111">
        <v>1</v>
      </c>
    </row>
    <row r="90" spans="23:25" x14ac:dyDescent="0.4">
      <c r="W90" s="108"/>
      <c r="X90" s="108" t="s">
        <v>1395</v>
      </c>
      <c r="Y90" s="111">
        <v>1</v>
      </c>
    </row>
    <row r="91" spans="23:25" x14ac:dyDescent="0.4">
      <c r="W91" s="108" t="s">
        <v>1491</v>
      </c>
      <c r="X91" s="108"/>
      <c r="Y91" s="111">
        <v>6</v>
      </c>
    </row>
    <row r="92" spans="23:25" x14ac:dyDescent="0.4">
      <c r="W92" s="108" t="s">
        <v>1155</v>
      </c>
      <c r="X92" s="108" t="s">
        <v>79</v>
      </c>
      <c r="Y92" s="111">
        <v>2</v>
      </c>
    </row>
    <row r="93" spans="23:25" x14ac:dyDescent="0.4">
      <c r="W93" s="108"/>
      <c r="X93" s="108" t="s">
        <v>123</v>
      </c>
      <c r="Y93" s="111">
        <v>2</v>
      </c>
    </row>
    <row r="94" spans="23:25" x14ac:dyDescent="0.4">
      <c r="W94" s="108"/>
      <c r="X94" s="108" t="s">
        <v>1346</v>
      </c>
      <c r="Y94" s="111">
        <v>1</v>
      </c>
    </row>
    <row r="95" spans="23:25" x14ac:dyDescent="0.4">
      <c r="W95" s="108" t="s">
        <v>1494</v>
      </c>
      <c r="X95" s="108"/>
      <c r="Y95" s="111">
        <v>5</v>
      </c>
    </row>
    <row r="96" spans="23:25" x14ac:dyDescent="0.4">
      <c r="W96" s="108" t="s">
        <v>1206</v>
      </c>
      <c r="X96" s="108" t="s">
        <v>212</v>
      </c>
      <c r="Y96" s="111">
        <v>1</v>
      </c>
    </row>
    <row r="97" spans="23:25" x14ac:dyDescent="0.4">
      <c r="W97" s="108"/>
      <c r="X97" s="108" t="s">
        <v>148</v>
      </c>
      <c r="Y97" s="111">
        <v>1</v>
      </c>
    </row>
    <row r="98" spans="23:25" x14ac:dyDescent="0.4">
      <c r="W98" s="108"/>
      <c r="X98" s="108" t="s">
        <v>207</v>
      </c>
      <c r="Y98" s="111">
        <v>1</v>
      </c>
    </row>
    <row r="99" spans="23:25" x14ac:dyDescent="0.4">
      <c r="W99" s="108" t="s">
        <v>1492</v>
      </c>
      <c r="X99" s="108"/>
      <c r="Y99" s="111">
        <v>3</v>
      </c>
    </row>
    <row r="100" spans="23:25" x14ac:dyDescent="0.4">
      <c r="W100" s="108" t="s">
        <v>17</v>
      </c>
      <c r="X100" s="108" t="s">
        <v>370</v>
      </c>
      <c r="Y100" s="111">
        <v>1</v>
      </c>
    </row>
    <row r="101" spans="23:25" x14ac:dyDescent="0.4">
      <c r="W101" s="108"/>
      <c r="X101" s="108" t="s">
        <v>344</v>
      </c>
      <c r="Y101" s="111">
        <v>1</v>
      </c>
    </row>
    <row r="102" spans="23:25" x14ac:dyDescent="0.4">
      <c r="W102" s="108"/>
      <c r="X102" s="108" t="s">
        <v>356</v>
      </c>
      <c r="Y102" s="111">
        <v>1</v>
      </c>
    </row>
    <row r="103" spans="23:25" x14ac:dyDescent="0.4">
      <c r="W103" s="108" t="s">
        <v>1499</v>
      </c>
      <c r="X103" s="108"/>
      <c r="Y103" s="111">
        <v>3</v>
      </c>
    </row>
    <row r="104" spans="23:25" x14ac:dyDescent="0.4">
      <c r="W104" s="108" t="s">
        <v>15</v>
      </c>
      <c r="X104" s="108" t="s">
        <v>1338</v>
      </c>
      <c r="Y104" s="111">
        <v>2</v>
      </c>
    </row>
    <row r="105" spans="23:25" x14ac:dyDescent="0.4">
      <c r="W105" s="108"/>
      <c r="X105" s="108" t="s">
        <v>259</v>
      </c>
      <c r="Y105" s="111">
        <v>1</v>
      </c>
    </row>
    <row r="106" spans="23:25" x14ac:dyDescent="0.4">
      <c r="W106" s="108" t="s">
        <v>1486</v>
      </c>
      <c r="X106" s="108"/>
      <c r="Y106" s="111">
        <v>3</v>
      </c>
    </row>
    <row r="107" spans="23:25" x14ac:dyDescent="0.4">
      <c r="W107" s="108" t="s">
        <v>10</v>
      </c>
      <c r="X107" s="108" t="s">
        <v>1371</v>
      </c>
      <c r="Y107" s="111">
        <v>2</v>
      </c>
    </row>
    <row r="108" spans="23:25" x14ac:dyDescent="0.4">
      <c r="W108" s="108"/>
      <c r="X108" s="108" t="s">
        <v>118</v>
      </c>
      <c r="Y108" s="111">
        <v>1</v>
      </c>
    </row>
    <row r="109" spans="23:25" x14ac:dyDescent="0.4">
      <c r="W109" s="108" t="s">
        <v>1489</v>
      </c>
      <c r="X109" s="108"/>
      <c r="Y109" s="111">
        <v>3</v>
      </c>
    </row>
    <row r="110" spans="23:25" x14ac:dyDescent="0.4">
      <c r="W110" s="108" t="s">
        <v>18</v>
      </c>
      <c r="X110" s="108" t="s">
        <v>147</v>
      </c>
      <c r="Y110" s="111">
        <v>1</v>
      </c>
    </row>
    <row r="111" spans="23:25" x14ac:dyDescent="0.4">
      <c r="W111" s="108"/>
      <c r="X111" s="108" t="s">
        <v>1407</v>
      </c>
      <c r="Y111" s="111">
        <v>1</v>
      </c>
    </row>
    <row r="112" spans="23:25" x14ac:dyDescent="0.4">
      <c r="W112" s="108"/>
      <c r="X112" s="108" t="s">
        <v>1214</v>
      </c>
      <c r="Y112" s="111">
        <v>1</v>
      </c>
    </row>
    <row r="113" spans="23:25" x14ac:dyDescent="0.4">
      <c r="W113" s="108" t="s">
        <v>1498</v>
      </c>
      <c r="X113" s="108"/>
      <c r="Y113" s="111">
        <v>3</v>
      </c>
    </row>
    <row r="114" spans="23:25" x14ac:dyDescent="0.4">
      <c r="W114" s="108" t="s">
        <v>21</v>
      </c>
      <c r="X114" s="108" t="s">
        <v>1383</v>
      </c>
      <c r="Y114" s="111">
        <v>1</v>
      </c>
    </row>
    <row r="115" spans="23:25" x14ac:dyDescent="0.4">
      <c r="W115" s="108"/>
      <c r="X115" s="108" t="s">
        <v>201</v>
      </c>
      <c r="Y115" s="111">
        <v>1</v>
      </c>
    </row>
    <row r="116" spans="23:25" x14ac:dyDescent="0.4">
      <c r="W116" s="108" t="s">
        <v>1495</v>
      </c>
      <c r="X116" s="108"/>
      <c r="Y116" s="111">
        <v>2</v>
      </c>
    </row>
    <row r="117" spans="23:25" x14ac:dyDescent="0.4">
      <c r="W117" s="108" t="s">
        <v>11</v>
      </c>
      <c r="X117" s="108" t="s">
        <v>1360</v>
      </c>
      <c r="Y117" s="111">
        <v>2</v>
      </c>
    </row>
    <row r="118" spans="23:25" x14ac:dyDescent="0.4">
      <c r="W118" s="108" t="s">
        <v>1496</v>
      </c>
      <c r="X118" s="108"/>
      <c r="Y118" s="111">
        <v>2</v>
      </c>
    </row>
    <row r="119" spans="23:25" x14ac:dyDescent="0.4">
      <c r="W119" s="108" t="s">
        <v>1305</v>
      </c>
      <c r="X119" s="108" t="s">
        <v>104</v>
      </c>
      <c r="Y119" s="111">
        <v>1</v>
      </c>
    </row>
    <row r="120" spans="23:25" x14ac:dyDescent="0.4">
      <c r="W120" s="108" t="s">
        <v>1502</v>
      </c>
      <c r="X120" s="108"/>
      <c r="Y120" s="111">
        <v>1</v>
      </c>
    </row>
    <row r="121" spans="23:25" x14ac:dyDescent="0.4">
      <c r="W121" s="108" t="s">
        <v>1174</v>
      </c>
      <c r="X121" s="108"/>
      <c r="Y121" s="111">
        <v>296</v>
      </c>
    </row>
    <row r="122" spans="23:25" x14ac:dyDescent="0.4">
      <c r="W122"/>
      <c r="X122"/>
      <c r="Y122"/>
    </row>
    <row r="123" spans="23:25" x14ac:dyDescent="0.4">
      <c r="W123"/>
      <c r="X123"/>
      <c r="Y123"/>
    </row>
    <row r="124" spans="23:25" x14ac:dyDescent="0.4">
      <c r="W124"/>
      <c r="X124"/>
      <c r="Y124"/>
    </row>
    <row r="125" spans="23:25" x14ac:dyDescent="0.4">
      <c r="W125"/>
      <c r="X125"/>
      <c r="Y125"/>
    </row>
    <row r="126" spans="23:25" x14ac:dyDescent="0.4">
      <c r="W126"/>
      <c r="X126"/>
      <c r="Y126"/>
    </row>
    <row r="127" spans="23:25" x14ac:dyDescent="0.4">
      <c r="W127"/>
      <c r="X127"/>
      <c r="Y127"/>
    </row>
    <row r="128" spans="23:25" x14ac:dyDescent="0.4">
      <c r="W128"/>
      <c r="X128"/>
      <c r="Y128"/>
    </row>
    <row r="129" spans="23:25" x14ac:dyDescent="0.4">
      <c r="W129"/>
      <c r="X129"/>
      <c r="Y129"/>
    </row>
    <row r="130" spans="23:25" x14ac:dyDescent="0.4">
      <c r="W130"/>
      <c r="X130"/>
      <c r="Y130"/>
    </row>
    <row r="131" spans="23:25" x14ac:dyDescent="0.4">
      <c r="W131"/>
      <c r="X131"/>
      <c r="Y131"/>
    </row>
    <row r="132" spans="23:25" x14ac:dyDescent="0.4">
      <c r="W132"/>
      <c r="X132"/>
      <c r="Y132"/>
    </row>
    <row r="133" spans="23:25" x14ac:dyDescent="0.4">
      <c r="W133"/>
      <c r="X133"/>
      <c r="Y133"/>
    </row>
    <row r="134" spans="23:25" x14ac:dyDescent="0.4">
      <c r="W134"/>
      <c r="X134"/>
      <c r="Y134"/>
    </row>
    <row r="135" spans="23:25" x14ac:dyDescent="0.4">
      <c r="W135"/>
      <c r="X135"/>
      <c r="Y135"/>
    </row>
    <row r="136" spans="23:25" x14ac:dyDescent="0.4">
      <c r="W136"/>
      <c r="X136"/>
      <c r="Y136"/>
    </row>
    <row r="137" spans="23:25" x14ac:dyDescent="0.4">
      <c r="W137"/>
      <c r="X137"/>
      <c r="Y137"/>
    </row>
    <row r="138" spans="23:25" x14ac:dyDescent="0.4">
      <c r="W138"/>
      <c r="X138"/>
      <c r="Y138"/>
    </row>
    <row r="139" spans="23:25" x14ac:dyDescent="0.4">
      <c r="W139"/>
      <c r="X139"/>
      <c r="Y139"/>
    </row>
    <row r="140" spans="23:25" x14ac:dyDescent="0.4">
      <c r="W140"/>
      <c r="X140"/>
      <c r="Y140"/>
    </row>
    <row r="141" spans="23:25" x14ac:dyDescent="0.4">
      <c r="W141"/>
      <c r="X141"/>
      <c r="Y141"/>
    </row>
    <row r="142" spans="23:25" x14ac:dyDescent="0.4">
      <c r="W142"/>
      <c r="X142"/>
      <c r="Y142"/>
    </row>
    <row r="143" spans="23:25" x14ac:dyDescent="0.4">
      <c r="W143"/>
      <c r="X143"/>
      <c r="Y143"/>
    </row>
    <row r="144" spans="23:25" x14ac:dyDescent="0.4">
      <c r="W144"/>
      <c r="X144"/>
      <c r="Y144"/>
    </row>
    <row r="145" spans="23:25" x14ac:dyDescent="0.4">
      <c r="W145"/>
      <c r="X145"/>
      <c r="Y145"/>
    </row>
    <row r="146" spans="23:25" x14ac:dyDescent="0.4">
      <c r="W146"/>
      <c r="X146"/>
      <c r="Y146"/>
    </row>
    <row r="147" spans="23:25" x14ac:dyDescent="0.4">
      <c r="W147"/>
      <c r="X147"/>
      <c r="Y147"/>
    </row>
    <row r="148" spans="23:25" x14ac:dyDescent="0.4">
      <c r="W148"/>
      <c r="X148"/>
      <c r="Y148"/>
    </row>
    <row r="149" spans="23:25" x14ac:dyDescent="0.4">
      <c r="W149"/>
      <c r="X149"/>
      <c r="Y149"/>
    </row>
    <row r="150" spans="23:25" x14ac:dyDescent="0.4">
      <c r="W150"/>
      <c r="X150"/>
      <c r="Y150"/>
    </row>
    <row r="151" spans="23:25" x14ac:dyDescent="0.4">
      <c r="W151"/>
      <c r="X151"/>
      <c r="Y151"/>
    </row>
    <row r="152" spans="23:25" x14ac:dyDescent="0.4">
      <c r="W152"/>
      <c r="X152"/>
      <c r="Y152"/>
    </row>
    <row r="153" spans="23:25" x14ac:dyDescent="0.4">
      <c r="W153"/>
      <c r="X153"/>
      <c r="Y153"/>
    </row>
    <row r="154" spans="23:25" x14ac:dyDescent="0.4">
      <c r="W154"/>
      <c r="X154"/>
      <c r="Y154"/>
    </row>
    <row r="155" spans="23:25" x14ac:dyDescent="0.4">
      <c r="W155"/>
      <c r="X155"/>
      <c r="Y155"/>
    </row>
    <row r="156" spans="23:25" x14ac:dyDescent="0.4">
      <c r="W156"/>
      <c r="X156"/>
      <c r="Y156"/>
    </row>
    <row r="157" spans="23:25" x14ac:dyDescent="0.4">
      <c r="W157"/>
      <c r="X157"/>
      <c r="Y157"/>
    </row>
    <row r="158" spans="23:25" x14ac:dyDescent="0.4">
      <c r="W158"/>
      <c r="X158"/>
      <c r="Y158"/>
    </row>
    <row r="159" spans="23:25" x14ac:dyDescent="0.4">
      <c r="W159"/>
      <c r="X159"/>
      <c r="Y159"/>
    </row>
    <row r="160" spans="23:25" x14ac:dyDescent="0.4">
      <c r="W160"/>
      <c r="X160"/>
      <c r="Y160"/>
    </row>
    <row r="161" spans="23:25" x14ac:dyDescent="0.4">
      <c r="W161"/>
      <c r="X161"/>
      <c r="Y161"/>
    </row>
    <row r="162" spans="23:25" x14ac:dyDescent="0.4">
      <c r="W162"/>
      <c r="X162"/>
      <c r="Y162"/>
    </row>
    <row r="163" spans="23:25" x14ac:dyDescent="0.4">
      <c r="W163"/>
      <c r="X163"/>
      <c r="Y163"/>
    </row>
    <row r="164" spans="23:25" x14ac:dyDescent="0.4">
      <c r="W164"/>
      <c r="X164"/>
      <c r="Y164"/>
    </row>
    <row r="165" spans="23:25" x14ac:dyDescent="0.4">
      <c r="W165"/>
      <c r="X165"/>
      <c r="Y165"/>
    </row>
    <row r="166" spans="23:25" x14ac:dyDescent="0.4">
      <c r="W166"/>
      <c r="X166"/>
      <c r="Y166"/>
    </row>
    <row r="167" spans="23:25" x14ac:dyDescent="0.4">
      <c r="W167"/>
      <c r="X167"/>
      <c r="Y167"/>
    </row>
    <row r="168" spans="23:25" x14ac:dyDescent="0.4">
      <c r="W168"/>
      <c r="X168"/>
      <c r="Y168"/>
    </row>
    <row r="169" spans="23:25" x14ac:dyDescent="0.4">
      <c r="W169"/>
      <c r="X169"/>
      <c r="Y169"/>
    </row>
    <row r="170" spans="23:25" x14ac:dyDescent="0.4">
      <c r="W170"/>
      <c r="X170"/>
      <c r="Y170"/>
    </row>
    <row r="171" spans="23:25" x14ac:dyDescent="0.4">
      <c r="W171"/>
      <c r="X171"/>
      <c r="Y171"/>
    </row>
    <row r="172" spans="23:25" x14ac:dyDescent="0.4">
      <c r="W172"/>
      <c r="X172"/>
      <c r="Y172"/>
    </row>
    <row r="173" spans="23:25" x14ac:dyDescent="0.4">
      <c r="W173"/>
      <c r="X173"/>
      <c r="Y173"/>
    </row>
    <row r="174" spans="23:25" x14ac:dyDescent="0.4">
      <c r="W174"/>
      <c r="X174"/>
      <c r="Y174"/>
    </row>
    <row r="175" spans="23:25" x14ac:dyDescent="0.4">
      <c r="W175"/>
      <c r="X175"/>
      <c r="Y175"/>
    </row>
    <row r="176" spans="23:25" x14ac:dyDescent="0.4">
      <c r="W176"/>
      <c r="X176"/>
      <c r="Y176"/>
    </row>
  </sheetData>
  <mergeCells count="1">
    <mergeCell ref="B4:B5"/>
  </mergeCells>
  <conditionalFormatting sqref="D6:D27">
    <cfRule type="colorScale" priority="3">
      <colorScale>
        <cfvo type="min"/>
        <cfvo type="max"/>
        <color rgb="FFFCFCFF"/>
        <color rgb="FF4066B8"/>
      </colorScale>
    </cfRule>
  </conditionalFormatting>
  <conditionalFormatting sqref="C6:C27">
    <cfRule type="colorScale" priority="2">
      <colorScale>
        <cfvo type="min"/>
        <cfvo type="max"/>
        <color rgb="FFFCFCFF"/>
        <color rgb="FF4066B8"/>
      </colorScale>
    </cfRule>
  </conditionalFormatting>
  <conditionalFormatting sqref="E6:E27">
    <cfRule type="colorScale" priority="1">
      <colorScale>
        <cfvo type="min"/>
        <cfvo type="max"/>
        <color rgb="FFFCFCFF"/>
        <color rgb="FF4066B8"/>
      </colorScale>
    </cfRule>
  </conditionalFormatting>
  <pageMargins left="0.7" right="0.7" top="0.75" bottom="0.75" header="0.3" footer="0.3"/>
  <pageSetup orientation="portrait" r:id="rId6"/>
  <drawing r:id="rId7"/>
  <extLst>
    <ext xmlns:x14="http://schemas.microsoft.com/office/spreadsheetml/2009/9/main" uri="{A8765BA9-456A-4dab-B4F3-ACF838C121DE}">
      <x14:slicerList>
        <x14:slicer r:id="rId8"/>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029C3-365B-487E-BB6C-659025174D12}">
  <sheetPr codeName="Sheet12"/>
  <dimension ref="A1:I334"/>
  <sheetViews>
    <sheetView workbookViewId="0">
      <selection activeCell="C13" sqref="C13"/>
    </sheetView>
  </sheetViews>
  <sheetFormatPr defaultRowHeight="14.5" x14ac:dyDescent="0.35"/>
  <cols>
    <col min="1" max="1" width="20.453125" customWidth="1"/>
    <col min="2" max="2" width="15.81640625" bestFit="1" customWidth="1"/>
    <col min="3" max="3" width="13.1796875" bestFit="1" customWidth="1"/>
    <col min="4" max="4" width="23.453125" bestFit="1" customWidth="1"/>
    <col min="5" max="5" width="13.1796875" bestFit="1" customWidth="1"/>
    <col min="6" max="6" width="15.81640625" bestFit="1" customWidth="1"/>
    <col min="7" max="7" width="23.453125" bestFit="1" customWidth="1"/>
    <col min="8" max="8" width="18.81640625" bestFit="1" customWidth="1"/>
    <col min="9" max="9" width="16.1796875" bestFit="1" customWidth="1"/>
  </cols>
  <sheetData>
    <row r="1" spans="1:9" x14ac:dyDescent="0.35">
      <c r="A1" s="7" t="s">
        <v>1100</v>
      </c>
      <c r="B1" s="8" t="s">
        <v>1101</v>
      </c>
      <c r="C1" s="8" t="s">
        <v>1102</v>
      </c>
      <c r="D1" s="8" t="s">
        <v>1103</v>
      </c>
      <c r="E1" s="8" t="s">
        <v>1107</v>
      </c>
      <c r="F1" s="8" t="s">
        <v>1104</v>
      </c>
      <c r="G1" s="8" t="s">
        <v>1105</v>
      </c>
      <c r="H1" s="8" t="s">
        <v>1106</v>
      </c>
      <c r="I1" s="9" t="s">
        <v>1108</v>
      </c>
    </row>
    <row r="2" spans="1:9" x14ac:dyDescent="0.35">
      <c r="A2" s="2" t="s">
        <v>14</v>
      </c>
      <c r="B2" s="1" t="s">
        <v>274</v>
      </c>
      <c r="C2" s="1" t="s">
        <v>282</v>
      </c>
      <c r="D2" s="1" t="s">
        <v>192</v>
      </c>
      <c r="E2" s="1" t="s">
        <v>284</v>
      </c>
      <c r="F2" s="1" t="s">
        <v>283</v>
      </c>
      <c r="G2" s="1" t="s">
        <v>192</v>
      </c>
      <c r="H2" s="1" t="s">
        <v>283</v>
      </c>
      <c r="I2" s="3" t="s">
        <v>284</v>
      </c>
    </row>
    <row r="3" spans="1:9" x14ac:dyDescent="0.35">
      <c r="A3" s="5" t="s">
        <v>14</v>
      </c>
      <c r="B3" s="4" t="s">
        <v>274</v>
      </c>
      <c r="C3" s="4" t="s">
        <v>282</v>
      </c>
      <c r="D3" s="4" t="s">
        <v>110</v>
      </c>
      <c r="E3" s="4" t="s">
        <v>286</v>
      </c>
      <c r="F3" s="4" t="s">
        <v>285</v>
      </c>
      <c r="G3" s="4" t="s">
        <v>110</v>
      </c>
      <c r="H3" s="4" t="s">
        <v>285</v>
      </c>
      <c r="I3" s="6" t="s">
        <v>286</v>
      </c>
    </row>
    <row r="4" spans="1:9" x14ac:dyDescent="0.35">
      <c r="A4" s="1" t="s">
        <v>14</v>
      </c>
      <c r="B4" s="1" t="s">
        <v>274</v>
      </c>
      <c r="C4" s="1" t="s">
        <v>282</v>
      </c>
      <c r="D4" s="1" t="s">
        <v>224</v>
      </c>
      <c r="E4" s="1" t="s">
        <v>289</v>
      </c>
      <c r="F4" s="1" t="s">
        <v>287</v>
      </c>
      <c r="G4" s="1" t="s">
        <v>288</v>
      </c>
      <c r="H4" s="1" t="s">
        <v>287</v>
      </c>
      <c r="I4" s="3" t="s">
        <v>289</v>
      </c>
    </row>
    <row r="5" spans="1:9" x14ac:dyDescent="0.35">
      <c r="A5" s="4" t="s">
        <v>14</v>
      </c>
      <c r="B5" s="4" t="s">
        <v>274</v>
      </c>
      <c r="C5" s="4" t="s">
        <v>282</v>
      </c>
      <c r="D5" s="4" t="s">
        <v>132</v>
      </c>
      <c r="E5" s="4" t="s">
        <v>291</v>
      </c>
      <c r="F5" s="4" t="s">
        <v>290</v>
      </c>
      <c r="G5" s="4" t="s">
        <v>132</v>
      </c>
      <c r="H5" s="4" t="s">
        <v>290</v>
      </c>
      <c r="I5" s="6" t="s">
        <v>291</v>
      </c>
    </row>
    <row r="6" spans="1:9" x14ac:dyDescent="0.35">
      <c r="A6" s="1" t="s">
        <v>14</v>
      </c>
      <c r="B6" s="1" t="s">
        <v>274</v>
      </c>
      <c r="C6" s="1" t="s">
        <v>282</v>
      </c>
      <c r="D6" s="1" t="s">
        <v>24</v>
      </c>
      <c r="E6" s="1" t="s">
        <v>293</v>
      </c>
      <c r="F6" s="1" t="s">
        <v>292</v>
      </c>
      <c r="G6" s="1" t="s">
        <v>24</v>
      </c>
      <c r="H6" s="1" t="s">
        <v>292</v>
      </c>
      <c r="I6" s="3" t="s">
        <v>293</v>
      </c>
    </row>
    <row r="7" spans="1:9" x14ac:dyDescent="0.35">
      <c r="A7" s="4" t="s">
        <v>14</v>
      </c>
      <c r="B7" s="4" t="s">
        <v>274</v>
      </c>
      <c r="C7" s="4" t="s">
        <v>282</v>
      </c>
      <c r="D7" s="4" t="s">
        <v>187</v>
      </c>
      <c r="E7" s="4" t="s">
        <v>295</v>
      </c>
      <c r="F7" s="4" t="s">
        <v>294</v>
      </c>
      <c r="G7" s="4" t="s">
        <v>187</v>
      </c>
      <c r="H7" s="4" t="s">
        <v>294</v>
      </c>
      <c r="I7" s="6" t="s">
        <v>295</v>
      </c>
    </row>
    <row r="8" spans="1:9" x14ac:dyDescent="0.35">
      <c r="A8" s="1" t="s">
        <v>14</v>
      </c>
      <c r="B8" s="1" t="s">
        <v>274</v>
      </c>
      <c r="C8" s="1" t="s">
        <v>282</v>
      </c>
      <c r="D8" s="1" t="s">
        <v>223</v>
      </c>
      <c r="E8" s="1" t="s">
        <v>297</v>
      </c>
      <c r="F8" s="1" t="s">
        <v>296</v>
      </c>
      <c r="G8" s="1" t="s">
        <v>223</v>
      </c>
      <c r="H8" s="1" t="s">
        <v>296</v>
      </c>
      <c r="I8" s="3" t="s">
        <v>297</v>
      </c>
    </row>
    <row r="9" spans="1:9" x14ac:dyDescent="0.35">
      <c r="A9" s="4" t="s">
        <v>14</v>
      </c>
      <c r="B9" s="4" t="s">
        <v>274</v>
      </c>
      <c r="C9" s="4" t="s">
        <v>282</v>
      </c>
      <c r="D9" s="4" t="s">
        <v>298</v>
      </c>
      <c r="E9" s="4" t="s">
        <v>300</v>
      </c>
      <c r="F9" s="4" t="s">
        <v>299</v>
      </c>
      <c r="G9" s="4" t="s">
        <v>298</v>
      </c>
      <c r="H9" s="4" t="s">
        <v>299</v>
      </c>
      <c r="I9" s="6" t="s">
        <v>300</v>
      </c>
    </row>
    <row r="10" spans="1:9" x14ac:dyDescent="0.35">
      <c r="A10" s="1" t="s">
        <v>14</v>
      </c>
      <c r="B10" s="1" t="s">
        <v>274</v>
      </c>
      <c r="C10" s="1" t="s">
        <v>282</v>
      </c>
      <c r="D10" s="1" t="s">
        <v>301</v>
      </c>
      <c r="E10" s="1" t="s">
        <v>303</v>
      </c>
      <c r="F10" s="1" t="s">
        <v>302</v>
      </c>
      <c r="G10" s="1" t="s">
        <v>301</v>
      </c>
      <c r="H10" s="1" t="s">
        <v>302</v>
      </c>
      <c r="I10" s="3" t="s">
        <v>303</v>
      </c>
    </row>
    <row r="11" spans="1:9" x14ac:dyDescent="0.35">
      <c r="A11" s="4" t="s">
        <v>14</v>
      </c>
      <c r="B11" s="4" t="s">
        <v>274</v>
      </c>
      <c r="C11" s="4" t="s">
        <v>282</v>
      </c>
      <c r="D11" s="4" t="s">
        <v>31</v>
      </c>
      <c r="E11" s="4" t="s">
        <v>305</v>
      </c>
      <c r="F11" s="4" t="s">
        <v>304</v>
      </c>
      <c r="G11" s="4" t="s">
        <v>31</v>
      </c>
      <c r="H11" s="4" t="s">
        <v>304</v>
      </c>
      <c r="I11" s="6" t="s">
        <v>305</v>
      </c>
    </row>
    <row r="12" spans="1:9" x14ac:dyDescent="0.35">
      <c r="A12" s="1" t="s">
        <v>14</v>
      </c>
      <c r="B12" s="1" t="s">
        <v>274</v>
      </c>
      <c r="C12" s="1" t="s">
        <v>282</v>
      </c>
      <c r="D12" s="1" t="s">
        <v>30</v>
      </c>
      <c r="E12" s="1" t="s">
        <v>307</v>
      </c>
      <c r="F12" s="1" t="s">
        <v>306</v>
      </c>
      <c r="G12" s="1" t="s">
        <v>30</v>
      </c>
      <c r="H12" s="1" t="s">
        <v>306</v>
      </c>
      <c r="I12" s="3" t="s">
        <v>307</v>
      </c>
    </row>
    <row r="13" spans="1:9" x14ac:dyDescent="0.35">
      <c r="A13" s="4" t="s">
        <v>11</v>
      </c>
      <c r="B13" s="4" t="s">
        <v>273</v>
      </c>
      <c r="C13" s="4" t="s">
        <v>308</v>
      </c>
      <c r="D13" s="4" t="s">
        <v>184</v>
      </c>
      <c r="E13" s="4" t="s">
        <v>310</v>
      </c>
      <c r="F13" s="4" t="s">
        <v>309</v>
      </c>
      <c r="G13" s="4" t="s">
        <v>184</v>
      </c>
      <c r="H13" s="4" t="s">
        <v>309</v>
      </c>
      <c r="I13" s="6" t="s">
        <v>310</v>
      </c>
    </row>
    <row r="14" spans="1:9" x14ac:dyDescent="0.35">
      <c r="A14" s="1" t="s">
        <v>11</v>
      </c>
      <c r="B14" s="1" t="s">
        <v>273</v>
      </c>
      <c r="C14" s="1" t="s">
        <v>308</v>
      </c>
      <c r="D14" s="1" t="s">
        <v>28</v>
      </c>
      <c r="E14" s="1" t="s">
        <v>312</v>
      </c>
      <c r="F14" s="1" t="s">
        <v>311</v>
      </c>
      <c r="G14" s="1" t="s">
        <v>28</v>
      </c>
      <c r="H14" s="1" t="s">
        <v>311</v>
      </c>
      <c r="I14" s="3" t="s">
        <v>312</v>
      </c>
    </row>
    <row r="15" spans="1:9" x14ac:dyDescent="0.35">
      <c r="A15" s="4" t="s">
        <v>11</v>
      </c>
      <c r="B15" s="4" t="s">
        <v>273</v>
      </c>
      <c r="C15" s="4" t="s">
        <v>308</v>
      </c>
      <c r="D15" s="4" t="s">
        <v>45</v>
      </c>
      <c r="E15" s="4" t="s">
        <v>314</v>
      </c>
      <c r="F15" s="4" t="s">
        <v>313</v>
      </c>
      <c r="G15" s="4" t="s">
        <v>45</v>
      </c>
      <c r="H15" s="4" t="s">
        <v>313</v>
      </c>
      <c r="I15" s="6" t="s">
        <v>314</v>
      </c>
    </row>
    <row r="16" spans="1:9" x14ac:dyDescent="0.35">
      <c r="A16" s="1" t="s">
        <v>11</v>
      </c>
      <c r="B16" s="1" t="s">
        <v>273</v>
      </c>
      <c r="C16" s="1" t="s">
        <v>308</v>
      </c>
      <c r="D16" s="1" t="s">
        <v>44</v>
      </c>
      <c r="E16" s="1" t="s">
        <v>316</v>
      </c>
      <c r="F16" s="1" t="s">
        <v>315</v>
      </c>
      <c r="G16" s="1" t="s">
        <v>44</v>
      </c>
      <c r="H16" s="1" t="s">
        <v>315</v>
      </c>
      <c r="I16" s="3" t="s">
        <v>316</v>
      </c>
    </row>
    <row r="17" spans="1:9" x14ac:dyDescent="0.35">
      <c r="A17" s="4" t="s">
        <v>11</v>
      </c>
      <c r="B17" s="4" t="s">
        <v>273</v>
      </c>
      <c r="C17" s="4" t="s">
        <v>308</v>
      </c>
      <c r="D17" s="4" t="s">
        <v>153</v>
      </c>
      <c r="E17" s="4" t="s">
        <v>318</v>
      </c>
      <c r="F17" s="4" t="s">
        <v>317</v>
      </c>
      <c r="G17" s="4" t="s">
        <v>153</v>
      </c>
      <c r="H17" s="4" t="s">
        <v>317</v>
      </c>
      <c r="I17" s="6" t="s">
        <v>318</v>
      </c>
    </row>
    <row r="18" spans="1:9" x14ac:dyDescent="0.35">
      <c r="A18" s="1" t="s">
        <v>11</v>
      </c>
      <c r="B18" s="1" t="s">
        <v>273</v>
      </c>
      <c r="C18" s="1" t="s">
        <v>308</v>
      </c>
      <c r="D18" s="1" t="s">
        <v>42</v>
      </c>
      <c r="E18" s="1" t="s">
        <v>320</v>
      </c>
      <c r="F18" s="1" t="s">
        <v>319</v>
      </c>
      <c r="G18" s="1" t="s">
        <v>42</v>
      </c>
      <c r="H18" s="1" t="s">
        <v>319</v>
      </c>
      <c r="I18" s="3" t="s">
        <v>320</v>
      </c>
    </row>
    <row r="19" spans="1:9" x14ac:dyDescent="0.35">
      <c r="A19" s="4" t="s">
        <v>11</v>
      </c>
      <c r="B19" s="4" t="s">
        <v>273</v>
      </c>
      <c r="C19" s="4" t="s">
        <v>308</v>
      </c>
      <c r="D19" s="4" t="s">
        <v>174</v>
      </c>
      <c r="E19" s="4" t="s">
        <v>322</v>
      </c>
      <c r="F19" s="4" t="s">
        <v>321</v>
      </c>
      <c r="G19" s="4" t="s">
        <v>174</v>
      </c>
      <c r="H19" s="4" t="s">
        <v>321</v>
      </c>
      <c r="I19" s="6" t="s">
        <v>322</v>
      </c>
    </row>
    <row r="20" spans="1:9" x14ac:dyDescent="0.35">
      <c r="A20" s="1" t="s">
        <v>11</v>
      </c>
      <c r="B20" s="1" t="s">
        <v>273</v>
      </c>
      <c r="C20" s="1" t="s">
        <v>308</v>
      </c>
      <c r="D20" s="1" t="s">
        <v>113</v>
      </c>
      <c r="E20" s="1" t="s">
        <v>324</v>
      </c>
      <c r="F20" s="1" t="s">
        <v>323</v>
      </c>
      <c r="G20" s="1" t="s">
        <v>113</v>
      </c>
      <c r="H20" s="1" t="s">
        <v>323</v>
      </c>
      <c r="I20" s="3" t="s">
        <v>324</v>
      </c>
    </row>
    <row r="21" spans="1:9" x14ac:dyDescent="0.35">
      <c r="A21" s="4" t="s">
        <v>17</v>
      </c>
      <c r="B21" s="4" t="s">
        <v>277</v>
      </c>
      <c r="C21" s="4" t="s">
        <v>325</v>
      </c>
      <c r="D21" s="4" t="s">
        <v>326</v>
      </c>
      <c r="E21" s="4" t="s">
        <v>329</v>
      </c>
      <c r="F21" s="4" t="s">
        <v>327</v>
      </c>
      <c r="G21" s="4" t="s">
        <v>328</v>
      </c>
      <c r="H21" s="4" t="s">
        <v>327</v>
      </c>
      <c r="I21" s="6" t="s">
        <v>329</v>
      </c>
    </row>
    <row r="22" spans="1:9" x14ac:dyDescent="0.35">
      <c r="A22" s="1" t="s">
        <v>17</v>
      </c>
      <c r="B22" s="1" t="s">
        <v>277</v>
      </c>
      <c r="C22" s="1" t="s">
        <v>325</v>
      </c>
      <c r="D22" s="1" t="s">
        <v>17</v>
      </c>
      <c r="E22" s="1" t="s">
        <v>330</v>
      </c>
      <c r="F22" s="1" t="s">
        <v>277</v>
      </c>
      <c r="G22" s="1" t="s">
        <v>17</v>
      </c>
      <c r="H22" s="1" t="s">
        <v>277</v>
      </c>
      <c r="I22" s="3" t="s">
        <v>330</v>
      </c>
    </row>
    <row r="23" spans="1:9" x14ac:dyDescent="0.35">
      <c r="A23" s="4" t="s">
        <v>17</v>
      </c>
      <c r="B23" s="4" t="s">
        <v>277</v>
      </c>
      <c r="C23" s="4" t="s">
        <v>325</v>
      </c>
      <c r="D23" s="4" t="s">
        <v>32</v>
      </c>
      <c r="E23" s="4" t="s">
        <v>332</v>
      </c>
      <c r="F23" s="4" t="s">
        <v>331</v>
      </c>
      <c r="G23" s="4" t="s">
        <v>32</v>
      </c>
      <c r="H23" s="4" t="s">
        <v>331</v>
      </c>
      <c r="I23" s="6" t="s">
        <v>332</v>
      </c>
    </row>
    <row r="24" spans="1:9" x14ac:dyDescent="0.35">
      <c r="A24" s="1" t="s">
        <v>17</v>
      </c>
      <c r="B24" s="1" t="s">
        <v>277</v>
      </c>
      <c r="C24" s="1" t="s">
        <v>325</v>
      </c>
      <c r="D24" s="1" t="s">
        <v>179</v>
      </c>
      <c r="E24" s="1" t="s">
        <v>334</v>
      </c>
      <c r="F24" s="1" t="s">
        <v>333</v>
      </c>
      <c r="G24" s="1" t="s">
        <v>179</v>
      </c>
      <c r="H24" s="1" t="s">
        <v>333</v>
      </c>
      <c r="I24" s="3" t="s">
        <v>334</v>
      </c>
    </row>
    <row r="25" spans="1:9" x14ac:dyDescent="0.35">
      <c r="A25" s="4" t="s">
        <v>17</v>
      </c>
      <c r="B25" s="4" t="s">
        <v>277</v>
      </c>
      <c r="C25" s="4" t="s">
        <v>325</v>
      </c>
      <c r="D25" s="4" t="s">
        <v>335</v>
      </c>
      <c r="E25" s="4" t="s">
        <v>337</v>
      </c>
      <c r="F25" s="4" t="s">
        <v>336</v>
      </c>
      <c r="G25" s="4" t="s">
        <v>335</v>
      </c>
      <c r="H25" s="4" t="s">
        <v>336</v>
      </c>
      <c r="I25" s="6" t="s">
        <v>337</v>
      </c>
    </row>
    <row r="26" spans="1:9" x14ac:dyDescent="0.35">
      <c r="A26" s="1" t="s">
        <v>17</v>
      </c>
      <c r="B26" s="1" t="s">
        <v>277</v>
      </c>
      <c r="C26" s="1" t="s">
        <v>325</v>
      </c>
      <c r="D26" s="1" t="s">
        <v>338</v>
      </c>
      <c r="E26" s="1" t="s">
        <v>340</v>
      </c>
      <c r="F26" s="1" t="s">
        <v>339</v>
      </c>
      <c r="G26" s="1" t="s">
        <v>338</v>
      </c>
      <c r="H26" s="1" t="s">
        <v>339</v>
      </c>
      <c r="I26" s="3" t="s">
        <v>340</v>
      </c>
    </row>
    <row r="27" spans="1:9" x14ac:dyDescent="0.35">
      <c r="A27" s="4" t="s">
        <v>17</v>
      </c>
      <c r="B27" s="4" t="s">
        <v>277</v>
      </c>
      <c r="C27" s="4" t="s">
        <v>325</v>
      </c>
      <c r="D27" s="4" t="s">
        <v>217</v>
      </c>
      <c r="E27" s="4" t="s">
        <v>342</v>
      </c>
      <c r="F27" s="4" t="s">
        <v>341</v>
      </c>
      <c r="G27" s="4" t="s">
        <v>217</v>
      </c>
      <c r="H27" s="4" t="s">
        <v>341</v>
      </c>
      <c r="I27" s="6" t="s">
        <v>342</v>
      </c>
    </row>
    <row r="28" spans="1:9" x14ac:dyDescent="0.35">
      <c r="A28" s="1" t="s">
        <v>17</v>
      </c>
      <c r="B28" s="1" t="s">
        <v>277</v>
      </c>
      <c r="C28" s="1" t="s">
        <v>325</v>
      </c>
      <c r="D28" s="1" t="s">
        <v>133</v>
      </c>
      <c r="E28" s="1" t="s">
        <v>345</v>
      </c>
      <c r="F28" s="1" t="s">
        <v>343</v>
      </c>
      <c r="G28" s="1" t="s">
        <v>344</v>
      </c>
      <c r="H28" s="1" t="s">
        <v>343</v>
      </c>
      <c r="I28" s="3" t="s">
        <v>345</v>
      </c>
    </row>
    <row r="29" spans="1:9" x14ac:dyDescent="0.35">
      <c r="A29" s="4" t="s">
        <v>17</v>
      </c>
      <c r="B29" s="4" t="s">
        <v>277</v>
      </c>
      <c r="C29" s="4" t="s">
        <v>325</v>
      </c>
      <c r="D29" s="4" t="s">
        <v>346</v>
      </c>
      <c r="E29" s="4" t="s">
        <v>348</v>
      </c>
      <c r="F29" s="4" t="s">
        <v>347</v>
      </c>
      <c r="G29" s="4" t="s">
        <v>346</v>
      </c>
      <c r="H29" s="4" t="s">
        <v>347</v>
      </c>
      <c r="I29" s="6" t="s">
        <v>348</v>
      </c>
    </row>
    <row r="30" spans="1:9" x14ac:dyDescent="0.35">
      <c r="A30" s="1" t="s">
        <v>17</v>
      </c>
      <c r="B30" s="1" t="s">
        <v>277</v>
      </c>
      <c r="C30" s="1" t="s">
        <v>325</v>
      </c>
      <c r="D30" s="1" t="s">
        <v>218</v>
      </c>
      <c r="E30" s="1" t="s">
        <v>350</v>
      </c>
      <c r="F30" s="1" t="s">
        <v>349</v>
      </c>
      <c r="G30" s="1" t="s">
        <v>218</v>
      </c>
      <c r="H30" s="1" t="s">
        <v>349</v>
      </c>
      <c r="I30" s="3" t="s">
        <v>350</v>
      </c>
    </row>
    <row r="31" spans="1:9" x14ac:dyDescent="0.35">
      <c r="A31" s="4" t="s">
        <v>17</v>
      </c>
      <c r="B31" s="4" t="s">
        <v>277</v>
      </c>
      <c r="C31" s="4" t="s">
        <v>325</v>
      </c>
      <c r="D31" s="4" t="s">
        <v>33</v>
      </c>
      <c r="E31" s="4" t="s">
        <v>354</v>
      </c>
      <c r="F31" s="4" t="s">
        <v>351</v>
      </c>
      <c r="G31" s="4" t="s">
        <v>352</v>
      </c>
      <c r="H31" s="4" t="s">
        <v>353</v>
      </c>
      <c r="I31" s="6" t="s">
        <v>354</v>
      </c>
    </row>
    <row r="32" spans="1:9" x14ac:dyDescent="0.35">
      <c r="A32" s="1" t="s">
        <v>17</v>
      </c>
      <c r="B32" s="1" t="s">
        <v>277</v>
      </c>
      <c r="C32" s="1" t="s">
        <v>325</v>
      </c>
      <c r="D32" s="1" t="s">
        <v>52</v>
      </c>
      <c r="E32" s="1" t="s">
        <v>357</v>
      </c>
      <c r="F32" s="1" t="s">
        <v>355</v>
      </c>
      <c r="G32" s="1" t="s">
        <v>356</v>
      </c>
      <c r="H32" s="1" t="s">
        <v>355</v>
      </c>
      <c r="I32" s="3" t="s">
        <v>357</v>
      </c>
    </row>
    <row r="33" spans="1:9" x14ac:dyDescent="0.35">
      <c r="A33" s="4" t="s">
        <v>17</v>
      </c>
      <c r="B33" s="4" t="s">
        <v>277</v>
      </c>
      <c r="C33" s="4" t="s">
        <v>325</v>
      </c>
      <c r="D33" s="4" t="s">
        <v>358</v>
      </c>
      <c r="E33" s="4" t="s">
        <v>360</v>
      </c>
      <c r="F33" s="4" t="s">
        <v>359</v>
      </c>
      <c r="G33" s="4" t="s">
        <v>358</v>
      </c>
      <c r="H33" s="4" t="s">
        <v>359</v>
      </c>
      <c r="I33" s="6" t="s">
        <v>360</v>
      </c>
    </row>
    <row r="34" spans="1:9" x14ac:dyDescent="0.35">
      <c r="A34" s="1" t="s">
        <v>17</v>
      </c>
      <c r="B34" s="1" t="s">
        <v>277</v>
      </c>
      <c r="C34" s="1" t="s">
        <v>325</v>
      </c>
      <c r="D34" s="1" t="s">
        <v>165</v>
      </c>
      <c r="E34" s="1" t="s">
        <v>362</v>
      </c>
      <c r="F34" s="1" t="s">
        <v>361</v>
      </c>
      <c r="G34" s="1" t="s">
        <v>165</v>
      </c>
      <c r="H34" s="1" t="s">
        <v>361</v>
      </c>
      <c r="I34" s="3" t="s">
        <v>362</v>
      </c>
    </row>
    <row r="35" spans="1:9" x14ac:dyDescent="0.35">
      <c r="A35" s="4" t="s">
        <v>17</v>
      </c>
      <c r="B35" s="4" t="s">
        <v>277</v>
      </c>
      <c r="C35" s="4" t="s">
        <v>325</v>
      </c>
      <c r="D35" s="4" t="s">
        <v>260</v>
      </c>
      <c r="E35" s="4" t="s">
        <v>365</v>
      </c>
      <c r="F35" s="4" t="s">
        <v>363</v>
      </c>
      <c r="G35" s="4" t="s">
        <v>364</v>
      </c>
      <c r="H35" s="4" t="s">
        <v>363</v>
      </c>
      <c r="I35" s="6" t="s">
        <v>365</v>
      </c>
    </row>
    <row r="36" spans="1:9" x14ac:dyDescent="0.35">
      <c r="A36" s="1" t="s">
        <v>17</v>
      </c>
      <c r="B36" s="1" t="s">
        <v>277</v>
      </c>
      <c r="C36" s="1" t="s">
        <v>325</v>
      </c>
      <c r="D36" s="1" t="s">
        <v>138</v>
      </c>
      <c r="E36" s="1" t="s">
        <v>368</v>
      </c>
      <c r="F36" s="1" t="s">
        <v>366</v>
      </c>
      <c r="G36" s="1" t="s">
        <v>367</v>
      </c>
      <c r="H36" s="1" t="s">
        <v>366</v>
      </c>
      <c r="I36" s="3" t="s">
        <v>368</v>
      </c>
    </row>
    <row r="37" spans="1:9" x14ac:dyDescent="0.35">
      <c r="A37" s="4" t="s">
        <v>17</v>
      </c>
      <c r="B37" s="4" t="s">
        <v>277</v>
      </c>
      <c r="C37" s="4" t="s">
        <v>325</v>
      </c>
      <c r="D37" s="4" t="s">
        <v>137</v>
      </c>
      <c r="E37" s="4" t="s">
        <v>371</v>
      </c>
      <c r="F37" s="4" t="s">
        <v>369</v>
      </c>
      <c r="G37" s="4" t="s">
        <v>370</v>
      </c>
      <c r="H37" s="4" t="s">
        <v>369</v>
      </c>
      <c r="I37" s="6" t="s">
        <v>371</v>
      </c>
    </row>
    <row r="38" spans="1:9" x14ac:dyDescent="0.35">
      <c r="A38" s="1" t="s">
        <v>17</v>
      </c>
      <c r="B38" s="1" t="s">
        <v>277</v>
      </c>
      <c r="C38" s="1" t="s">
        <v>325</v>
      </c>
      <c r="D38" s="1" t="s">
        <v>244</v>
      </c>
      <c r="E38" s="1" t="s">
        <v>373</v>
      </c>
      <c r="F38" s="1" t="s">
        <v>372</v>
      </c>
      <c r="G38" s="1" t="s">
        <v>244</v>
      </c>
      <c r="H38" s="1" t="s">
        <v>372</v>
      </c>
      <c r="I38" s="3" t="s">
        <v>373</v>
      </c>
    </row>
    <row r="39" spans="1:9" x14ac:dyDescent="0.35">
      <c r="A39" s="4" t="s">
        <v>17</v>
      </c>
      <c r="B39" s="4" t="s">
        <v>277</v>
      </c>
      <c r="C39" s="4" t="s">
        <v>325</v>
      </c>
      <c r="D39" s="4" t="s">
        <v>374</v>
      </c>
      <c r="E39" s="4" t="s">
        <v>376</v>
      </c>
      <c r="F39" s="4" t="s">
        <v>375</v>
      </c>
      <c r="G39" s="4" t="s">
        <v>374</v>
      </c>
      <c r="H39" s="4" t="s">
        <v>375</v>
      </c>
      <c r="I39" s="6" t="s">
        <v>376</v>
      </c>
    </row>
    <row r="40" spans="1:9" x14ac:dyDescent="0.35">
      <c r="A40" s="1" t="s">
        <v>17</v>
      </c>
      <c r="B40" s="1" t="s">
        <v>277</v>
      </c>
      <c r="C40" s="1" t="s">
        <v>325</v>
      </c>
      <c r="D40" s="1" t="s">
        <v>255</v>
      </c>
      <c r="E40" s="1" t="s">
        <v>379</v>
      </c>
      <c r="F40" s="1" t="s">
        <v>377</v>
      </c>
      <c r="G40" s="1" t="s">
        <v>378</v>
      </c>
      <c r="H40" s="1" t="s">
        <v>377</v>
      </c>
      <c r="I40" s="3" t="s">
        <v>379</v>
      </c>
    </row>
    <row r="41" spans="1:9" x14ac:dyDescent="0.35">
      <c r="A41" s="4" t="s">
        <v>2</v>
      </c>
      <c r="B41" s="4" t="s">
        <v>265</v>
      </c>
      <c r="C41" s="4" t="s">
        <v>380</v>
      </c>
      <c r="D41" s="4" t="s">
        <v>70</v>
      </c>
      <c r="E41" s="4" t="s">
        <v>382</v>
      </c>
      <c r="F41" s="4" t="s">
        <v>265</v>
      </c>
      <c r="G41" s="4" t="s">
        <v>381</v>
      </c>
      <c r="H41" s="4" t="s">
        <v>265</v>
      </c>
      <c r="I41" s="6" t="s">
        <v>382</v>
      </c>
    </row>
    <row r="42" spans="1:9" x14ac:dyDescent="0.35">
      <c r="A42" s="1" t="s">
        <v>2</v>
      </c>
      <c r="B42" s="1" t="s">
        <v>265</v>
      </c>
      <c r="C42" s="1" t="s">
        <v>380</v>
      </c>
      <c r="D42" s="1" t="s">
        <v>73</v>
      </c>
      <c r="E42" s="1" t="s">
        <v>384</v>
      </c>
      <c r="F42" s="1" t="s">
        <v>383</v>
      </c>
      <c r="G42" s="1" t="s">
        <v>73</v>
      </c>
      <c r="H42" s="1" t="s">
        <v>383</v>
      </c>
      <c r="I42" s="3" t="s">
        <v>384</v>
      </c>
    </row>
    <row r="43" spans="1:9" x14ac:dyDescent="0.35">
      <c r="A43" s="4" t="s">
        <v>2</v>
      </c>
      <c r="B43" s="4" t="s">
        <v>265</v>
      </c>
      <c r="C43" s="4" t="s">
        <v>380</v>
      </c>
      <c r="D43" s="4" t="s">
        <v>69</v>
      </c>
      <c r="E43" s="4" t="s">
        <v>386</v>
      </c>
      <c r="F43" s="4" t="s">
        <v>385</v>
      </c>
      <c r="G43" s="4" t="s">
        <v>69</v>
      </c>
      <c r="H43" s="4" t="s">
        <v>385</v>
      </c>
      <c r="I43" s="6" t="s">
        <v>386</v>
      </c>
    </row>
    <row r="44" spans="1:9" x14ac:dyDescent="0.35">
      <c r="A44" s="1" t="s">
        <v>2</v>
      </c>
      <c r="B44" s="1" t="s">
        <v>265</v>
      </c>
      <c r="C44" s="1" t="s">
        <v>380</v>
      </c>
      <c r="D44" s="1" t="s">
        <v>74</v>
      </c>
      <c r="E44" s="1" t="s">
        <v>388</v>
      </c>
      <c r="F44" s="1" t="s">
        <v>387</v>
      </c>
      <c r="G44" s="1" t="s">
        <v>74</v>
      </c>
      <c r="H44" s="1" t="s">
        <v>387</v>
      </c>
      <c r="I44" s="3" t="s">
        <v>388</v>
      </c>
    </row>
    <row r="45" spans="1:9" x14ac:dyDescent="0.35">
      <c r="A45" s="4" t="s">
        <v>2</v>
      </c>
      <c r="B45" s="4" t="s">
        <v>265</v>
      </c>
      <c r="C45" s="4" t="s">
        <v>380</v>
      </c>
      <c r="D45" s="4" t="s">
        <v>71</v>
      </c>
      <c r="E45" s="4" t="s">
        <v>391</v>
      </c>
      <c r="F45" s="4" t="s">
        <v>389</v>
      </c>
      <c r="G45" s="4" t="s">
        <v>390</v>
      </c>
      <c r="H45" s="4" t="s">
        <v>389</v>
      </c>
      <c r="I45" s="6" t="s">
        <v>391</v>
      </c>
    </row>
    <row r="46" spans="1:9" x14ac:dyDescent="0.35">
      <c r="A46" s="1" t="s">
        <v>2</v>
      </c>
      <c r="B46" s="1" t="s">
        <v>265</v>
      </c>
      <c r="C46" s="1" t="s">
        <v>380</v>
      </c>
      <c r="D46" s="1" t="s">
        <v>46</v>
      </c>
      <c r="E46" s="1" t="s">
        <v>393</v>
      </c>
      <c r="F46" s="1" t="s">
        <v>392</v>
      </c>
      <c r="G46" s="1" t="s">
        <v>46</v>
      </c>
      <c r="H46" s="1" t="s">
        <v>392</v>
      </c>
      <c r="I46" s="3" t="s">
        <v>393</v>
      </c>
    </row>
    <row r="47" spans="1:9" x14ac:dyDescent="0.35">
      <c r="A47" s="4" t="s">
        <v>2</v>
      </c>
      <c r="B47" s="4" t="s">
        <v>265</v>
      </c>
      <c r="C47" s="4" t="s">
        <v>380</v>
      </c>
      <c r="D47" s="4" t="s">
        <v>127</v>
      </c>
      <c r="E47" s="4" t="s">
        <v>395</v>
      </c>
      <c r="F47" s="4" t="s">
        <v>394</v>
      </c>
      <c r="G47" s="4" t="s">
        <v>127</v>
      </c>
      <c r="H47" s="4" t="s">
        <v>394</v>
      </c>
      <c r="I47" s="6" t="s">
        <v>395</v>
      </c>
    </row>
    <row r="48" spans="1:9" x14ac:dyDescent="0.35">
      <c r="A48" s="1" t="s">
        <v>2</v>
      </c>
      <c r="B48" s="1" t="s">
        <v>265</v>
      </c>
      <c r="C48" s="1" t="s">
        <v>380</v>
      </c>
      <c r="D48" s="1" t="s">
        <v>124</v>
      </c>
      <c r="E48" s="1" t="s">
        <v>397</v>
      </c>
      <c r="F48" s="1" t="s">
        <v>396</v>
      </c>
      <c r="G48" s="1" t="s">
        <v>124</v>
      </c>
      <c r="H48" s="1" t="s">
        <v>396</v>
      </c>
      <c r="I48" s="3" t="s">
        <v>397</v>
      </c>
    </row>
    <row r="49" spans="1:9" x14ac:dyDescent="0.35">
      <c r="A49" s="4" t="s">
        <v>2</v>
      </c>
      <c r="B49" s="4" t="s">
        <v>265</v>
      </c>
      <c r="C49" s="4" t="s">
        <v>380</v>
      </c>
      <c r="D49" s="4" t="s">
        <v>72</v>
      </c>
      <c r="E49" s="4" t="s">
        <v>400</v>
      </c>
      <c r="F49" s="4" t="s">
        <v>398</v>
      </c>
      <c r="G49" s="4" t="s">
        <v>399</v>
      </c>
      <c r="H49" s="4" t="s">
        <v>398</v>
      </c>
      <c r="I49" s="6" t="s">
        <v>400</v>
      </c>
    </row>
    <row r="50" spans="1:9" x14ac:dyDescent="0.35">
      <c r="A50" s="1" t="s">
        <v>3</v>
      </c>
      <c r="B50" s="1" t="s">
        <v>266</v>
      </c>
      <c r="C50" s="1" t="s">
        <v>401</v>
      </c>
      <c r="D50" s="1" t="s">
        <v>402</v>
      </c>
      <c r="E50" s="1" t="s">
        <v>404</v>
      </c>
      <c r="F50" s="1" t="s">
        <v>403</v>
      </c>
      <c r="G50" s="1" t="s">
        <v>402</v>
      </c>
      <c r="H50" s="1" t="s">
        <v>403</v>
      </c>
      <c r="I50" s="3" t="s">
        <v>404</v>
      </c>
    </row>
    <row r="51" spans="1:9" x14ac:dyDescent="0.35">
      <c r="A51" s="4" t="s">
        <v>3</v>
      </c>
      <c r="B51" s="4" t="s">
        <v>266</v>
      </c>
      <c r="C51" s="4" t="s">
        <v>401</v>
      </c>
      <c r="D51" s="4" t="s">
        <v>38</v>
      </c>
      <c r="E51" s="4" t="s">
        <v>406</v>
      </c>
      <c r="F51" s="4" t="s">
        <v>405</v>
      </c>
      <c r="G51" s="4" t="s">
        <v>38</v>
      </c>
      <c r="H51" s="4" t="s">
        <v>405</v>
      </c>
      <c r="I51" s="6" t="s">
        <v>406</v>
      </c>
    </row>
    <row r="52" spans="1:9" x14ac:dyDescent="0.35">
      <c r="A52" s="1" t="s">
        <v>3</v>
      </c>
      <c r="B52" s="1" t="s">
        <v>266</v>
      </c>
      <c r="C52" s="1" t="s">
        <v>401</v>
      </c>
      <c r="D52" s="1" t="s">
        <v>26</v>
      </c>
      <c r="E52" s="1" t="s">
        <v>408</v>
      </c>
      <c r="F52" s="1" t="s">
        <v>407</v>
      </c>
      <c r="G52" s="1" t="s">
        <v>26</v>
      </c>
      <c r="H52" s="1" t="s">
        <v>407</v>
      </c>
      <c r="I52" s="3" t="s">
        <v>408</v>
      </c>
    </row>
    <row r="53" spans="1:9" x14ac:dyDescent="0.35">
      <c r="A53" s="4" t="s">
        <v>3</v>
      </c>
      <c r="B53" s="4" t="s">
        <v>266</v>
      </c>
      <c r="C53" s="4" t="s">
        <v>401</v>
      </c>
      <c r="D53" s="4" t="s">
        <v>409</v>
      </c>
      <c r="E53" s="4" t="s">
        <v>411</v>
      </c>
      <c r="F53" s="4" t="s">
        <v>410</v>
      </c>
      <c r="G53" s="4" t="s">
        <v>409</v>
      </c>
      <c r="H53" s="4" t="s">
        <v>410</v>
      </c>
      <c r="I53" s="6" t="s">
        <v>411</v>
      </c>
    </row>
    <row r="54" spans="1:9" x14ac:dyDescent="0.35">
      <c r="A54" s="1" t="s">
        <v>3</v>
      </c>
      <c r="B54" s="1" t="s">
        <v>266</v>
      </c>
      <c r="C54" s="1" t="s">
        <v>401</v>
      </c>
      <c r="D54" s="1" t="s">
        <v>29</v>
      </c>
      <c r="E54" s="1" t="s">
        <v>413</v>
      </c>
      <c r="F54" s="1" t="s">
        <v>412</v>
      </c>
      <c r="G54" s="1" t="s">
        <v>29</v>
      </c>
      <c r="H54" s="1" t="s">
        <v>412</v>
      </c>
      <c r="I54" s="3" t="s">
        <v>413</v>
      </c>
    </row>
    <row r="55" spans="1:9" x14ac:dyDescent="0.35">
      <c r="A55" s="4" t="s">
        <v>3</v>
      </c>
      <c r="B55" s="4" t="s">
        <v>266</v>
      </c>
      <c r="C55" s="4" t="s">
        <v>401</v>
      </c>
      <c r="D55" s="4" t="s">
        <v>34</v>
      </c>
      <c r="E55" s="4" t="s">
        <v>415</v>
      </c>
      <c r="F55" s="4" t="s">
        <v>414</v>
      </c>
      <c r="G55" s="4" t="s">
        <v>34</v>
      </c>
      <c r="H55" s="4" t="s">
        <v>414</v>
      </c>
      <c r="I55" s="6" t="s">
        <v>415</v>
      </c>
    </row>
    <row r="56" spans="1:9" x14ac:dyDescent="0.35">
      <c r="A56" s="1" t="s">
        <v>3</v>
      </c>
      <c r="B56" s="1" t="s">
        <v>266</v>
      </c>
      <c r="C56" s="1" t="s">
        <v>401</v>
      </c>
      <c r="D56" s="1" t="s">
        <v>117</v>
      </c>
      <c r="E56" s="1" t="s">
        <v>417</v>
      </c>
      <c r="F56" s="1" t="s">
        <v>416</v>
      </c>
      <c r="G56" s="1" t="s">
        <v>117</v>
      </c>
      <c r="H56" s="1" t="s">
        <v>416</v>
      </c>
      <c r="I56" s="3" t="s">
        <v>417</v>
      </c>
    </row>
    <row r="57" spans="1:9" x14ac:dyDescent="0.35">
      <c r="A57" s="4" t="s">
        <v>3</v>
      </c>
      <c r="B57" s="4" t="s">
        <v>266</v>
      </c>
      <c r="C57" s="4" t="s">
        <v>401</v>
      </c>
      <c r="D57" s="4" t="s">
        <v>418</v>
      </c>
      <c r="E57" s="4" t="s">
        <v>420</v>
      </c>
      <c r="F57" s="4" t="s">
        <v>419</v>
      </c>
      <c r="G57" s="4" t="s">
        <v>418</v>
      </c>
      <c r="H57" s="4" t="s">
        <v>419</v>
      </c>
      <c r="I57" s="6" t="s">
        <v>420</v>
      </c>
    </row>
    <row r="58" spans="1:9" x14ac:dyDescent="0.35">
      <c r="A58" s="1" t="s">
        <v>3</v>
      </c>
      <c r="B58" s="1" t="s">
        <v>266</v>
      </c>
      <c r="C58" s="1" t="s">
        <v>401</v>
      </c>
      <c r="D58" s="1" t="s">
        <v>193</v>
      </c>
      <c r="E58" s="1" t="s">
        <v>423</v>
      </c>
      <c r="F58" s="1" t="s">
        <v>421</v>
      </c>
      <c r="G58" s="1" t="s">
        <v>422</v>
      </c>
      <c r="H58" s="1" t="s">
        <v>421</v>
      </c>
      <c r="I58" s="3" t="s">
        <v>423</v>
      </c>
    </row>
    <row r="59" spans="1:9" x14ac:dyDescent="0.35">
      <c r="A59" s="4" t="s">
        <v>3</v>
      </c>
      <c r="B59" s="4" t="s">
        <v>266</v>
      </c>
      <c r="C59" s="4" t="s">
        <v>401</v>
      </c>
      <c r="D59" s="4" t="s">
        <v>214</v>
      </c>
      <c r="E59" s="4" t="s">
        <v>425</v>
      </c>
      <c r="F59" s="4" t="s">
        <v>424</v>
      </c>
      <c r="G59" s="4" t="s">
        <v>214</v>
      </c>
      <c r="H59" s="4" t="s">
        <v>424</v>
      </c>
      <c r="I59" s="6" t="s">
        <v>425</v>
      </c>
    </row>
    <row r="60" spans="1:9" x14ac:dyDescent="0.35">
      <c r="A60" s="1" t="s">
        <v>3</v>
      </c>
      <c r="B60" s="1" t="s">
        <v>266</v>
      </c>
      <c r="C60" s="1" t="s">
        <v>401</v>
      </c>
      <c r="D60" s="1" t="s">
        <v>50</v>
      </c>
      <c r="E60" s="1" t="s">
        <v>427</v>
      </c>
      <c r="F60" s="1" t="s">
        <v>426</v>
      </c>
      <c r="G60" s="1" t="s">
        <v>50</v>
      </c>
      <c r="H60" s="1" t="s">
        <v>426</v>
      </c>
      <c r="I60" s="3" t="s">
        <v>427</v>
      </c>
    </row>
    <row r="61" spans="1:9" x14ac:dyDescent="0.35">
      <c r="A61" s="4" t="s">
        <v>3</v>
      </c>
      <c r="B61" s="4" t="s">
        <v>266</v>
      </c>
      <c r="C61" s="4" t="s">
        <v>401</v>
      </c>
      <c r="D61" s="4" t="s">
        <v>254</v>
      </c>
      <c r="E61" s="4" t="s">
        <v>429</v>
      </c>
      <c r="F61" s="4" t="s">
        <v>428</v>
      </c>
      <c r="G61" s="4" t="s">
        <v>254</v>
      </c>
      <c r="H61" s="4" t="s">
        <v>428</v>
      </c>
      <c r="I61" s="6" t="s">
        <v>429</v>
      </c>
    </row>
    <row r="62" spans="1:9" x14ac:dyDescent="0.35">
      <c r="A62" s="1" t="s">
        <v>3</v>
      </c>
      <c r="B62" s="1" t="s">
        <v>266</v>
      </c>
      <c r="C62" s="1" t="s">
        <v>401</v>
      </c>
      <c r="D62" s="1" t="s">
        <v>160</v>
      </c>
      <c r="E62" s="1" t="s">
        <v>431</v>
      </c>
      <c r="F62" s="1" t="s">
        <v>430</v>
      </c>
      <c r="G62" s="1" t="s">
        <v>160</v>
      </c>
      <c r="H62" s="1" t="s">
        <v>430</v>
      </c>
      <c r="I62" s="3" t="s">
        <v>431</v>
      </c>
    </row>
    <row r="63" spans="1:9" x14ac:dyDescent="0.35">
      <c r="A63" s="4" t="s">
        <v>3</v>
      </c>
      <c r="B63" s="4" t="s">
        <v>266</v>
      </c>
      <c r="C63" s="4" t="s">
        <v>401</v>
      </c>
      <c r="D63" s="4" t="s">
        <v>432</v>
      </c>
      <c r="E63" s="4" t="s">
        <v>434</v>
      </c>
      <c r="F63" s="4" t="s">
        <v>433</v>
      </c>
      <c r="G63" s="4" t="s">
        <v>432</v>
      </c>
      <c r="H63" s="4" t="s">
        <v>433</v>
      </c>
      <c r="I63" s="6" t="s">
        <v>434</v>
      </c>
    </row>
    <row r="64" spans="1:9" x14ac:dyDescent="0.35">
      <c r="A64" s="1" t="s">
        <v>3</v>
      </c>
      <c r="B64" s="1" t="s">
        <v>266</v>
      </c>
      <c r="C64" s="1" t="s">
        <v>401</v>
      </c>
      <c r="D64" s="1" t="s">
        <v>435</v>
      </c>
      <c r="E64" s="1" t="s">
        <v>437</v>
      </c>
      <c r="F64" s="1" t="s">
        <v>436</v>
      </c>
      <c r="G64" s="1" t="s">
        <v>435</v>
      </c>
      <c r="H64" s="1" t="s">
        <v>436</v>
      </c>
      <c r="I64" s="3" t="s">
        <v>437</v>
      </c>
    </row>
    <row r="65" spans="1:9" x14ac:dyDescent="0.35">
      <c r="A65" s="4" t="s">
        <v>3</v>
      </c>
      <c r="B65" s="4" t="s">
        <v>266</v>
      </c>
      <c r="C65" s="4" t="s">
        <v>401</v>
      </c>
      <c r="D65" s="4" t="s">
        <v>51</v>
      </c>
      <c r="E65" s="4" t="s">
        <v>439</v>
      </c>
      <c r="F65" s="4" t="s">
        <v>438</v>
      </c>
      <c r="G65" s="4" t="s">
        <v>51</v>
      </c>
      <c r="H65" s="4" t="s">
        <v>438</v>
      </c>
      <c r="I65" s="6" t="s">
        <v>439</v>
      </c>
    </row>
    <row r="66" spans="1:9" x14ac:dyDescent="0.35">
      <c r="A66" s="1" t="s">
        <v>3</v>
      </c>
      <c r="B66" s="1" t="s">
        <v>266</v>
      </c>
      <c r="C66" s="1" t="s">
        <v>401</v>
      </c>
      <c r="D66" s="1" t="s">
        <v>141</v>
      </c>
      <c r="E66" s="1" t="s">
        <v>441</v>
      </c>
      <c r="F66" s="1" t="s">
        <v>440</v>
      </c>
      <c r="G66" s="1" t="s">
        <v>141</v>
      </c>
      <c r="H66" s="1" t="s">
        <v>440</v>
      </c>
      <c r="I66" s="3" t="s">
        <v>441</v>
      </c>
    </row>
    <row r="67" spans="1:9" x14ac:dyDescent="0.35">
      <c r="A67" s="4" t="s">
        <v>3</v>
      </c>
      <c r="B67" s="4" t="s">
        <v>266</v>
      </c>
      <c r="C67" s="4" t="s">
        <v>401</v>
      </c>
      <c r="D67" s="4" t="s">
        <v>181</v>
      </c>
      <c r="E67" s="4" t="s">
        <v>443</v>
      </c>
      <c r="F67" s="4" t="s">
        <v>442</v>
      </c>
      <c r="G67" s="4" t="s">
        <v>181</v>
      </c>
      <c r="H67" s="4" t="s">
        <v>442</v>
      </c>
      <c r="I67" s="6" t="s">
        <v>443</v>
      </c>
    </row>
    <row r="68" spans="1:9" x14ac:dyDescent="0.35">
      <c r="A68" s="1" t="s">
        <v>3</v>
      </c>
      <c r="B68" s="1" t="s">
        <v>266</v>
      </c>
      <c r="C68" s="1" t="s">
        <v>401</v>
      </c>
      <c r="D68" s="1" t="s">
        <v>76</v>
      </c>
      <c r="E68" s="1" t="s">
        <v>445</v>
      </c>
      <c r="F68" s="1" t="s">
        <v>444</v>
      </c>
      <c r="G68" s="1" t="s">
        <v>76</v>
      </c>
      <c r="H68" s="1" t="s">
        <v>444</v>
      </c>
      <c r="I68" s="3" t="s">
        <v>445</v>
      </c>
    </row>
    <row r="69" spans="1:9" x14ac:dyDescent="0.35">
      <c r="A69" s="4" t="s">
        <v>3</v>
      </c>
      <c r="B69" s="4" t="s">
        <v>266</v>
      </c>
      <c r="C69" s="4" t="s">
        <v>401</v>
      </c>
      <c r="D69" s="4" t="s">
        <v>43</v>
      </c>
      <c r="E69" s="4" t="s">
        <v>447</v>
      </c>
      <c r="F69" s="4" t="s">
        <v>446</v>
      </c>
      <c r="G69" s="4" t="s">
        <v>43</v>
      </c>
      <c r="H69" s="4" t="s">
        <v>446</v>
      </c>
      <c r="I69" s="6" t="s">
        <v>447</v>
      </c>
    </row>
    <row r="70" spans="1:9" x14ac:dyDescent="0.35">
      <c r="A70" s="1" t="s">
        <v>3</v>
      </c>
      <c r="B70" s="1" t="s">
        <v>266</v>
      </c>
      <c r="C70" s="1" t="s">
        <v>401</v>
      </c>
      <c r="D70" s="1" t="s">
        <v>27</v>
      </c>
      <c r="E70" s="1" t="s">
        <v>449</v>
      </c>
      <c r="F70" s="1" t="s">
        <v>448</v>
      </c>
      <c r="G70" s="1" t="s">
        <v>27</v>
      </c>
      <c r="H70" s="1" t="s">
        <v>448</v>
      </c>
      <c r="I70" s="3" t="s">
        <v>449</v>
      </c>
    </row>
    <row r="71" spans="1:9" x14ac:dyDescent="0.35">
      <c r="A71" s="4" t="s">
        <v>3</v>
      </c>
      <c r="B71" s="4" t="s">
        <v>266</v>
      </c>
      <c r="C71" s="4" t="s">
        <v>401</v>
      </c>
      <c r="D71" s="4" t="s">
        <v>211</v>
      </c>
      <c r="E71" s="4" t="s">
        <v>451</v>
      </c>
      <c r="F71" s="4" t="s">
        <v>450</v>
      </c>
      <c r="G71" s="4" t="s">
        <v>211</v>
      </c>
      <c r="H71" s="4" t="s">
        <v>450</v>
      </c>
      <c r="I71" s="6" t="s">
        <v>451</v>
      </c>
    </row>
    <row r="72" spans="1:9" x14ac:dyDescent="0.35">
      <c r="A72" s="1" t="s">
        <v>3</v>
      </c>
      <c r="B72" s="1" t="s">
        <v>266</v>
      </c>
      <c r="C72" s="1" t="s">
        <v>401</v>
      </c>
      <c r="D72" s="1" t="s">
        <v>25</v>
      </c>
      <c r="E72" s="1" t="s">
        <v>453</v>
      </c>
      <c r="F72" s="1" t="s">
        <v>452</v>
      </c>
      <c r="G72" s="1" t="s">
        <v>25</v>
      </c>
      <c r="H72" s="1" t="s">
        <v>452</v>
      </c>
      <c r="I72" s="3" t="s">
        <v>453</v>
      </c>
    </row>
    <row r="73" spans="1:9" x14ac:dyDescent="0.35">
      <c r="A73" s="4" t="s">
        <v>3</v>
      </c>
      <c r="B73" s="4" t="s">
        <v>266</v>
      </c>
      <c r="C73" s="4" t="s">
        <v>401</v>
      </c>
      <c r="D73" s="4" t="s">
        <v>36</v>
      </c>
      <c r="E73" s="4" t="s">
        <v>456</v>
      </c>
      <c r="F73" s="4" t="s">
        <v>454</v>
      </c>
      <c r="G73" s="4" t="s">
        <v>455</v>
      </c>
      <c r="H73" s="4" t="s">
        <v>454</v>
      </c>
      <c r="I73" s="6" t="s">
        <v>456</v>
      </c>
    </row>
    <row r="74" spans="1:9" x14ac:dyDescent="0.35">
      <c r="A74" s="1" t="s">
        <v>3</v>
      </c>
      <c r="B74" s="1" t="s">
        <v>266</v>
      </c>
      <c r="C74" s="1" t="s">
        <v>401</v>
      </c>
      <c r="D74" s="1" t="s">
        <v>457</v>
      </c>
      <c r="E74" s="1" t="s">
        <v>459</v>
      </c>
      <c r="F74" s="1" t="s">
        <v>458</v>
      </c>
      <c r="G74" s="1" t="s">
        <v>457</v>
      </c>
      <c r="H74" s="1" t="s">
        <v>458</v>
      </c>
      <c r="I74" s="3" t="s">
        <v>459</v>
      </c>
    </row>
    <row r="75" spans="1:9" x14ac:dyDescent="0.35">
      <c r="A75" s="4" t="s">
        <v>3</v>
      </c>
      <c r="B75" s="4" t="s">
        <v>266</v>
      </c>
      <c r="C75" s="4" t="s">
        <v>401</v>
      </c>
      <c r="D75" s="4" t="s">
        <v>126</v>
      </c>
      <c r="E75" s="4" t="s">
        <v>461</v>
      </c>
      <c r="F75" s="4" t="s">
        <v>460</v>
      </c>
      <c r="G75" s="4" t="s">
        <v>126</v>
      </c>
      <c r="H75" s="4" t="s">
        <v>460</v>
      </c>
      <c r="I75" s="6" t="s">
        <v>461</v>
      </c>
    </row>
    <row r="76" spans="1:9" x14ac:dyDescent="0.35">
      <c r="A76" s="1" t="s">
        <v>19</v>
      </c>
      <c r="B76" s="1" t="s">
        <v>278</v>
      </c>
      <c r="C76" s="1" t="s">
        <v>462</v>
      </c>
      <c r="D76" s="1" t="s">
        <v>158</v>
      </c>
      <c r="E76" s="1" t="s">
        <v>464</v>
      </c>
      <c r="F76" s="1" t="s">
        <v>463</v>
      </c>
      <c r="G76" s="1" t="s">
        <v>158</v>
      </c>
      <c r="H76" s="1" t="s">
        <v>463</v>
      </c>
      <c r="I76" s="3" t="s">
        <v>464</v>
      </c>
    </row>
    <row r="77" spans="1:9" x14ac:dyDescent="0.35">
      <c r="A77" s="4" t="s">
        <v>19</v>
      </c>
      <c r="B77" s="4" t="s">
        <v>278</v>
      </c>
      <c r="C77" s="4" t="s">
        <v>462</v>
      </c>
      <c r="D77" s="4" t="s">
        <v>140</v>
      </c>
      <c r="E77" s="4" t="s">
        <v>466</v>
      </c>
      <c r="F77" s="4" t="s">
        <v>465</v>
      </c>
      <c r="G77" s="4" t="s">
        <v>140</v>
      </c>
      <c r="H77" s="4" t="s">
        <v>465</v>
      </c>
      <c r="I77" s="6" t="s">
        <v>466</v>
      </c>
    </row>
    <row r="78" spans="1:9" x14ac:dyDescent="0.35">
      <c r="A78" s="1" t="s">
        <v>19</v>
      </c>
      <c r="B78" s="1" t="s">
        <v>278</v>
      </c>
      <c r="C78" s="1" t="s">
        <v>462</v>
      </c>
      <c r="D78" s="1" t="s">
        <v>467</v>
      </c>
      <c r="E78" s="1" t="s">
        <v>469</v>
      </c>
      <c r="F78" s="1" t="s">
        <v>468</v>
      </c>
      <c r="G78" s="1" t="s">
        <v>467</v>
      </c>
      <c r="H78" s="1" t="s">
        <v>468</v>
      </c>
      <c r="I78" s="3" t="s">
        <v>469</v>
      </c>
    </row>
    <row r="79" spans="1:9" x14ac:dyDescent="0.35">
      <c r="A79" s="4" t="s">
        <v>19</v>
      </c>
      <c r="B79" s="4" t="s">
        <v>278</v>
      </c>
      <c r="C79" s="4" t="s">
        <v>462</v>
      </c>
      <c r="D79" s="4" t="s">
        <v>152</v>
      </c>
      <c r="E79" s="4" t="s">
        <v>471</v>
      </c>
      <c r="F79" s="4" t="s">
        <v>470</v>
      </c>
      <c r="G79" s="4" t="s">
        <v>152</v>
      </c>
      <c r="H79" s="4" t="s">
        <v>470</v>
      </c>
      <c r="I79" s="6" t="s">
        <v>471</v>
      </c>
    </row>
    <row r="80" spans="1:9" x14ac:dyDescent="0.35">
      <c r="A80" s="1" t="s">
        <v>19</v>
      </c>
      <c r="B80" s="1" t="s">
        <v>278</v>
      </c>
      <c r="C80" s="1" t="s">
        <v>462</v>
      </c>
      <c r="D80" s="1" t="s">
        <v>170</v>
      </c>
      <c r="E80" s="1" t="s">
        <v>473</v>
      </c>
      <c r="F80" s="1" t="s">
        <v>472</v>
      </c>
      <c r="G80" s="1" t="s">
        <v>170</v>
      </c>
      <c r="H80" s="1" t="s">
        <v>472</v>
      </c>
      <c r="I80" s="3" t="s">
        <v>473</v>
      </c>
    </row>
    <row r="81" spans="1:9" x14ac:dyDescent="0.35">
      <c r="A81" s="4" t="s">
        <v>19</v>
      </c>
      <c r="B81" s="4" t="s">
        <v>278</v>
      </c>
      <c r="C81" s="4" t="s">
        <v>462</v>
      </c>
      <c r="D81" s="4" t="s">
        <v>474</v>
      </c>
      <c r="E81" s="4" t="s">
        <v>476</v>
      </c>
      <c r="F81" s="4" t="s">
        <v>475</v>
      </c>
      <c r="G81" s="4" t="s">
        <v>474</v>
      </c>
      <c r="H81" s="4" t="s">
        <v>475</v>
      </c>
      <c r="I81" s="6" t="s">
        <v>476</v>
      </c>
    </row>
    <row r="82" spans="1:9" x14ac:dyDescent="0.35">
      <c r="A82" s="1" t="s">
        <v>19</v>
      </c>
      <c r="B82" s="1" t="s">
        <v>278</v>
      </c>
      <c r="C82" s="1" t="s">
        <v>462</v>
      </c>
      <c r="D82" s="1" t="s">
        <v>98</v>
      </c>
      <c r="E82" s="1" t="s">
        <v>478</v>
      </c>
      <c r="F82" s="1" t="s">
        <v>477</v>
      </c>
      <c r="G82" s="1" t="s">
        <v>98</v>
      </c>
      <c r="H82" s="1" t="s">
        <v>477</v>
      </c>
      <c r="I82" s="3" t="s">
        <v>478</v>
      </c>
    </row>
    <row r="83" spans="1:9" x14ac:dyDescent="0.35">
      <c r="A83" s="4" t="s">
        <v>19</v>
      </c>
      <c r="B83" s="4" t="s">
        <v>278</v>
      </c>
      <c r="C83" s="4" t="s">
        <v>462</v>
      </c>
      <c r="D83" s="4" t="s">
        <v>33</v>
      </c>
      <c r="E83" s="4" t="s">
        <v>481</v>
      </c>
      <c r="F83" s="4" t="s">
        <v>351</v>
      </c>
      <c r="G83" s="4" t="s">
        <v>479</v>
      </c>
      <c r="H83" s="4" t="s">
        <v>480</v>
      </c>
      <c r="I83" s="6" t="s">
        <v>481</v>
      </c>
    </row>
    <row r="84" spans="1:9" x14ac:dyDescent="0.35">
      <c r="A84" s="1" t="s">
        <v>19</v>
      </c>
      <c r="B84" s="1" t="s">
        <v>278</v>
      </c>
      <c r="C84" s="1" t="s">
        <v>462</v>
      </c>
      <c r="D84" s="1" t="s">
        <v>175</v>
      </c>
      <c r="E84" s="1" t="s">
        <v>483</v>
      </c>
      <c r="F84" s="1" t="s">
        <v>482</v>
      </c>
      <c r="G84" s="1" t="s">
        <v>175</v>
      </c>
      <c r="H84" s="1" t="s">
        <v>482</v>
      </c>
      <c r="I84" s="3" t="s">
        <v>483</v>
      </c>
    </row>
    <row r="85" spans="1:9" x14ac:dyDescent="0.35">
      <c r="A85" s="4" t="s">
        <v>19</v>
      </c>
      <c r="B85" s="4" t="s">
        <v>278</v>
      </c>
      <c r="C85" s="4" t="s">
        <v>462</v>
      </c>
      <c r="D85" s="4" t="s">
        <v>139</v>
      </c>
      <c r="E85" s="4" t="s">
        <v>486</v>
      </c>
      <c r="F85" s="4" t="s">
        <v>484</v>
      </c>
      <c r="G85" s="4" t="s">
        <v>485</v>
      </c>
      <c r="H85" s="4" t="s">
        <v>484</v>
      </c>
      <c r="I85" s="6" t="s">
        <v>486</v>
      </c>
    </row>
    <row r="86" spans="1:9" x14ac:dyDescent="0.35">
      <c r="A86" s="1" t="s">
        <v>19</v>
      </c>
      <c r="B86" s="1" t="s">
        <v>278</v>
      </c>
      <c r="C86" s="1" t="s">
        <v>462</v>
      </c>
      <c r="D86" s="1" t="s">
        <v>210</v>
      </c>
      <c r="E86" s="1" t="s">
        <v>488</v>
      </c>
      <c r="F86" s="1" t="s">
        <v>487</v>
      </c>
      <c r="G86" s="1" t="s">
        <v>210</v>
      </c>
      <c r="H86" s="1" t="s">
        <v>487</v>
      </c>
      <c r="I86" s="3" t="s">
        <v>488</v>
      </c>
    </row>
    <row r="87" spans="1:9" x14ac:dyDescent="0.35">
      <c r="A87" s="4" t="s">
        <v>19</v>
      </c>
      <c r="B87" s="4" t="s">
        <v>278</v>
      </c>
      <c r="C87" s="4" t="s">
        <v>462</v>
      </c>
      <c r="D87" s="4" t="s">
        <v>176</v>
      </c>
      <c r="E87" s="4" t="s">
        <v>490</v>
      </c>
      <c r="F87" s="4" t="s">
        <v>489</v>
      </c>
      <c r="G87" s="4" t="s">
        <v>176</v>
      </c>
      <c r="H87" s="4" t="s">
        <v>489</v>
      </c>
      <c r="I87" s="6" t="s">
        <v>490</v>
      </c>
    </row>
    <row r="88" spans="1:9" x14ac:dyDescent="0.35">
      <c r="A88" s="1" t="s">
        <v>22</v>
      </c>
      <c r="B88" s="1" t="s">
        <v>491</v>
      </c>
      <c r="C88" s="1" t="s">
        <v>492</v>
      </c>
      <c r="D88" s="1" t="s">
        <v>80</v>
      </c>
      <c r="E88" s="1" t="s">
        <v>494</v>
      </c>
      <c r="F88" s="1" t="s">
        <v>493</v>
      </c>
      <c r="G88" s="1" t="s">
        <v>80</v>
      </c>
      <c r="H88" s="1" t="s">
        <v>493</v>
      </c>
      <c r="I88" s="3" t="s">
        <v>494</v>
      </c>
    </row>
    <row r="89" spans="1:9" x14ac:dyDescent="0.35">
      <c r="A89" s="4" t="s">
        <v>22</v>
      </c>
      <c r="B89" s="4" t="s">
        <v>491</v>
      </c>
      <c r="C89" s="4" t="s">
        <v>492</v>
      </c>
      <c r="D89" s="4" t="s">
        <v>204</v>
      </c>
      <c r="E89" s="4" t="s">
        <v>496</v>
      </c>
      <c r="F89" s="4" t="s">
        <v>495</v>
      </c>
      <c r="G89" s="4" t="s">
        <v>204</v>
      </c>
      <c r="H89" s="4" t="s">
        <v>495</v>
      </c>
      <c r="I89" s="6" t="s">
        <v>496</v>
      </c>
    </row>
    <row r="90" spans="1:9" x14ac:dyDescent="0.35">
      <c r="A90" s="1" t="s">
        <v>22</v>
      </c>
      <c r="B90" s="1" t="s">
        <v>491</v>
      </c>
      <c r="C90" s="1" t="s">
        <v>492</v>
      </c>
      <c r="D90" s="1" t="s">
        <v>172</v>
      </c>
      <c r="E90" s="1" t="s">
        <v>498</v>
      </c>
      <c r="F90" s="1" t="s">
        <v>497</v>
      </c>
      <c r="G90" s="1" t="s">
        <v>172</v>
      </c>
      <c r="H90" s="1" t="s">
        <v>497</v>
      </c>
      <c r="I90" s="3" t="s">
        <v>498</v>
      </c>
    </row>
    <row r="91" spans="1:9" x14ac:dyDescent="0.35">
      <c r="A91" s="4" t="s">
        <v>22</v>
      </c>
      <c r="B91" s="4" t="s">
        <v>491</v>
      </c>
      <c r="C91" s="4" t="s">
        <v>492</v>
      </c>
      <c r="D91" s="4" t="s">
        <v>499</v>
      </c>
      <c r="E91" s="4" t="s">
        <v>501</v>
      </c>
      <c r="F91" s="4" t="s">
        <v>500</v>
      </c>
      <c r="G91" s="4" t="s">
        <v>499</v>
      </c>
      <c r="H91" s="4" t="s">
        <v>500</v>
      </c>
      <c r="I91" s="6" t="s">
        <v>501</v>
      </c>
    </row>
    <row r="92" spans="1:9" x14ac:dyDescent="0.35">
      <c r="A92" s="1" t="s">
        <v>22</v>
      </c>
      <c r="B92" s="1" t="s">
        <v>491</v>
      </c>
      <c r="C92" s="1" t="s">
        <v>492</v>
      </c>
      <c r="D92" s="1" t="s">
        <v>240</v>
      </c>
      <c r="E92" s="1" t="s">
        <v>503</v>
      </c>
      <c r="F92" s="1" t="s">
        <v>502</v>
      </c>
      <c r="G92" s="1" t="s">
        <v>240</v>
      </c>
      <c r="H92" s="1" t="s">
        <v>502</v>
      </c>
      <c r="I92" s="3" t="s">
        <v>503</v>
      </c>
    </row>
    <row r="93" spans="1:9" x14ac:dyDescent="0.35">
      <c r="A93" s="4" t="s">
        <v>22</v>
      </c>
      <c r="B93" s="4" t="s">
        <v>491</v>
      </c>
      <c r="C93" s="4" t="s">
        <v>492</v>
      </c>
      <c r="D93" s="4" t="s">
        <v>504</v>
      </c>
      <c r="E93" s="4" t="s">
        <v>507</v>
      </c>
      <c r="F93" s="4" t="s">
        <v>505</v>
      </c>
      <c r="G93" s="4" t="s">
        <v>506</v>
      </c>
      <c r="H93" s="4" t="s">
        <v>505</v>
      </c>
      <c r="I93" s="6" t="s">
        <v>507</v>
      </c>
    </row>
    <row r="94" spans="1:9" x14ac:dyDescent="0.35">
      <c r="A94" s="1" t="s">
        <v>22</v>
      </c>
      <c r="B94" s="1" t="s">
        <v>491</v>
      </c>
      <c r="C94" s="1" t="s">
        <v>492</v>
      </c>
      <c r="D94" s="1" t="s">
        <v>239</v>
      </c>
      <c r="E94" s="1" t="s">
        <v>509</v>
      </c>
      <c r="F94" s="1" t="s">
        <v>508</v>
      </c>
      <c r="G94" s="1" t="s">
        <v>239</v>
      </c>
      <c r="H94" s="1" t="s">
        <v>508</v>
      </c>
      <c r="I94" s="3" t="s">
        <v>509</v>
      </c>
    </row>
    <row r="95" spans="1:9" x14ac:dyDescent="0.35">
      <c r="A95" s="4" t="s">
        <v>22</v>
      </c>
      <c r="B95" s="4" t="s">
        <v>491</v>
      </c>
      <c r="C95" s="4" t="s">
        <v>492</v>
      </c>
      <c r="D95" s="4" t="s">
        <v>227</v>
      </c>
      <c r="E95" s="4" t="s">
        <v>511</v>
      </c>
      <c r="F95" s="4" t="s">
        <v>510</v>
      </c>
      <c r="G95" s="4" t="s">
        <v>227</v>
      </c>
      <c r="H95" s="4" t="s">
        <v>510</v>
      </c>
      <c r="I95" s="6" t="s">
        <v>511</v>
      </c>
    </row>
    <row r="96" spans="1:9" x14ac:dyDescent="0.35">
      <c r="A96" s="1" t="s">
        <v>22</v>
      </c>
      <c r="B96" s="1" t="s">
        <v>491</v>
      </c>
      <c r="C96" s="1" t="s">
        <v>492</v>
      </c>
      <c r="D96" s="1" t="s">
        <v>144</v>
      </c>
      <c r="E96" s="1" t="s">
        <v>513</v>
      </c>
      <c r="F96" s="1" t="s">
        <v>512</v>
      </c>
      <c r="G96" s="1" t="s">
        <v>144</v>
      </c>
      <c r="H96" s="1" t="s">
        <v>512</v>
      </c>
      <c r="I96" s="3" t="s">
        <v>513</v>
      </c>
    </row>
    <row r="97" spans="1:9" x14ac:dyDescent="0.35">
      <c r="A97" s="4" t="s">
        <v>21</v>
      </c>
      <c r="B97" s="4" t="s">
        <v>280</v>
      </c>
      <c r="C97" s="4" t="s">
        <v>514</v>
      </c>
      <c r="D97" s="4" t="s">
        <v>200</v>
      </c>
      <c r="E97" s="4" t="s">
        <v>516</v>
      </c>
      <c r="F97" s="4" t="s">
        <v>515</v>
      </c>
      <c r="G97" s="4" t="s">
        <v>200</v>
      </c>
      <c r="H97" s="4" t="s">
        <v>515</v>
      </c>
      <c r="I97" s="6" t="s">
        <v>516</v>
      </c>
    </row>
    <row r="98" spans="1:9" x14ac:dyDescent="0.35">
      <c r="A98" s="1" t="s">
        <v>21</v>
      </c>
      <c r="B98" s="1" t="s">
        <v>280</v>
      </c>
      <c r="C98" s="1" t="s">
        <v>514</v>
      </c>
      <c r="D98" s="1" t="s">
        <v>242</v>
      </c>
      <c r="E98" s="1" t="s">
        <v>517</v>
      </c>
      <c r="F98" s="1" t="s">
        <v>280</v>
      </c>
      <c r="G98" s="1" t="s">
        <v>242</v>
      </c>
      <c r="H98" s="1" t="s">
        <v>280</v>
      </c>
      <c r="I98" s="3" t="s">
        <v>517</v>
      </c>
    </row>
    <row r="99" spans="1:9" x14ac:dyDescent="0.35">
      <c r="A99" s="4" t="s">
        <v>21</v>
      </c>
      <c r="B99" s="4" t="s">
        <v>280</v>
      </c>
      <c r="C99" s="4" t="s">
        <v>514</v>
      </c>
      <c r="D99" s="4" t="s">
        <v>518</v>
      </c>
      <c r="E99" s="4" t="s">
        <v>520</v>
      </c>
      <c r="F99" s="4" t="s">
        <v>519</v>
      </c>
      <c r="G99" s="4" t="s">
        <v>518</v>
      </c>
      <c r="H99" s="4" t="s">
        <v>519</v>
      </c>
      <c r="I99" s="6" t="s">
        <v>520</v>
      </c>
    </row>
    <row r="100" spans="1:9" x14ac:dyDescent="0.35">
      <c r="A100" s="1" t="s">
        <v>21</v>
      </c>
      <c r="B100" s="1" t="s">
        <v>280</v>
      </c>
      <c r="C100" s="1" t="s">
        <v>514</v>
      </c>
      <c r="D100" s="1" t="s">
        <v>201</v>
      </c>
      <c r="E100" s="1" t="s">
        <v>521</v>
      </c>
      <c r="F100" s="1" t="s">
        <v>197</v>
      </c>
      <c r="G100" s="1" t="s">
        <v>201</v>
      </c>
      <c r="H100" s="1" t="s">
        <v>197</v>
      </c>
      <c r="I100" s="3" t="s">
        <v>521</v>
      </c>
    </row>
    <row r="101" spans="1:9" x14ac:dyDescent="0.35">
      <c r="A101" s="4" t="s">
        <v>21</v>
      </c>
      <c r="B101" s="4" t="s">
        <v>280</v>
      </c>
      <c r="C101" s="4" t="s">
        <v>514</v>
      </c>
      <c r="D101" s="4" t="s">
        <v>522</v>
      </c>
      <c r="E101" s="4" t="s">
        <v>524</v>
      </c>
      <c r="F101" s="4" t="s">
        <v>523</v>
      </c>
      <c r="G101" s="4" t="s">
        <v>522</v>
      </c>
      <c r="H101" s="4" t="s">
        <v>523</v>
      </c>
      <c r="I101" s="6" t="s">
        <v>524</v>
      </c>
    </row>
    <row r="102" spans="1:9" x14ac:dyDescent="0.35">
      <c r="A102" s="1" t="s">
        <v>21</v>
      </c>
      <c r="B102" s="1" t="s">
        <v>280</v>
      </c>
      <c r="C102" s="1" t="s">
        <v>514</v>
      </c>
      <c r="D102" s="1" t="s">
        <v>525</v>
      </c>
      <c r="E102" s="1" t="s">
        <v>528</v>
      </c>
      <c r="F102" s="1" t="s">
        <v>526</v>
      </c>
      <c r="G102" s="1" t="s">
        <v>527</v>
      </c>
      <c r="H102" s="1" t="s">
        <v>526</v>
      </c>
      <c r="I102" s="3" t="s">
        <v>528</v>
      </c>
    </row>
    <row r="103" spans="1:9" x14ac:dyDescent="0.35">
      <c r="A103" s="4" t="s">
        <v>21</v>
      </c>
      <c r="B103" s="4" t="s">
        <v>280</v>
      </c>
      <c r="C103" s="4" t="s">
        <v>514</v>
      </c>
      <c r="D103" s="4" t="s">
        <v>202</v>
      </c>
      <c r="E103" s="4" t="s">
        <v>530</v>
      </c>
      <c r="F103" s="4" t="s">
        <v>529</v>
      </c>
      <c r="G103" s="4" t="s">
        <v>202</v>
      </c>
      <c r="H103" s="4" t="s">
        <v>529</v>
      </c>
      <c r="I103" s="6" t="s">
        <v>530</v>
      </c>
    </row>
    <row r="104" spans="1:9" x14ac:dyDescent="0.35">
      <c r="A104" s="1" t="s">
        <v>21</v>
      </c>
      <c r="B104" s="1" t="s">
        <v>280</v>
      </c>
      <c r="C104" s="1" t="s">
        <v>514</v>
      </c>
      <c r="D104" s="1" t="s">
        <v>531</v>
      </c>
      <c r="E104" s="1" t="s">
        <v>533</v>
      </c>
      <c r="F104" s="1" t="s">
        <v>532</v>
      </c>
      <c r="G104" s="1" t="s">
        <v>531</v>
      </c>
      <c r="H104" s="1" t="s">
        <v>532</v>
      </c>
      <c r="I104" s="3" t="s">
        <v>533</v>
      </c>
    </row>
    <row r="105" spans="1:9" x14ac:dyDescent="0.35">
      <c r="A105" s="4" t="s">
        <v>21</v>
      </c>
      <c r="B105" s="4" t="s">
        <v>280</v>
      </c>
      <c r="C105" s="4" t="s">
        <v>514</v>
      </c>
      <c r="D105" s="4" t="s">
        <v>216</v>
      </c>
      <c r="E105" s="4" t="s">
        <v>535</v>
      </c>
      <c r="F105" s="4" t="s">
        <v>534</v>
      </c>
      <c r="G105" s="4" t="s">
        <v>216</v>
      </c>
      <c r="H105" s="4" t="s">
        <v>534</v>
      </c>
      <c r="I105" s="6" t="s">
        <v>535</v>
      </c>
    </row>
    <row r="106" spans="1:9" x14ac:dyDescent="0.35">
      <c r="A106" s="1" t="s">
        <v>4</v>
      </c>
      <c r="B106" s="1" t="s">
        <v>268</v>
      </c>
      <c r="C106" s="1" t="s">
        <v>536</v>
      </c>
      <c r="D106" s="1" t="s">
        <v>59</v>
      </c>
      <c r="E106" s="1" t="s">
        <v>538</v>
      </c>
      <c r="F106" s="1" t="s">
        <v>537</v>
      </c>
      <c r="G106" s="1" t="s">
        <v>59</v>
      </c>
      <c r="H106" s="1" t="s">
        <v>537</v>
      </c>
      <c r="I106" s="3" t="s">
        <v>538</v>
      </c>
    </row>
    <row r="107" spans="1:9" x14ac:dyDescent="0.35">
      <c r="A107" s="4" t="s">
        <v>4</v>
      </c>
      <c r="B107" s="4" t="s">
        <v>268</v>
      </c>
      <c r="C107" s="4" t="s">
        <v>536</v>
      </c>
      <c r="D107" s="4" t="s">
        <v>94</v>
      </c>
      <c r="E107" s="4" t="s">
        <v>540</v>
      </c>
      <c r="F107" s="4" t="s">
        <v>539</v>
      </c>
      <c r="G107" s="4" t="s">
        <v>94</v>
      </c>
      <c r="H107" s="4" t="s">
        <v>539</v>
      </c>
      <c r="I107" s="6" t="s">
        <v>540</v>
      </c>
    </row>
    <row r="108" spans="1:9" x14ac:dyDescent="0.35">
      <c r="A108" s="1" t="s">
        <v>4</v>
      </c>
      <c r="B108" s="1" t="s">
        <v>268</v>
      </c>
      <c r="C108" s="1" t="s">
        <v>536</v>
      </c>
      <c r="D108" s="1" t="s">
        <v>103</v>
      </c>
      <c r="E108" s="1" t="s">
        <v>543</v>
      </c>
      <c r="F108" s="1" t="s">
        <v>541</v>
      </c>
      <c r="G108" s="1" t="s">
        <v>542</v>
      </c>
      <c r="H108" s="1" t="s">
        <v>541</v>
      </c>
      <c r="I108" s="3" t="s">
        <v>543</v>
      </c>
    </row>
    <row r="109" spans="1:9" x14ac:dyDescent="0.35">
      <c r="A109" s="4" t="s">
        <v>4</v>
      </c>
      <c r="B109" s="4" t="s">
        <v>268</v>
      </c>
      <c r="C109" s="4" t="s">
        <v>536</v>
      </c>
      <c r="D109" s="4" t="s">
        <v>96</v>
      </c>
      <c r="E109" s="4" t="s">
        <v>545</v>
      </c>
      <c r="F109" s="4" t="s">
        <v>544</v>
      </c>
      <c r="G109" s="4" t="s">
        <v>96</v>
      </c>
      <c r="H109" s="4" t="s">
        <v>544</v>
      </c>
      <c r="I109" s="6" t="s">
        <v>545</v>
      </c>
    </row>
    <row r="110" spans="1:9" x14ac:dyDescent="0.35">
      <c r="A110" s="1" t="s">
        <v>4</v>
      </c>
      <c r="B110" s="1" t="s">
        <v>268</v>
      </c>
      <c r="C110" s="1" t="s">
        <v>536</v>
      </c>
      <c r="D110" s="1" t="s">
        <v>56</v>
      </c>
      <c r="E110" s="1" t="s">
        <v>548</v>
      </c>
      <c r="F110" s="1" t="s">
        <v>546</v>
      </c>
      <c r="G110" s="1" t="s">
        <v>547</v>
      </c>
      <c r="H110" s="1" t="s">
        <v>546</v>
      </c>
      <c r="I110" s="3" t="s">
        <v>548</v>
      </c>
    </row>
    <row r="111" spans="1:9" x14ac:dyDescent="0.35">
      <c r="A111" s="4" t="s">
        <v>4</v>
      </c>
      <c r="B111" s="4" t="s">
        <v>268</v>
      </c>
      <c r="C111" s="4" t="s">
        <v>536</v>
      </c>
      <c r="D111" s="4" t="s">
        <v>154</v>
      </c>
      <c r="E111" s="4" t="s">
        <v>551</v>
      </c>
      <c r="F111" s="4" t="s">
        <v>549</v>
      </c>
      <c r="G111" s="4" t="s">
        <v>550</v>
      </c>
      <c r="H111" s="4" t="s">
        <v>549</v>
      </c>
      <c r="I111" s="6" t="s">
        <v>551</v>
      </c>
    </row>
    <row r="112" spans="1:9" x14ac:dyDescent="0.35">
      <c r="A112" s="1" t="s">
        <v>4</v>
      </c>
      <c r="B112" s="1" t="s">
        <v>268</v>
      </c>
      <c r="C112" s="1" t="s">
        <v>536</v>
      </c>
      <c r="D112" s="1" t="s">
        <v>93</v>
      </c>
      <c r="E112" s="1" t="s">
        <v>553</v>
      </c>
      <c r="F112" s="1" t="s">
        <v>552</v>
      </c>
      <c r="G112" s="1" t="s">
        <v>93</v>
      </c>
      <c r="H112" s="1" t="s">
        <v>552</v>
      </c>
      <c r="I112" s="3" t="s">
        <v>553</v>
      </c>
    </row>
    <row r="113" spans="1:9" x14ac:dyDescent="0.35">
      <c r="A113" s="4" t="s">
        <v>4</v>
      </c>
      <c r="B113" s="4" t="s">
        <v>268</v>
      </c>
      <c r="C113" s="4" t="s">
        <v>536</v>
      </c>
      <c r="D113" s="4" t="s">
        <v>101</v>
      </c>
      <c r="E113" s="4" t="s">
        <v>556</v>
      </c>
      <c r="F113" s="4" t="s">
        <v>554</v>
      </c>
      <c r="G113" s="4" t="s">
        <v>555</v>
      </c>
      <c r="H113" s="4" t="s">
        <v>554</v>
      </c>
      <c r="I113" s="6" t="s">
        <v>556</v>
      </c>
    </row>
    <row r="114" spans="1:9" x14ac:dyDescent="0.35">
      <c r="A114" s="1" t="s">
        <v>4</v>
      </c>
      <c r="B114" s="1" t="s">
        <v>268</v>
      </c>
      <c r="C114" s="1" t="s">
        <v>536</v>
      </c>
      <c r="D114" s="1" t="s">
        <v>557</v>
      </c>
      <c r="E114" s="1" t="s">
        <v>559</v>
      </c>
      <c r="F114" s="1" t="s">
        <v>558</v>
      </c>
      <c r="G114" s="1" t="s">
        <v>557</v>
      </c>
      <c r="H114" s="1" t="s">
        <v>558</v>
      </c>
      <c r="I114" s="3" t="s">
        <v>559</v>
      </c>
    </row>
    <row r="115" spans="1:9" x14ac:dyDescent="0.35">
      <c r="A115" s="4" t="s">
        <v>4</v>
      </c>
      <c r="B115" s="4" t="s">
        <v>268</v>
      </c>
      <c r="C115" s="4" t="s">
        <v>536</v>
      </c>
      <c r="D115" s="4" t="s">
        <v>58</v>
      </c>
      <c r="E115" s="4" t="s">
        <v>562</v>
      </c>
      <c r="F115" s="4" t="s">
        <v>560</v>
      </c>
      <c r="G115" s="4" t="s">
        <v>561</v>
      </c>
      <c r="H115" s="4" t="s">
        <v>560</v>
      </c>
      <c r="I115" s="6" t="s">
        <v>562</v>
      </c>
    </row>
    <row r="116" spans="1:9" x14ac:dyDescent="0.35">
      <c r="A116" s="1" t="s">
        <v>8</v>
      </c>
      <c r="B116" s="1" t="s">
        <v>269</v>
      </c>
      <c r="C116" s="1" t="s">
        <v>563</v>
      </c>
      <c r="D116" s="1" t="s">
        <v>177</v>
      </c>
      <c r="E116" s="1" t="s">
        <v>565</v>
      </c>
      <c r="F116" s="1" t="s">
        <v>564</v>
      </c>
      <c r="G116" s="1" t="s">
        <v>177</v>
      </c>
      <c r="H116" s="1" t="s">
        <v>564</v>
      </c>
      <c r="I116" s="3" t="s">
        <v>565</v>
      </c>
    </row>
    <row r="117" spans="1:9" x14ac:dyDescent="0.35">
      <c r="A117" s="4" t="s">
        <v>8</v>
      </c>
      <c r="B117" s="4" t="s">
        <v>269</v>
      </c>
      <c r="C117" s="4" t="s">
        <v>563</v>
      </c>
      <c r="D117" s="4" t="s">
        <v>566</v>
      </c>
      <c r="E117" s="4" t="s">
        <v>568</v>
      </c>
      <c r="F117" s="4" t="s">
        <v>567</v>
      </c>
      <c r="G117" s="4" t="s">
        <v>566</v>
      </c>
      <c r="H117" s="4" t="s">
        <v>567</v>
      </c>
      <c r="I117" s="6" t="s">
        <v>568</v>
      </c>
    </row>
    <row r="118" spans="1:9" x14ac:dyDescent="0.35">
      <c r="A118" s="1" t="s">
        <v>8</v>
      </c>
      <c r="B118" s="1" t="s">
        <v>269</v>
      </c>
      <c r="C118" s="1" t="s">
        <v>563</v>
      </c>
      <c r="D118" s="1" t="s">
        <v>569</v>
      </c>
      <c r="E118" s="1" t="s">
        <v>571</v>
      </c>
      <c r="F118" s="1" t="s">
        <v>570</v>
      </c>
      <c r="G118" s="1" t="s">
        <v>569</v>
      </c>
      <c r="H118" s="1" t="s">
        <v>570</v>
      </c>
      <c r="I118" s="3" t="s">
        <v>571</v>
      </c>
    </row>
    <row r="119" spans="1:9" x14ac:dyDescent="0.35">
      <c r="A119" s="4" t="s">
        <v>8</v>
      </c>
      <c r="B119" s="4" t="s">
        <v>269</v>
      </c>
      <c r="C119" s="4" t="s">
        <v>563</v>
      </c>
      <c r="D119" s="4" t="s">
        <v>8</v>
      </c>
      <c r="E119" s="4" t="s">
        <v>572</v>
      </c>
      <c r="F119" s="4" t="s">
        <v>269</v>
      </c>
      <c r="G119" s="4" t="s">
        <v>8</v>
      </c>
      <c r="H119" s="4" t="s">
        <v>269</v>
      </c>
      <c r="I119" s="6" t="s">
        <v>572</v>
      </c>
    </row>
    <row r="120" spans="1:9" x14ac:dyDescent="0.35">
      <c r="A120" s="1" t="s">
        <v>8</v>
      </c>
      <c r="B120" s="1" t="s">
        <v>269</v>
      </c>
      <c r="C120" s="1" t="s">
        <v>563</v>
      </c>
      <c r="D120" s="1" t="s">
        <v>573</v>
      </c>
      <c r="E120" s="1" t="s">
        <v>575</v>
      </c>
      <c r="F120" s="1" t="s">
        <v>574</v>
      </c>
      <c r="G120" s="1" t="s">
        <v>573</v>
      </c>
      <c r="H120" s="1" t="s">
        <v>574</v>
      </c>
      <c r="I120" s="3" t="s">
        <v>575</v>
      </c>
    </row>
    <row r="121" spans="1:9" x14ac:dyDescent="0.35">
      <c r="A121" s="4" t="s">
        <v>8</v>
      </c>
      <c r="B121" s="4" t="s">
        <v>269</v>
      </c>
      <c r="C121" s="4" t="s">
        <v>563</v>
      </c>
      <c r="D121" s="4" t="s">
        <v>576</v>
      </c>
      <c r="E121" s="4" t="s">
        <v>578</v>
      </c>
      <c r="F121" s="4" t="s">
        <v>577</v>
      </c>
      <c r="G121" s="4" t="s">
        <v>576</v>
      </c>
      <c r="H121" s="4" t="s">
        <v>577</v>
      </c>
      <c r="I121" s="6" t="s">
        <v>578</v>
      </c>
    </row>
    <row r="122" spans="1:9" x14ac:dyDescent="0.35">
      <c r="A122" s="1" t="s">
        <v>8</v>
      </c>
      <c r="B122" s="1" t="s">
        <v>269</v>
      </c>
      <c r="C122" s="1" t="s">
        <v>563</v>
      </c>
      <c r="D122" s="1" t="s">
        <v>579</v>
      </c>
      <c r="E122" s="1" t="s">
        <v>581</v>
      </c>
      <c r="F122" s="1" t="s">
        <v>580</v>
      </c>
      <c r="G122" s="1" t="s">
        <v>579</v>
      </c>
      <c r="H122" s="1" t="s">
        <v>580</v>
      </c>
      <c r="I122" s="3" t="s">
        <v>581</v>
      </c>
    </row>
    <row r="123" spans="1:9" x14ac:dyDescent="0.35">
      <c r="A123" s="4" t="s">
        <v>8</v>
      </c>
      <c r="B123" s="4" t="s">
        <v>269</v>
      </c>
      <c r="C123" s="4" t="s">
        <v>563</v>
      </c>
      <c r="D123" s="4" t="s">
        <v>582</v>
      </c>
      <c r="E123" s="4" t="s">
        <v>584</v>
      </c>
      <c r="F123" s="4" t="s">
        <v>583</v>
      </c>
      <c r="G123" s="4" t="s">
        <v>582</v>
      </c>
      <c r="H123" s="4" t="s">
        <v>583</v>
      </c>
      <c r="I123" s="6" t="s">
        <v>584</v>
      </c>
    </row>
    <row r="124" spans="1:9" x14ac:dyDescent="0.35">
      <c r="A124" s="1" t="s">
        <v>8</v>
      </c>
      <c r="B124" s="1" t="s">
        <v>269</v>
      </c>
      <c r="C124" s="1" t="s">
        <v>563</v>
      </c>
      <c r="D124" s="1" t="s">
        <v>171</v>
      </c>
      <c r="E124" s="1" t="s">
        <v>586</v>
      </c>
      <c r="F124" s="1" t="s">
        <v>585</v>
      </c>
      <c r="G124" s="1" t="s">
        <v>171</v>
      </c>
      <c r="H124" s="1" t="s">
        <v>585</v>
      </c>
      <c r="I124" s="3" t="s">
        <v>586</v>
      </c>
    </row>
    <row r="125" spans="1:9" x14ac:dyDescent="0.35">
      <c r="A125" s="4" t="s">
        <v>8</v>
      </c>
      <c r="B125" s="4" t="s">
        <v>269</v>
      </c>
      <c r="C125" s="4" t="s">
        <v>563</v>
      </c>
      <c r="D125" s="4" t="s">
        <v>238</v>
      </c>
      <c r="E125" s="4" t="s">
        <v>588</v>
      </c>
      <c r="F125" s="4" t="s">
        <v>587</v>
      </c>
      <c r="G125" s="4" t="s">
        <v>238</v>
      </c>
      <c r="H125" s="4" t="s">
        <v>587</v>
      </c>
      <c r="I125" s="6" t="s">
        <v>588</v>
      </c>
    </row>
    <row r="126" spans="1:9" x14ac:dyDescent="0.35">
      <c r="A126" s="1" t="s">
        <v>8</v>
      </c>
      <c r="B126" s="1" t="s">
        <v>269</v>
      </c>
      <c r="C126" s="1" t="s">
        <v>563</v>
      </c>
      <c r="D126" s="1" t="s">
        <v>589</v>
      </c>
      <c r="E126" s="1" t="s">
        <v>591</v>
      </c>
      <c r="F126" s="1" t="s">
        <v>590</v>
      </c>
      <c r="G126" s="1" t="s">
        <v>589</v>
      </c>
      <c r="H126" s="1" t="s">
        <v>590</v>
      </c>
      <c r="I126" s="3" t="s">
        <v>591</v>
      </c>
    </row>
    <row r="127" spans="1:9" x14ac:dyDescent="0.35">
      <c r="A127" s="4" t="s">
        <v>8</v>
      </c>
      <c r="B127" s="4" t="s">
        <v>269</v>
      </c>
      <c r="C127" s="4" t="s">
        <v>563</v>
      </c>
      <c r="D127" s="4" t="s">
        <v>82</v>
      </c>
      <c r="E127" s="4" t="s">
        <v>593</v>
      </c>
      <c r="F127" s="4" t="s">
        <v>592</v>
      </c>
      <c r="G127" s="4" t="s">
        <v>82</v>
      </c>
      <c r="H127" s="4" t="s">
        <v>592</v>
      </c>
      <c r="I127" s="6" t="s">
        <v>593</v>
      </c>
    </row>
    <row r="128" spans="1:9" x14ac:dyDescent="0.35">
      <c r="A128" s="1" t="s">
        <v>8</v>
      </c>
      <c r="B128" s="1" t="s">
        <v>269</v>
      </c>
      <c r="C128" s="1" t="s">
        <v>563</v>
      </c>
      <c r="D128" s="1" t="s">
        <v>594</v>
      </c>
      <c r="E128" s="1" t="s">
        <v>596</v>
      </c>
      <c r="F128" s="1" t="s">
        <v>595</v>
      </c>
      <c r="G128" s="1" t="s">
        <v>594</v>
      </c>
      <c r="H128" s="1" t="s">
        <v>595</v>
      </c>
      <c r="I128" s="3" t="s">
        <v>596</v>
      </c>
    </row>
    <row r="129" spans="1:9" x14ac:dyDescent="0.35">
      <c r="A129" s="4" t="s">
        <v>8</v>
      </c>
      <c r="B129" s="4" t="s">
        <v>269</v>
      </c>
      <c r="C129" s="4" t="s">
        <v>563</v>
      </c>
      <c r="D129" s="4" t="s">
        <v>597</v>
      </c>
      <c r="E129" s="4" t="s">
        <v>599</v>
      </c>
      <c r="F129" s="4" t="s">
        <v>598</v>
      </c>
      <c r="G129" s="4" t="s">
        <v>597</v>
      </c>
      <c r="H129" s="4" t="s">
        <v>598</v>
      </c>
      <c r="I129" s="6" t="s">
        <v>599</v>
      </c>
    </row>
    <row r="130" spans="1:9" x14ac:dyDescent="0.35">
      <c r="A130" s="1" t="s">
        <v>8</v>
      </c>
      <c r="B130" s="1" t="s">
        <v>269</v>
      </c>
      <c r="C130" s="1" t="s">
        <v>563</v>
      </c>
      <c r="D130" s="1" t="s">
        <v>600</v>
      </c>
      <c r="E130" s="1" t="s">
        <v>602</v>
      </c>
      <c r="F130" s="1" t="s">
        <v>601</v>
      </c>
      <c r="G130" s="1" t="s">
        <v>600</v>
      </c>
      <c r="H130" s="1" t="s">
        <v>601</v>
      </c>
      <c r="I130" s="3" t="s">
        <v>602</v>
      </c>
    </row>
    <row r="131" spans="1:9" x14ac:dyDescent="0.35">
      <c r="A131" s="4" t="s">
        <v>8</v>
      </c>
      <c r="B131" s="4" t="s">
        <v>269</v>
      </c>
      <c r="C131" s="4" t="s">
        <v>563</v>
      </c>
      <c r="D131" s="4" t="s">
        <v>603</v>
      </c>
      <c r="E131" s="4" t="s">
        <v>605</v>
      </c>
      <c r="F131" s="4" t="s">
        <v>604</v>
      </c>
      <c r="G131" s="4" t="s">
        <v>603</v>
      </c>
      <c r="H131" s="4" t="s">
        <v>604</v>
      </c>
      <c r="I131" s="6" t="s">
        <v>605</v>
      </c>
    </row>
    <row r="132" spans="1:9" x14ac:dyDescent="0.35">
      <c r="A132" s="1" t="s">
        <v>8</v>
      </c>
      <c r="B132" s="1" t="s">
        <v>269</v>
      </c>
      <c r="C132" s="1" t="s">
        <v>563</v>
      </c>
      <c r="D132" s="1" t="s">
        <v>257</v>
      </c>
      <c r="E132" s="1" t="s">
        <v>607</v>
      </c>
      <c r="F132" s="1" t="s">
        <v>606</v>
      </c>
      <c r="G132" s="1" t="s">
        <v>257</v>
      </c>
      <c r="H132" s="1" t="s">
        <v>606</v>
      </c>
      <c r="I132" s="3" t="s">
        <v>607</v>
      </c>
    </row>
    <row r="133" spans="1:9" x14ac:dyDescent="0.35">
      <c r="A133" s="4" t="s">
        <v>8</v>
      </c>
      <c r="B133" s="4" t="s">
        <v>269</v>
      </c>
      <c r="C133" s="4" t="s">
        <v>563</v>
      </c>
      <c r="D133" s="4" t="s">
        <v>608</v>
      </c>
      <c r="E133" s="4" t="s">
        <v>610</v>
      </c>
      <c r="F133" s="4" t="s">
        <v>609</v>
      </c>
      <c r="G133" s="4" t="s">
        <v>608</v>
      </c>
      <c r="H133" s="4" t="s">
        <v>609</v>
      </c>
      <c r="I133" s="6" t="s">
        <v>610</v>
      </c>
    </row>
    <row r="134" spans="1:9" x14ac:dyDescent="0.35">
      <c r="A134" s="1" t="s">
        <v>8</v>
      </c>
      <c r="B134" s="1" t="s">
        <v>269</v>
      </c>
      <c r="C134" s="1" t="s">
        <v>563</v>
      </c>
      <c r="D134" s="1" t="s">
        <v>611</v>
      </c>
      <c r="E134" s="1" t="s">
        <v>613</v>
      </c>
      <c r="F134" s="1" t="s">
        <v>612</v>
      </c>
      <c r="G134" s="1" t="s">
        <v>611</v>
      </c>
      <c r="H134" s="1" t="s">
        <v>612</v>
      </c>
      <c r="I134" s="3" t="s">
        <v>613</v>
      </c>
    </row>
    <row r="135" spans="1:9" x14ac:dyDescent="0.35">
      <c r="A135" s="4" t="s">
        <v>8</v>
      </c>
      <c r="B135" s="4" t="s">
        <v>269</v>
      </c>
      <c r="C135" s="4" t="s">
        <v>563</v>
      </c>
      <c r="D135" s="4" t="s">
        <v>614</v>
      </c>
      <c r="E135" s="4" t="s">
        <v>616</v>
      </c>
      <c r="F135" s="4" t="s">
        <v>615</v>
      </c>
      <c r="G135" s="4" t="s">
        <v>614</v>
      </c>
      <c r="H135" s="4" t="s">
        <v>615</v>
      </c>
      <c r="I135" s="6" t="s">
        <v>616</v>
      </c>
    </row>
    <row r="136" spans="1:9" x14ac:dyDescent="0.35">
      <c r="A136" s="1" t="s">
        <v>13</v>
      </c>
      <c r="B136" s="1" t="s">
        <v>275</v>
      </c>
      <c r="C136" s="1" t="s">
        <v>617</v>
      </c>
      <c r="D136" s="1" t="s">
        <v>145</v>
      </c>
      <c r="E136" s="1" t="s">
        <v>619</v>
      </c>
      <c r="F136" s="1" t="s">
        <v>618</v>
      </c>
      <c r="G136" s="1" t="s">
        <v>145</v>
      </c>
      <c r="H136" s="1" t="s">
        <v>618</v>
      </c>
      <c r="I136" s="3" t="s">
        <v>619</v>
      </c>
    </row>
    <row r="137" spans="1:9" x14ac:dyDescent="0.35">
      <c r="A137" s="4" t="s">
        <v>13</v>
      </c>
      <c r="B137" s="4" t="s">
        <v>275</v>
      </c>
      <c r="C137" s="4" t="s">
        <v>617</v>
      </c>
      <c r="D137" s="4" t="s">
        <v>620</v>
      </c>
      <c r="E137" s="4" t="s">
        <v>622</v>
      </c>
      <c r="F137" s="4" t="s">
        <v>621</v>
      </c>
      <c r="G137" s="4" t="s">
        <v>620</v>
      </c>
      <c r="H137" s="4" t="s">
        <v>621</v>
      </c>
      <c r="I137" s="6" t="s">
        <v>622</v>
      </c>
    </row>
    <row r="138" spans="1:9" x14ac:dyDescent="0.35">
      <c r="A138" s="1" t="s">
        <v>13</v>
      </c>
      <c r="B138" s="1" t="s">
        <v>275</v>
      </c>
      <c r="C138" s="1" t="s">
        <v>617</v>
      </c>
      <c r="D138" s="1" t="s">
        <v>199</v>
      </c>
      <c r="E138" s="1" t="s">
        <v>624</v>
      </c>
      <c r="F138" s="1" t="s">
        <v>623</v>
      </c>
      <c r="G138" s="1" t="s">
        <v>199</v>
      </c>
      <c r="H138" s="1" t="s">
        <v>623</v>
      </c>
      <c r="I138" s="3" t="s">
        <v>624</v>
      </c>
    </row>
    <row r="139" spans="1:9" x14ac:dyDescent="0.35">
      <c r="A139" s="4" t="s">
        <v>13</v>
      </c>
      <c r="B139" s="4" t="s">
        <v>275</v>
      </c>
      <c r="C139" s="4" t="s">
        <v>617</v>
      </c>
      <c r="D139" s="4" t="s">
        <v>236</v>
      </c>
      <c r="E139" s="4" t="s">
        <v>626</v>
      </c>
      <c r="F139" s="4" t="s">
        <v>625</v>
      </c>
      <c r="G139" s="4" t="s">
        <v>236</v>
      </c>
      <c r="H139" s="4" t="s">
        <v>625</v>
      </c>
      <c r="I139" s="6" t="s">
        <v>626</v>
      </c>
    </row>
    <row r="140" spans="1:9" x14ac:dyDescent="0.35">
      <c r="A140" s="1" t="s">
        <v>13</v>
      </c>
      <c r="B140" s="1" t="s">
        <v>275</v>
      </c>
      <c r="C140" s="1" t="s">
        <v>617</v>
      </c>
      <c r="D140" s="1" t="s">
        <v>53</v>
      </c>
      <c r="E140" s="1" t="s">
        <v>628</v>
      </c>
      <c r="F140" s="1" t="s">
        <v>627</v>
      </c>
      <c r="G140" s="1" t="s">
        <v>53</v>
      </c>
      <c r="H140" s="1" t="s">
        <v>627</v>
      </c>
      <c r="I140" s="3" t="s">
        <v>628</v>
      </c>
    </row>
    <row r="141" spans="1:9" x14ac:dyDescent="0.35">
      <c r="A141" s="4" t="s">
        <v>13</v>
      </c>
      <c r="B141" s="4" t="s">
        <v>275</v>
      </c>
      <c r="C141" s="4" t="s">
        <v>617</v>
      </c>
      <c r="D141" s="4" t="s">
        <v>249</v>
      </c>
      <c r="E141" s="4" t="s">
        <v>630</v>
      </c>
      <c r="F141" s="4" t="s">
        <v>629</v>
      </c>
      <c r="G141" s="4" t="s">
        <v>249</v>
      </c>
      <c r="H141" s="4" t="s">
        <v>629</v>
      </c>
      <c r="I141" s="6" t="s">
        <v>630</v>
      </c>
    </row>
    <row r="142" spans="1:9" x14ac:dyDescent="0.35">
      <c r="A142" s="1" t="s">
        <v>13</v>
      </c>
      <c r="B142" s="1" t="s">
        <v>275</v>
      </c>
      <c r="C142" s="1" t="s">
        <v>617</v>
      </c>
      <c r="D142" s="1" t="s">
        <v>198</v>
      </c>
      <c r="E142" s="1" t="s">
        <v>632</v>
      </c>
      <c r="F142" s="1" t="s">
        <v>631</v>
      </c>
      <c r="G142" s="1" t="s">
        <v>198</v>
      </c>
      <c r="H142" s="1" t="s">
        <v>631</v>
      </c>
      <c r="I142" s="3" t="s">
        <v>632</v>
      </c>
    </row>
    <row r="143" spans="1:9" x14ac:dyDescent="0.35">
      <c r="A143" s="4" t="s">
        <v>13</v>
      </c>
      <c r="B143" s="4" t="s">
        <v>275</v>
      </c>
      <c r="C143" s="4" t="s">
        <v>617</v>
      </c>
      <c r="D143" s="4" t="s">
        <v>235</v>
      </c>
      <c r="E143" s="4" t="s">
        <v>634</v>
      </c>
      <c r="F143" s="4" t="s">
        <v>633</v>
      </c>
      <c r="G143" s="4" t="s">
        <v>235</v>
      </c>
      <c r="H143" s="4" t="s">
        <v>633</v>
      </c>
      <c r="I143" s="6" t="s">
        <v>634</v>
      </c>
    </row>
    <row r="144" spans="1:9" x14ac:dyDescent="0.35">
      <c r="A144" s="1" t="s">
        <v>13</v>
      </c>
      <c r="B144" s="1" t="s">
        <v>275</v>
      </c>
      <c r="C144" s="1" t="s">
        <v>617</v>
      </c>
      <c r="D144" s="1" t="s">
        <v>635</v>
      </c>
      <c r="E144" s="1" t="s">
        <v>638</v>
      </c>
      <c r="F144" s="1" t="s">
        <v>636</v>
      </c>
      <c r="G144" s="1" t="s">
        <v>637</v>
      </c>
      <c r="H144" s="1" t="s">
        <v>636</v>
      </c>
      <c r="I144" s="3" t="s">
        <v>638</v>
      </c>
    </row>
    <row r="145" spans="1:9" x14ac:dyDescent="0.35">
      <c r="A145" s="4" t="s">
        <v>13</v>
      </c>
      <c r="B145" s="4" t="s">
        <v>275</v>
      </c>
      <c r="C145" s="4" t="s">
        <v>617</v>
      </c>
      <c r="D145" s="4" t="s">
        <v>205</v>
      </c>
      <c r="E145" s="4" t="s">
        <v>640</v>
      </c>
      <c r="F145" s="4" t="s">
        <v>639</v>
      </c>
      <c r="G145" s="4" t="s">
        <v>205</v>
      </c>
      <c r="H145" s="4" t="s">
        <v>639</v>
      </c>
      <c r="I145" s="6" t="s">
        <v>640</v>
      </c>
    </row>
    <row r="146" spans="1:9" x14ac:dyDescent="0.35">
      <c r="A146" s="1" t="s">
        <v>13</v>
      </c>
      <c r="B146" s="1" t="s">
        <v>275</v>
      </c>
      <c r="C146" s="1" t="s">
        <v>617</v>
      </c>
      <c r="D146" s="1" t="s">
        <v>40</v>
      </c>
      <c r="E146" s="1" t="s">
        <v>642</v>
      </c>
      <c r="F146" s="1" t="s">
        <v>641</v>
      </c>
      <c r="G146" s="1" t="s">
        <v>40</v>
      </c>
      <c r="H146" s="1" t="s">
        <v>641</v>
      </c>
      <c r="I146" s="3" t="s">
        <v>642</v>
      </c>
    </row>
    <row r="147" spans="1:9" x14ac:dyDescent="0.35">
      <c r="A147" s="4" t="s">
        <v>13</v>
      </c>
      <c r="B147" s="4" t="s">
        <v>275</v>
      </c>
      <c r="C147" s="4" t="s">
        <v>617</v>
      </c>
      <c r="D147" s="4" t="s">
        <v>41</v>
      </c>
      <c r="E147" s="4" t="s">
        <v>644</v>
      </c>
      <c r="F147" s="4" t="s">
        <v>643</v>
      </c>
      <c r="G147" s="4" t="s">
        <v>41</v>
      </c>
      <c r="H147" s="4" t="s">
        <v>643</v>
      </c>
      <c r="I147" s="6" t="s">
        <v>644</v>
      </c>
    </row>
    <row r="148" spans="1:9" x14ac:dyDescent="0.35">
      <c r="A148" s="1" t="s">
        <v>16</v>
      </c>
      <c r="B148" s="1" t="s">
        <v>276</v>
      </c>
      <c r="C148" s="1" t="s">
        <v>645</v>
      </c>
      <c r="D148" s="1" t="s">
        <v>256</v>
      </c>
      <c r="E148" s="1" t="s">
        <v>647</v>
      </c>
      <c r="F148" s="1" t="s">
        <v>646</v>
      </c>
      <c r="G148" s="1" t="s">
        <v>256</v>
      </c>
      <c r="H148" s="1" t="s">
        <v>646</v>
      </c>
      <c r="I148" s="3" t="s">
        <v>647</v>
      </c>
    </row>
    <row r="149" spans="1:9" x14ac:dyDescent="0.35">
      <c r="A149" s="4" t="s">
        <v>16</v>
      </c>
      <c r="B149" s="4" t="s">
        <v>276</v>
      </c>
      <c r="C149" s="4" t="s">
        <v>645</v>
      </c>
      <c r="D149" s="4" t="s">
        <v>648</v>
      </c>
      <c r="E149" s="4" t="s">
        <v>651</v>
      </c>
      <c r="F149" s="4" t="s">
        <v>649</v>
      </c>
      <c r="G149" s="4" t="s">
        <v>650</v>
      </c>
      <c r="H149" s="4" t="s">
        <v>649</v>
      </c>
      <c r="I149" s="6" t="s">
        <v>651</v>
      </c>
    </row>
    <row r="150" spans="1:9" x14ac:dyDescent="0.35">
      <c r="A150" s="1" t="s">
        <v>16</v>
      </c>
      <c r="B150" s="1" t="s">
        <v>276</v>
      </c>
      <c r="C150" s="1" t="s">
        <v>645</v>
      </c>
      <c r="D150" s="1" t="s">
        <v>129</v>
      </c>
      <c r="E150" s="1" t="s">
        <v>653</v>
      </c>
      <c r="F150" s="1" t="s">
        <v>652</v>
      </c>
      <c r="G150" s="1" t="s">
        <v>129</v>
      </c>
      <c r="H150" s="1" t="s">
        <v>652</v>
      </c>
      <c r="I150" s="3" t="s">
        <v>653</v>
      </c>
    </row>
    <row r="151" spans="1:9" x14ac:dyDescent="0.35">
      <c r="A151" s="4" t="s">
        <v>16</v>
      </c>
      <c r="B151" s="4" t="s">
        <v>276</v>
      </c>
      <c r="C151" s="4" t="s">
        <v>645</v>
      </c>
      <c r="D151" s="4" t="s">
        <v>221</v>
      </c>
      <c r="E151" s="4" t="s">
        <v>655</v>
      </c>
      <c r="F151" s="4" t="s">
        <v>654</v>
      </c>
      <c r="G151" s="4" t="s">
        <v>221</v>
      </c>
      <c r="H151" s="4" t="s">
        <v>654</v>
      </c>
      <c r="I151" s="6" t="s">
        <v>656</v>
      </c>
    </row>
    <row r="152" spans="1:9" x14ac:dyDescent="0.35">
      <c r="A152" s="1" t="s">
        <v>16</v>
      </c>
      <c r="B152" s="1" t="s">
        <v>276</v>
      </c>
      <c r="C152" s="1" t="s">
        <v>645</v>
      </c>
      <c r="D152" s="1" t="s">
        <v>169</v>
      </c>
      <c r="E152" s="1" t="s">
        <v>658</v>
      </c>
      <c r="F152" s="1" t="s">
        <v>657</v>
      </c>
      <c r="G152" s="1" t="s">
        <v>169</v>
      </c>
      <c r="H152" s="1" t="s">
        <v>657</v>
      </c>
      <c r="I152" s="3" t="s">
        <v>659</v>
      </c>
    </row>
    <row r="153" spans="1:9" x14ac:dyDescent="0.35">
      <c r="A153" s="4" t="s">
        <v>16</v>
      </c>
      <c r="B153" s="4" t="s">
        <v>276</v>
      </c>
      <c r="C153" s="4" t="s">
        <v>645</v>
      </c>
      <c r="D153" s="4" t="s">
        <v>660</v>
      </c>
      <c r="E153" s="4" t="s">
        <v>662</v>
      </c>
      <c r="F153" s="4" t="s">
        <v>661</v>
      </c>
      <c r="G153" s="4" t="s">
        <v>660</v>
      </c>
      <c r="H153" s="4" t="s">
        <v>661</v>
      </c>
      <c r="I153" s="6" t="s">
        <v>662</v>
      </c>
    </row>
    <row r="154" spans="1:9" x14ac:dyDescent="0.35">
      <c r="A154" s="1" t="s">
        <v>16</v>
      </c>
      <c r="B154" s="1" t="s">
        <v>276</v>
      </c>
      <c r="C154" s="1" t="s">
        <v>645</v>
      </c>
      <c r="D154" s="1" t="s">
        <v>105</v>
      </c>
      <c r="E154" s="1" t="s">
        <v>664</v>
      </c>
      <c r="F154" s="1" t="s">
        <v>663</v>
      </c>
      <c r="G154" s="1" t="s">
        <v>105</v>
      </c>
      <c r="H154" s="1" t="s">
        <v>663</v>
      </c>
      <c r="I154" s="3" t="s">
        <v>664</v>
      </c>
    </row>
    <row r="155" spans="1:9" x14ac:dyDescent="0.35">
      <c r="A155" s="4" t="s">
        <v>16</v>
      </c>
      <c r="B155" s="4" t="s">
        <v>276</v>
      </c>
      <c r="C155" s="4" t="s">
        <v>645</v>
      </c>
      <c r="D155" s="4" t="s">
        <v>203</v>
      </c>
      <c r="E155" s="4" t="s">
        <v>666</v>
      </c>
      <c r="F155" s="4" t="s">
        <v>665</v>
      </c>
      <c r="G155" s="4" t="s">
        <v>203</v>
      </c>
      <c r="H155" s="4" t="s">
        <v>665</v>
      </c>
      <c r="I155" s="6" t="s">
        <v>666</v>
      </c>
    </row>
    <row r="156" spans="1:9" x14ac:dyDescent="0.35">
      <c r="A156" s="1" t="s">
        <v>16</v>
      </c>
      <c r="B156" s="1" t="s">
        <v>276</v>
      </c>
      <c r="C156" s="1" t="s">
        <v>645</v>
      </c>
      <c r="D156" s="1" t="s">
        <v>116</v>
      </c>
      <c r="E156" s="1" t="s">
        <v>668</v>
      </c>
      <c r="F156" s="1" t="s">
        <v>667</v>
      </c>
      <c r="G156" s="1" t="s">
        <v>116</v>
      </c>
      <c r="H156" s="1" t="s">
        <v>667</v>
      </c>
      <c r="I156" s="3" t="s">
        <v>668</v>
      </c>
    </row>
    <row r="157" spans="1:9" x14ac:dyDescent="0.35">
      <c r="A157" s="4" t="s">
        <v>16</v>
      </c>
      <c r="B157" s="4" t="s">
        <v>276</v>
      </c>
      <c r="C157" s="4" t="s">
        <v>645</v>
      </c>
      <c r="D157" s="4" t="s">
        <v>669</v>
      </c>
      <c r="E157" s="4" t="s">
        <v>671</v>
      </c>
      <c r="F157" s="4" t="s">
        <v>670</v>
      </c>
      <c r="G157" s="4" t="s">
        <v>669</v>
      </c>
      <c r="H157" s="4" t="s">
        <v>670</v>
      </c>
      <c r="I157" s="6" t="s">
        <v>671</v>
      </c>
    </row>
    <row r="158" spans="1:9" x14ac:dyDescent="0.35">
      <c r="A158" s="1" t="s">
        <v>16</v>
      </c>
      <c r="B158" s="1" t="s">
        <v>276</v>
      </c>
      <c r="C158" s="1" t="s">
        <v>645</v>
      </c>
      <c r="D158" s="1" t="s">
        <v>225</v>
      </c>
      <c r="E158" s="1" t="s">
        <v>673</v>
      </c>
      <c r="F158" s="1" t="s">
        <v>672</v>
      </c>
      <c r="G158" s="1" t="s">
        <v>225</v>
      </c>
      <c r="H158" s="1" t="s">
        <v>672</v>
      </c>
      <c r="I158" s="3" t="s">
        <v>673</v>
      </c>
    </row>
    <row r="159" spans="1:9" x14ac:dyDescent="0.35">
      <c r="A159" s="4" t="s">
        <v>16</v>
      </c>
      <c r="B159" s="4" t="s">
        <v>276</v>
      </c>
      <c r="C159" s="4" t="s">
        <v>645</v>
      </c>
      <c r="D159" s="4" t="s">
        <v>241</v>
      </c>
      <c r="E159" s="4" t="s">
        <v>675</v>
      </c>
      <c r="F159" s="4" t="s">
        <v>674</v>
      </c>
      <c r="G159" s="4" t="s">
        <v>241</v>
      </c>
      <c r="H159" s="4" t="s">
        <v>674</v>
      </c>
      <c r="I159" s="6" t="s">
        <v>675</v>
      </c>
    </row>
    <row r="160" spans="1:9" x14ac:dyDescent="0.35">
      <c r="A160" s="1" t="s">
        <v>16</v>
      </c>
      <c r="B160" s="1" t="s">
        <v>276</v>
      </c>
      <c r="C160" s="1" t="s">
        <v>645</v>
      </c>
      <c r="D160" s="1" t="s">
        <v>676</v>
      </c>
      <c r="E160" s="1" t="s">
        <v>679</v>
      </c>
      <c r="F160" s="1" t="s">
        <v>677</v>
      </c>
      <c r="G160" s="1" t="s">
        <v>678</v>
      </c>
      <c r="H160" s="1" t="s">
        <v>677</v>
      </c>
      <c r="I160" s="3" t="s">
        <v>679</v>
      </c>
    </row>
    <row r="161" spans="1:9" x14ac:dyDescent="0.35">
      <c r="A161" s="4" t="s">
        <v>16</v>
      </c>
      <c r="B161" s="4" t="s">
        <v>276</v>
      </c>
      <c r="C161" s="4" t="s">
        <v>645</v>
      </c>
      <c r="D161" s="4" t="s">
        <v>195</v>
      </c>
      <c r="E161" s="4" t="s">
        <v>681</v>
      </c>
      <c r="F161" s="4" t="s">
        <v>680</v>
      </c>
      <c r="G161" s="4" t="s">
        <v>195</v>
      </c>
      <c r="H161" s="4" t="s">
        <v>680</v>
      </c>
      <c r="I161" s="6" t="s">
        <v>681</v>
      </c>
    </row>
    <row r="162" spans="1:9" x14ac:dyDescent="0.35">
      <c r="A162" s="1" t="s">
        <v>16</v>
      </c>
      <c r="B162" s="1" t="s">
        <v>276</v>
      </c>
      <c r="C162" s="1" t="s">
        <v>645</v>
      </c>
      <c r="D162" s="1" t="s">
        <v>682</v>
      </c>
      <c r="E162" s="1" t="s">
        <v>684</v>
      </c>
      <c r="F162" s="1" t="s">
        <v>683</v>
      </c>
      <c r="G162" s="1" t="s">
        <v>682</v>
      </c>
      <c r="H162" s="1" t="s">
        <v>683</v>
      </c>
      <c r="I162" s="3" t="s">
        <v>684</v>
      </c>
    </row>
    <row r="163" spans="1:9" x14ac:dyDescent="0.35">
      <c r="A163" s="4" t="s">
        <v>16</v>
      </c>
      <c r="B163" s="4" t="s">
        <v>276</v>
      </c>
      <c r="C163" s="4" t="s">
        <v>645</v>
      </c>
      <c r="D163" s="4" t="s">
        <v>685</v>
      </c>
      <c r="E163" s="4" t="s">
        <v>688</v>
      </c>
      <c r="F163" s="4" t="s">
        <v>686</v>
      </c>
      <c r="G163" s="4" t="s">
        <v>687</v>
      </c>
      <c r="H163" s="4" t="s">
        <v>686</v>
      </c>
      <c r="I163" s="6" t="s">
        <v>688</v>
      </c>
    </row>
    <row r="164" spans="1:9" x14ac:dyDescent="0.35">
      <c r="A164" s="1" t="s">
        <v>16</v>
      </c>
      <c r="B164" s="1" t="s">
        <v>276</v>
      </c>
      <c r="C164" s="1" t="s">
        <v>645</v>
      </c>
      <c r="D164" s="1" t="s">
        <v>209</v>
      </c>
      <c r="E164" s="1" t="s">
        <v>690</v>
      </c>
      <c r="F164" s="1" t="s">
        <v>689</v>
      </c>
      <c r="G164" s="1" t="s">
        <v>209</v>
      </c>
      <c r="H164" s="1" t="s">
        <v>689</v>
      </c>
      <c r="I164" s="3" t="s">
        <v>690</v>
      </c>
    </row>
    <row r="165" spans="1:9" x14ac:dyDescent="0.35">
      <c r="A165" s="4" t="s">
        <v>16</v>
      </c>
      <c r="B165" s="4" t="s">
        <v>276</v>
      </c>
      <c r="C165" s="4" t="s">
        <v>645</v>
      </c>
      <c r="D165" s="4" t="s">
        <v>189</v>
      </c>
      <c r="E165" s="4" t="s">
        <v>692</v>
      </c>
      <c r="F165" s="4" t="s">
        <v>691</v>
      </c>
      <c r="G165" s="4" t="s">
        <v>189</v>
      </c>
      <c r="H165" s="4" t="s">
        <v>691</v>
      </c>
      <c r="I165" s="6" t="s">
        <v>692</v>
      </c>
    </row>
    <row r="166" spans="1:9" x14ac:dyDescent="0.35">
      <c r="A166" s="1" t="s">
        <v>16</v>
      </c>
      <c r="B166" s="1" t="s">
        <v>276</v>
      </c>
      <c r="C166" s="1" t="s">
        <v>645</v>
      </c>
      <c r="D166" s="1" t="s">
        <v>693</v>
      </c>
      <c r="E166" s="1" t="s">
        <v>695</v>
      </c>
      <c r="F166" s="1" t="s">
        <v>694</v>
      </c>
      <c r="G166" s="1" t="s">
        <v>693</v>
      </c>
      <c r="H166" s="1" t="s">
        <v>694</v>
      </c>
      <c r="I166" s="3" t="s">
        <v>695</v>
      </c>
    </row>
    <row r="167" spans="1:9" x14ac:dyDescent="0.35">
      <c r="A167" s="4" t="s">
        <v>16</v>
      </c>
      <c r="B167" s="4" t="s">
        <v>276</v>
      </c>
      <c r="C167" s="4" t="s">
        <v>645</v>
      </c>
      <c r="D167" s="4" t="s">
        <v>248</v>
      </c>
      <c r="E167" s="4" t="s">
        <v>697</v>
      </c>
      <c r="F167" s="4" t="s">
        <v>696</v>
      </c>
      <c r="G167" s="4" t="s">
        <v>248</v>
      </c>
      <c r="H167" s="4" t="s">
        <v>696</v>
      </c>
      <c r="I167" s="6" t="s">
        <v>697</v>
      </c>
    </row>
    <row r="168" spans="1:9" x14ac:dyDescent="0.35">
      <c r="A168" s="1" t="s">
        <v>16</v>
      </c>
      <c r="B168" s="1" t="s">
        <v>276</v>
      </c>
      <c r="C168" s="1" t="s">
        <v>645</v>
      </c>
      <c r="D168" s="1" t="s">
        <v>698</v>
      </c>
      <c r="E168" s="1" t="s">
        <v>700</v>
      </c>
      <c r="F168" s="1" t="s">
        <v>699</v>
      </c>
      <c r="G168" s="1" t="s">
        <v>698</v>
      </c>
      <c r="H168" s="1" t="s">
        <v>699</v>
      </c>
      <c r="I168" s="3" t="s">
        <v>700</v>
      </c>
    </row>
    <row r="169" spans="1:9" x14ac:dyDescent="0.35">
      <c r="A169" s="4" t="s">
        <v>16</v>
      </c>
      <c r="B169" s="4" t="s">
        <v>276</v>
      </c>
      <c r="C169" s="4" t="s">
        <v>645</v>
      </c>
      <c r="D169" s="4" t="s">
        <v>104</v>
      </c>
      <c r="E169" s="4" t="s">
        <v>702</v>
      </c>
      <c r="F169" s="4" t="s">
        <v>701</v>
      </c>
      <c r="G169" s="4" t="s">
        <v>104</v>
      </c>
      <c r="H169" s="4" t="s">
        <v>701</v>
      </c>
      <c r="I169" s="6" t="s">
        <v>702</v>
      </c>
    </row>
    <row r="170" spans="1:9" x14ac:dyDescent="0.35">
      <c r="A170" s="1" t="s">
        <v>16</v>
      </c>
      <c r="B170" s="1" t="s">
        <v>276</v>
      </c>
      <c r="C170" s="1" t="s">
        <v>645</v>
      </c>
      <c r="D170" s="1" t="s">
        <v>703</v>
      </c>
      <c r="E170" s="1" t="s">
        <v>705</v>
      </c>
      <c r="F170" s="1" t="s">
        <v>704</v>
      </c>
      <c r="G170" s="1" t="s">
        <v>703</v>
      </c>
      <c r="H170" s="1" t="s">
        <v>704</v>
      </c>
      <c r="I170" s="3" t="s">
        <v>705</v>
      </c>
    </row>
    <row r="171" spans="1:9" x14ac:dyDescent="0.35">
      <c r="A171" s="4" t="s">
        <v>16</v>
      </c>
      <c r="B171" s="4" t="s">
        <v>276</v>
      </c>
      <c r="C171" s="4" t="s">
        <v>645</v>
      </c>
      <c r="D171" s="4" t="s">
        <v>106</v>
      </c>
      <c r="E171" s="4" t="s">
        <v>707</v>
      </c>
      <c r="F171" s="4" t="s">
        <v>706</v>
      </c>
      <c r="G171" s="4" t="s">
        <v>106</v>
      </c>
      <c r="H171" s="4" t="s">
        <v>706</v>
      </c>
      <c r="I171" s="6" t="s">
        <v>707</v>
      </c>
    </row>
    <row r="172" spans="1:9" x14ac:dyDescent="0.35">
      <c r="A172" s="1" t="s">
        <v>16</v>
      </c>
      <c r="B172" s="1" t="s">
        <v>276</v>
      </c>
      <c r="C172" s="1" t="s">
        <v>645</v>
      </c>
      <c r="D172" s="1" t="s">
        <v>178</v>
      </c>
      <c r="E172" s="1" t="s">
        <v>709</v>
      </c>
      <c r="F172" s="1" t="s">
        <v>708</v>
      </c>
      <c r="G172" s="1" t="s">
        <v>178</v>
      </c>
      <c r="H172" s="1" t="s">
        <v>708</v>
      </c>
      <c r="I172" s="3" t="s">
        <v>709</v>
      </c>
    </row>
    <row r="173" spans="1:9" x14ac:dyDescent="0.35">
      <c r="A173" s="4" t="s">
        <v>16</v>
      </c>
      <c r="B173" s="4" t="s">
        <v>276</v>
      </c>
      <c r="C173" s="4" t="s">
        <v>645</v>
      </c>
      <c r="D173" s="4" t="s">
        <v>131</v>
      </c>
      <c r="E173" s="4" t="s">
        <v>711</v>
      </c>
      <c r="F173" s="4" t="s">
        <v>710</v>
      </c>
      <c r="G173" s="4" t="s">
        <v>131</v>
      </c>
      <c r="H173" s="4" t="s">
        <v>710</v>
      </c>
      <c r="I173" s="6" t="s">
        <v>711</v>
      </c>
    </row>
    <row r="174" spans="1:9" x14ac:dyDescent="0.35">
      <c r="A174" s="1" t="s">
        <v>16</v>
      </c>
      <c r="B174" s="1" t="s">
        <v>276</v>
      </c>
      <c r="C174" s="1" t="s">
        <v>645</v>
      </c>
      <c r="D174" s="1" t="s">
        <v>245</v>
      </c>
      <c r="E174" s="1" t="s">
        <v>713</v>
      </c>
      <c r="F174" s="1" t="s">
        <v>712</v>
      </c>
      <c r="G174" s="1" t="s">
        <v>245</v>
      </c>
      <c r="H174" s="1" t="s">
        <v>712</v>
      </c>
      <c r="I174" s="3" t="s">
        <v>713</v>
      </c>
    </row>
    <row r="175" spans="1:9" x14ac:dyDescent="0.35">
      <c r="A175" s="4" t="s">
        <v>16</v>
      </c>
      <c r="B175" s="4" t="s">
        <v>276</v>
      </c>
      <c r="C175" s="4" t="s">
        <v>645</v>
      </c>
      <c r="D175" s="4" t="s">
        <v>714</v>
      </c>
      <c r="E175" s="4" t="s">
        <v>716</v>
      </c>
      <c r="F175" s="4" t="s">
        <v>715</v>
      </c>
      <c r="G175" s="4" t="s">
        <v>714</v>
      </c>
      <c r="H175" s="4" t="s">
        <v>715</v>
      </c>
      <c r="I175" s="6" t="s">
        <v>716</v>
      </c>
    </row>
    <row r="176" spans="1:9" x14ac:dyDescent="0.35">
      <c r="A176" s="1" t="s">
        <v>1</v>
      </c>
      <c r="B176" s="1" t="s">
        <v>264</v>
      </c>
      <c r="C176" s="1" t="s">
        <v>717</v>
      </c>
      <c r="D176" s="1" t="s">
        <v>78</v>
      </c>
      <c r="E176" s="1" t="s">
        <v>719</v>
      </c>
      <c r="F176" s="1" t="s">
        <v>718</v>
      </c>
      <c r="G176" s="1" t="s">
        <v>78</v>
      </c>
      <c r="H176" s="1" t="s">
        <v>718</v>
      </c>
      <c r="I176" s="3" t="s">
        <v>719</v>
      </c>
    </row>
    <row r="177" spans="1:9" x14ac:dyDescent="0.35">
      <c r="A177" s="4" t="s">
        <v>1</v>
      </c>
      <c r="B177" s="4" t="s">
        <v>264</v>
      </c>
      <c r="C177" s="4" t="s">
        <v>717</v>
      </c>
      <c r="D177" s="4" t="s">
        <v>219</v>
      </c>
      <c r="E177" s="4" t="s">
        <v>721</v>
      </c>
      <c r="F177" s="4" t="s">
        <v>720</v>
      </c>
      <c r="G177" s="4" t="s">
        <v>219</v>
      </c>
      <c r="H177" s="4" t="s">
        <v>720</v>
      </c>
      <c r="I177" s="6" t="s">
        <v>721</v>
      </c>
    </row>
    <row r="178" spans="1:9" x14ac:dyDescent="0.35">
      <c r="A178" s="1" t="s">
        <v>1</v>
      </c>
      <c r="B178" s="1" t="s">
        <v>264</v>
      </c>
      <c r="C178" s="1" t="s">
        <v>717</v>
      </c>
      <c r="D178" s="1" t="s">
        <v>81</v>
      </c>
      <c r="E178" s="1" t="s">
        <v>723</v>
      </c>
      <c r="F178" s="1" t="s">
        <v>722</v>
      </c>
      <c r="G178" s="1" t="s">
        <v>81</v>
      </c>
      <c r="H178" s="1" t="s">
        <v>722</v>
      </c>
      <c r="I178" s="3" t="s">
        <v>723</v>
      </c>
    </row>
    <row r="179" spans="1:9" x14ac:dyDescent="0.35">
      <c r="A179" s="4" t="s">
        <v>1</v>
      </c>
      <c r="B179" s="4" t="s">
        <v>264</v>
      </c>
      <c r="C179" s="4" t="s">
        <v>717</v>
      </c>
      <c r="D179" s="4" t="s">
        <v>724</v>
      </c>
      <c r="E179" s="4" t="s">
        <v>726</v>
      </c>
      <c r="F179" s="4" t="s">
        <v>725</v>
      </c>
      <c r="G179" s="4" t="s">
        <v>724</v>
      </c>
      <c r="H179" s="4" t="s">
        <v>725</v>
      </c>
      <c r="I179" s="6" t="s">
        <v>726</v>
      </c>
    </row>
    <row r="180" spans="1:9" x14ac:dyDescent="0.35">
      <c r="A180" s="1" t="s">
        <v>1</v>
      </c>
      <c r="B180" s="1" t="s">
        <v>264</v>
      </c>
      <c r="C180" s="1" t="s">
        <v>717</v>
      </c>
      <c r="D180" s="1" t="s">
        <v>727</v>
      </c>
      <c r="E180" s="1" t="s">
        <v>728</v>
      </c>
      <c r="F180" s="1" t="s">
        <v>161</v>
      </c>
      <c r="G180" s="1" t="s">
        <v>727</v>
      </c>
      <c r="H180" s="1" t="s">
        <v>161</v>
      </c>
      <c r="I180" s="3" t="s">
        <v>728</v>
      </c>
    </row>
    <row r="181" spans="1:9" x14ac:dyDescent="0.35">
      <c r="A181" s="4" t="s">
        <v>1</v>
      </c>
      <c r="B181" s="4" t="s">
        <v>264</v>
      </c>
      <c r="C181" s="4" t="s">
        <v>717</v>
      </c>
      <c r="D181" s="4" t="s">
        <v>729</v>
      </c>
      <c r="E181" s="4" t="s">
        <v>731</v>
      </c>
      <c r="F181" s="4" t="s">
        <v>730</v>
      </c>
      <c r="G181" s="4" t="s">
        <v>729</v>
      </c>
      <c r="H181" s="4" t="s">
        <v>730</v>
      </c>
      <c r="I181" s="6" t="s">
        <v>731</v>
      </c>
    </row>
    <row r="182" spans="1:9" x14ac:dyDescent="0.35">
      <c r="A182" s="1" t="s">
        <v>1</v>
      </c>
      <c r="B182" s="1" t="s">
        <v>264</v>
      </c>
      <c r="C182" s="1" t="s">
        <v>717</v>
      </c>
      <c r="D182" s="1" t="s">
        <v>732</v>
      </c>
      <c r="E182" s="1" t="s">
        <v>734</v>
      </c>
      <c r="F182" s="1" t="s">
        <v>733</v>
      </c>
      <c r="G182" s="1" t="s">
        <v>732</v>
      </c>
      <c r="H182" s="1" t="s">
        <v>733</v>
      </c>
      <c r="I182" s="3" t="s">
        <v>734</v>
      </c>
    </row>
    <row r="183" spans="1:9" x14ac:dyDescent="0.35">
      <c r="A183" s="4" t="s">
        <v>1</v>
      </c>
      <c r="B183" s="4" t="s">
        <v>264</v>
      </c>
      <c r="C183" s="4" t="s">
        <v>717</v>
      </c>
      <c r="D183" s="4" t="s">
        <v>263</v>
      </c>
      <c r="E183" s="4" t="s">
        <v>736</v>
      </c>
      <c r="F183" s="4" t="s">
        <v>735</v>
      </c>
      <c r="G183" s="4" t="s">
        <v>263</v>
      </c>
      <c r="H183" s="4" t="s">
        <v>735</v>
      </c>
      <c r="I183" s="6" t="s">
        <v>736</v>
      </c>
    </row>
    <row r="184" spans="1:9" x14ac:dyDescent="0.35">
      <c r="A184" s="1" t="s">
        <v>1</v>
      </c>
      <c r="B184" s="1" t="s">
        <v>264</v>
      </c>
      <c r="C184" s="1" t="s">
        <v>717</v>
      </c>
      <c r="D184" s="1" t="s">
        <v>243</v>
      </c>
      <c r="E184" s="1" t="s">
        <v>738</v>
      </c>
      <c r="F184" s="1" t="s">
        <v>737</v>
      </c>
      <c r="G184" s="1" t="s">
        <v>243</v>
      </c>
      <c r="H184" s="1" t="s">
        <v>737</v>
      </c>
      <c r="I184" s="3" t="s">
        <v>738</v>
      </c>
    </row>
    <row r="185" spans="1:9" x14ac:dyDescent="0.35">
      <c r="A185" s="4" t="s">
        <v>1</v>
      </c>
      <c r="B185" s="4" t="s">
        <v>264</v>
      </c>
      <c r="C185" s="4" t="s">
        <v>717</v>
      </c>
      <c r="D185" s="4" t="s">
        <v>251</v>
      </c>
      <c r="E185" s="4" t="s">
        <v>740</v>
      </c>
      <c r="F185" s="4" t="s">
        <v>739</v>
      </c>
      <c r="G185" s="4" t="s">
        <v>251</v>
      </c>
      <c r="H185" s="4" t="s">
        <v>739</v>
      </c>
      <c r="I185" s="6" t="s">
        <v>740</v>
      </c>
    </row>
    <row r="186" spans="1:9" x14ac:dyDescent="0.35">
      <c r="A186" s="1" t="s">
        <v>1</v>
      </c>
      <c r="B186" s="1" t="s">
        <v>264</v>
      </c>
      <c r="C186" s="1" t="s">
        <v>717</v>
      </c>
      <c r="D186" s="1" t="s">
        <v>741</v>
      </c>
      <c r="E186" s="1" t="s">
        <v>743</v>
      </c>
      <c r="F186" s="1" t="s">
        <v>742</v>
      </c>
      <c r="G186" s="1" t="s">
        <v>741</v>
      </c>
      <c r="H186" s="1" t="s">
        <v>742</v>
      </c>
      <c r="I186" s="3" t="s">
        <v>743</v>
      </c>
    </row>
    <row r="187" spans="1:9" x14ac:dyDescent="0.35">
      <c r="A187" s="4" t="s">
        <v>1</v>
      </c>
      <c r="B187" s="4" t="s">
        <v>264</v>
      </c>
      <c r="C187" s="4" t="s">
        <v>717</v>
      </c>
      <c r="D187" s="4" t="s">
        <v>744</v>
      </c>
      <c r="E187" s="4" t="s">
        <v>746</v>
      </c>
      <c r="F187" s="4" t="s">
        <v>745</v>
      </c>
      <c r="G187" s="4" t="s">
        <v>744</v>
      </c>
      <c r="H187" s="4" t="s">
        <v>745</v>
      </c>
      <c r="I187" s="6" t="s">
        <v>746</v>
      </c>
    </row>
    <row r="188" spans="1:9" x14ac:dyDescent="0.35">
      <c r="A188" s="1" t="s">
        <v>1</v>
      </c>
      <c r="B188" s="1" t="s">
        <v>264</v>
      </c>
      <c r="C188" s="1" t="s">
        <v>717</v>
      </c>
      <c r="D188" s="1" t="s">
        <v>747</v>
      </c>
      <c r="E188" s="1" t="s">
        <v>750</v>
      </c>
      <c r="F188" s="1" t="s">
        <v>748</v>
      </c>
      <c r="G188" s="1" t="s">
        <v>749</v>
      </c>
      <c r="H188" s="1" t="s">
        <v>748</v>
      </c>
      <c r="I188" s="3" t="s">
        <v>750</v>
      </c>
    </row>
    <row r="189" spans="1:9" x14ac:dyDescent="0.35">
      <c r="A189" s="4" t="s">
        <v>1</v>
      </c>
      <c r="B189" s="4" t="s">
        <v>264</v>
      </c>
      <c r="C189" s="4" t="s">
        <v>717</v>
      </c>
      <c r="D189" s="4" t="s">
        <v>1</v>
      </c>
      <c r="E189" s="4" t="s">
        <v>751</v>
      </c>
      <c r="F189" s="4" t="s">
        <v>264</v>
      </c>
      <c r="G189" s="4" t="s">
        <v>1</v>
      </c>
      <c r="H189" s="4" t="s">
        <v>264</v>
      </c>
      <c r="I189" s="6" t="s">
        <v>751</v>
      </c>
    </row>
    <row r="190" spans="1:9" x14ac:dyDescent="0.35">
      <c r="A190" s="1" t="s">
        <v>1</v>
      </c>
      <c r="B190" s="1" t="s">
        <v>264</v>
      </c>
      <c r="C190" s="1" t="s">
        <v>717</v>
      </c>
      <c r="D190" s="1" t="s">
        <v>182</v>
      </c>
      <c r="E190" s="1" t="s">
        <v>753</v>
      </c>
      <c r="F190" s="1" t="s">
        <v>752</v>
      </c>
      <c r="G190" s="1" t="s">
        <v>182</v>
      </c>
      <c r="H190" s="1" t="s">
        <v>752</v>
      </c>
      <c r="I190" s="3" t="s">
        <v>753</v>
      </c>
    </row>
    <row r="191" spans="1:9" x14ac:dyDescent="0.35">
      <c r="A191" s="4" t="s">
        <v>1</v>
      </c>
      <c r="B191" s="4" t="s">
        <v>264</v>
      </c>
      <c r="C191" s="4" t="s">
        <v>717</v>
      </c>
      <c r="D191" s="4" t="s">
        <v>54</v>
      </c>
      <c r="E191" s="4" t="s">
        <v>755</v>
      </c>
      <c r="F191" s="4" t="s">
        <v>754</v>
      </c>
      <c r="G191" s="4" t="s">
        <v>54</v>
      </c>
      <c r="H191" s="4" t="s">
        <v>754</v>
      </c>
      <c r="I191" s="6" t="s">
        <v>755</v>
      </c>
    </row>
    <row r="192" spans="1:9" x14ac:dyDescent="0.35">
      <c r="A192" s="1" t="s">
        <v>1</v>
      </c>
      <c r="B192" s="1" t="s">
        <v>264</v>
      </c>
      <c r="C192" s="1" t="s">
        <v>717</v>
      </c>
      <c r="D192" s="1" t="s">
        <v>77</v>
      </c>
      <c r="E192" s="1" t="s">
        <v>757</v>
      </c>
      <c r="F192" s="1" t="s">
        <v>756</v>
      </c>
      <c r="G192" s="1" t="s">
        <v>77</v>
      </c>
      <c r="H192" s="1" t="s">
        <v>756</v>
      </c>
      <c r="I192" s="3" t="s">
        <v>757</v>
      </c>
    </row>
    <row r="193" spans="1:9" x14ac:dyDescent="0.35">
      <c r="A193" s="4" t="s">
        <v>1</v>
      </c>
      <c r="B193" s="4" t="s">
        <v>264</v>
      </c>
      <c r="C193" s="4" t="s">
        <v>717</v>
      </c>
      <c r="D193" s="4" t="s">
        <v>758</v>
      </c>
      <c r="E193" s="4" t="s">
        <v>760</v>
      </c>
      <c r="F193" s="4" t="s">
        <v>759</v>
      </c>
      <c r="G193" s="4" t="s">
        <v>758</v>
      </c>
      <c r="H193" s="4" t="s">
        <v>759</v>
      </c>
      <c r="I193" s="6" t="s">
        <v>760</v>
      </c>
    </row>
    <row r="194" spans="1:9" x14ac:dyDescent="0.35">
      <c r="A194" s="1" t="s">
        <v>1</v>
      </c>
      <c r="B194" s="1" t="s">
        <v>264</v>
      </c>
      <c r="C194" s="1" t="s">
        <v>717</v>
      </c>
      <c r="D194" s="1" t="s">
        <v>761</v>
      </c>
      <c r="E194" s="1" t="s">
        <v>764</v>
      </c>
      <c r="F194" s="1" t="s">
        <v>762</v>
      </c>
      <c r="G194" s="1" t="s">
        <v>763</v>
      </c>
      <c r="H194" s="1" t="s">
        <v>762</v>
      </c>
      <c r="I194" s="3" t="s">
        <v>764</v>
      </c>
    </row>
    <row r="195" spans="1:9" x14ac:dyDescent="0.35">
      <c r="A195" s="4" t="s">
        <v>1</v>
      </c>
      <c r="B195" s="4" t="s">
        <v>264</v>
      </c>
      <c r="C195" s="4" t="s">
        <v>717</v>
      </c>
      <c r="D195" s="4" t="s">
        <v>143</v>
      </c>
      <c r="E195" s="4" t="s">
        <v>766</v>
      </c>
      <c r="F195" s="4" t="s">
        <v>765</v>
      </c>
      <c r="G195" s="4" t="s">
        <v>143</v>
      </c>
      <c r="H195" s="4" t="s">
        <v>765</v>
      </c>
      <c r="I195" s="6" t="s">
        <v>766</v>
      </c>
    </row>
    <row r="196" spans="1:9" x14ac:dyDescent="0.35">
      <c r="A196" s="1" t="s">
        <v>1</v>
      </c>
      <c r="B196" s="1" t="s">
        <v>264</v>
      </c>
      <c r="C196" s="1" t="s">
        <v>717</v>
      </c>
      <c r="D196" s="1" t="s">
        <v>89</v>
      </c>
      <c r="E196" s="1" t="s">
        <v>768</v>
      </c>
      <c r="F196" s="1" t="s">
        <v>767</v>
      </c>
      <c r="G196" s="1" t="s">
        <v>89</v>
      </c>
      <c r="H196" s="1" t="s">
        <v>767</v>
      </c>
      <c r="I196" s="3" t="s">
        <v>768</v>
      </c>
    </row>
    <row r="197" spans="1:9" x14ac:dyDescent="0.35">
      <c r="A197" s="4" t="s">
        <v>1</v>
      </c>
      <c r="B197" s="4" t="s">
        <v>264</v>
      </c>
      <c r="C197" s="4" t="s">
        <v>717</v>
      </c>
      <c r="D197" s="4" t="s">
        <v>125</v>
      </c>
      <c r="E197" s="4" t="s">
        <v>770</v>
      </c>
      <c r="F197" s="4" t="s">
        <v>769</v>
      </c>
      <c r="G197" s="4" t="s">
        <v>125</v>
      </c>
      <c r="H197" s="4" t="s">
        <v>769</v>
      </c>
      <c r="I197" s="6" t="s">
        <v>770</v>
      </c>
    </row>
    <row r="198" spans="1:9" x14ac:dyDescent="0.35">
      <c r="A198" s="1" t="s">
        <v>1</v>
      </c>
      <c r="B198" s="1" t="s">
        <v>264</v>
      </c>
      <c r="C198" s="1" t="s">
        <v>717</v>
      </c>
      <c r="D198" s="1" t="s">
        <v>771</v>
      </c>
      <c r="E198" s="1" t="s">
        <v>773</v>
      </c>
      <c r="F198" s="1" t="s">
        <v>772</v>
      </c>
      <c r="G198" s="1" t="s">
        <v>771</v>
      </c>
      <c r="H198" s="1" t="s">
        <v>772</v>
      </c>
      <c r="I198" s="3" t="s">
        <v>773</v>
      </c>
    </row>
    <row r="199" spans="1:9" x14ac:dyDescent="0.35">
      <c r="A199" s="4" t="s">
        <v>1</v>
      </c>
      <c r="B199" s="4" t="s">
        <v>264</v>
      </c>
      <c r="C199" s="4" t="s">
        <v>717</v>
      </c>
      <c r="D199" s="4" t="s">
        <v>228</v>
      </c>
      <c r="E199" s="4" t="s">
        <v>775</v>
      </c>
      <c r="F199" s="4" t="s">
        <v>774</v>
      </c>
      <c r="G199" s="4" t="s">
        <v>228</v>
      </c>
      <c r="H199" s="4" t="s">
        <v>774</v>
      </c>
      <c r="I199" s="6" t="s">
        <v>775</v>
      </c>
    </row>
    <row r="200" spans="1:9" x14ac:dyDescent="0.35">
      <c r="A200" s="1" t="s">
        <v>1</v>
      </c>
      <c r="B200" s="1" t="s">
        <v>264</v>
      </c>
      <c r="C200" s="1" t="s">
        <v>717</v>
      </c>
      <c r="D200" s="1" t="s">
        <v>776</v>
      </c>
      <c r="E200" s="1" t="s">
        <v>778</v>
      </c>
      <c r="F200" s="1" t="s">
        <v>777</v>
      </c>
      <c r="G200" s="1" t="s">
        <v>776</v>
      </c>
      <c r="H200" s="1" t="s">
        <v>777</v>
      </c>
      <c r="I200" s="3" t="s">
        <v>778</v>
      </c>
    </row>
    <row r="201" spans="1:9" x14ac:dyDescent="0.35">
      <c r="A201" s="4" t="s">
        <v>1</v>
      </c>
      <c r="B201" s="4" t="s">
        <v>264</v>
      </c>
      <c r="C201" s="4" t="s">
        <v>717</v>
      </c>
      <c r="D201" s="4" t="s">
        <v>779</v>
      </c>
      <c r="E201" s="4" t="s">
        <v>781</v>
      </c>
      <c r="F201" s="4" t="s">
        <v>780</v>
      </c>
      <c r="G201" s="4" t="s">
        <v>779</v>
      </c>
      <c r="H201" s="4" t="s">
        <v>780</v>
      </c>
      <c r="I201" s="6" t="s">
        <v>781</v>
      </c>
    </row>
    <row r="202" spans="1:9" x14ac:dyDescent="0.35">
      <c r="A202" s="1" t="s">
        <v>1</v>
      </c>
      <c r="B202" s="1" t="s">
        <v>264</v>
      </c>
      <c r="C202" s="1" t="s">
        <v>717</v>
      </c>
      <c r="D202" s="1" t="s">
        <v>208</v>
      </c>
      <c r="E202" s="1" t="s">
        <v>783</v>
      </c>
      <c r="F202" s="1" t="s">
        <v>782</v>
      </c>
      <c r="G202" s="1" t="s">
        <v>208</v>
      </c>
      <c r="H202" s="1" t="s">
        <v>782</v>
      </c>
      <c r="I202" s="3" t="s">
        <v>783</v>
      </c>
    </row>
    <row r="203" spans="1:9" x14ac:dyDescent="0.35">
      <c r="A203" s="4" t="s">
        <v>1</v>
      </c>
      <c r="B203" s="4" t="s">
        <v>264</v>
      </c>
      <c r="C203" s="4" t="s">
        <v>717</v>
      </c>
      <c r="D203" s="4" t="s">
        <v>784</v>
      </c>
      <c r="E203" s="4" t="s">
        <v>786</v>
      </c>
      <c r="F203" s="4" t="s">
        <v>785</v>
      </c>
      <c r="G203" s="4" t="s">
        <v>784</v>
      </c>
      <c r="H203" s="4" t="s">
        <v>785</v>
      </c>
      <c r="I203" s="6" t="s">
        <v>786</v>
      </c>
    </row>
    <row r="204" spans="1:9" x14ac:dyDescent="0.35">
      <c r="A204" s="1" t="s">
        <v>1</v>
      </c>
      <c r="B204" s="1" t="s">
        <v>264</v>
      </c>
      <c r="C204" s="1" t="s">
        <v>717</v>
      </c>
      <c r="D204" s="1" t="s">
        <v>787</v>
      </c>
      <c r="E204" s="1" t="s">
        <v>789</v>
      </c>
      <c r="F204" s="1" t="s">
        <v>788</v>
      </c>
      <c r="G204" s="1" t="s">
        <v>787</v>
      </c>
      <c r="H204" s="1" t="s">
        <v>788</v>
      </c>
      <c r="I204" s="3" t="s">
        <v>789</v>
      </c>
    </row>
    <row r="205" spans="1:9" x14ac:dyDescent="0.35">
      <c r="A205" s="4" t="s">
        <v>1</v>
      </c>
      <c r="B205" s="4" t="s">
        <v>264</v>
      </c>
      <c r="C205" s="4" t="s">
        <v>717</v>
      </c>
      <c r="D205" s="4" t="s">
        <v>790</v>
      </c>
      <c r="E205" s="4" t="s">
        <v>792</v>
      </c>
      <c r="F205" s="4" t="s">
        <v>791</v>
      </c>
      <c r="G205" s="4" t="s">
        <v>790</v>
      </c>
      <c r="H205" s="4" t="s">
        <v>791</v>
      </c>
      <c r="I205" s="6" t="s">
        <v>792</v>
      </c>
    </row>
    <row r="206" spans="1:9" x14ac:dyDescent="0.35">
      <c r="A206" s="1" t="s">
        <v>1</v>
      </c>
      <c r="B206" s="1" t="s">
        <v>264</v>
      </c>
      <c r="C206" s="1" t="s">
        <v>717</v>
      </c>
      <c r="D206" s="1" t="s">
        <v>793</v>
      </c>
      <c r="E206" s="1" t="s">
        <v>795</v>
      </c>
      <c r="F206" s="1" t="s">
        <v>794</v>
      </c>
      <c r="G206" s="1" t="s">
        <v>793</v>
      </c>
      <c r="H206" s="1" t="s">
        <v>794</v>
      </c>
      <c r="I206" s="3" t="s">
        <v>795</v>
      </c>
    </row>
    <row r="207" spans="1:9" x14ac:dyDescent="0.35">
      <c r="A207" s="4" t="s">
        <v>7</v>
      </c>
      <c r="B207" s="4" t="s">
        <v>796</v>
      </c>
      <c r="C207" s="4" t="s">
        <v>797</v>
      </c>
      <c r="D207" s="4" t="s">
        <v>67</v>
      </c>
      <c r="E207" s="4" t="s">
        <v>799</v>
      </c>
      <c r="F207" s="4" t="s">
        <v>798</v>
      </c>
      <c r="G207" s="4" t="s">
        <v>67</v>
      </c>
      <c r="H207" s="4" t="s">
        <v>798</v>
      </c>
      <c r="I207" s="6" t="s">
        <v>799</v>
      </c>
    </row>
    <row r="208" spans="1:9" x14ac:dyDescent="0.35">
      <c r="A208" s="1" t="s">
        <v>7</v>
      </c>
      <c r="B208" s="1" t="s">
        <v>796</v>
      </c>
      <c r="C208" s="1" t="s">
        <v>797</v>
      </c>
      <c r="D208" s="1" t="s">
        <v>157</v>
      </c>
      <c r="E208" s="1" t="s">
        <v>801</v>
      </c>
      <c r="F208" s="1" t="s">
        <v>800</v>
      </c>
      <c r="G208" s="1" t="s">
        <v>157</v>
      </c>
      <c r="H208" s="1" t="s">
        <v>800</v>
      </c>
      <c r="I208" s="3" t="s">
        <v>801</v>
      </c>
    </row>
    <row r="209" spans="1:9" x14ac:dyDescent="0.35">
      <c r="A209" s="4" t="s">
        <v>7</v>
      </c>
      <c r="B209" s="4" t="s">
        <v>796</v>
      </c>
      <c r="C209" s="4" t="s">
        <v>797</v>
      </c>
      <c r="D209" s="4" t="s">
        <v>119</v>
      </c>
      <c r="E209" s="4" t="s">
        <v>803</v>
      </c>
      <c r="F209" s="4" t="s">
        <v>802</v>
      </c>
      <c r="G209" s="4" t="s">
        <v>119</v>
      </c>
      <c r="H209" s="4" t="s">
        <v>802</v>
      </c>
      <c r="I209" s="6" t="s">
        <v>803</v>
      </c>
    </row>
    <row r="210" spans="1:9" x14ac:dyDescent="0.35">
      <c r="A210" s="1" t="s">
        <v>7</v>
      </c>
      <c r="B210" s="1" t="s">
        <v>796</v>
      </c>
      <c r="C210" s="1" t="s">
        <v>797</v>
      </c>
      <c r="D210" s="1" t="s">
        <v>134</v>
      </c>
      <c r="E210" s="1" t="s">
        <v>805</v>
      </c>
      <c r="F210" s="1" t="s">
        <v>804</v>
      </c>
      <c r="G210" s="1" t="s">
        <v>134</v>
      </c>
      <c r="H210" s="1" t="s">
        <v>804</v>
      </c>
      <c r="I210" s="3" t="s">
        <v>805</v>
      </c>
    </row>
    <row r="211" spans="1:9" x14ac:dyDescent="0.35">
      <c r="A211" s="4" t="s">
        <v>7</v>
      </c>
      <c r="B211" s="4" t="s">
        <v>796</v>
      </c>
      <c r="C211" s="4" t="s">
        <v>797</v>
      </c>
      <c r="D211" s="4" t="s">
        <v>62</v>
      </c>
      <c r="E211" s="4" t="s">
        <v>807</v>
      </c>
      <c r="F211" s="4" t="s">
        <v>806</v>
      </c>
      <c r="G211" s="4" t="s">
        <v>62</v>
      </c>
      <c r="H211" s="4" t="s">
        <v>806</v>
      </c>
      <c r="I211" s="6" t="s">
        <v>807</v>
      </c>
    </row>
    <row r="212" spans="1:9" x14ac:dyDescent="0.35">
      <c r="A212" s="1" t="s">
        <v>7</v>
      </c>
      <c r="B212" s="1" t="s">
        <v>796</v>
      </c>
      <c r="C212" s="1" t="s">
        <v>797</v>
      </c>
      <c r="D212" s="1" t="s">
        <v>168</v>
      </c>
      <c r="E212" s="1" t="s">
        <v>809</v>
      </c>
      <c r="F212" s="1" t="s">
        <v>808</v>
      </c>
      <c r="G212" s="1" t="s">
        <v>168</v>
      </c>
      <c r="H212" s="1" t="s">
        <v>808</v>
      </c>
      <c r="I212" s="3" t="s">
        <v>809</v>
      </c>
    </row>
    <row r="213" spans="1:9" x14ac:dyDescent="0.35">
      <c r="A213" s="4" t="s">
        <v>7</v>
      </c>
      <c r="B213" s="4" t="s">
        <v>796</v>
      </c>
      <c r="C213" s="4" t="s">
        <v>797</v>
      </c>
      <c r="D213" s="4" t="s">
        <v>75</v>
      </c>
      <c r="E213" s="4" t="s">
        <v>811</v>
      </c>
      <c r="F213" s="4" t="s">
        <v>810</v>
      </c>
      <c r="G213" s="4" t="s">
        <v>75</v>
      </c>
      <c r="H213" s="4" t="s">
        <v>810</v>
      </c>
      <c r="I213" s="6" t="s">
        <v>811</v>
      </c>
    </row>
    <row r="214" spans="1:9" x14ac:dyDescent="0.35">
      <c r="A214" s="1" t="s">
        <v>7</v>
      </c>
      <c r="B214" s="1" t="s">
        <v>796</v>
      </c>
      <c r="C214" s="1" t="s">
        <v>797</v>
      </c>
      <c r="D214" s="1" t="s">
        <v>253</v>
      </c>
      <c r="E214" s="1" t="s">
        <v>813</v>
      </c>
      <c r="F214" s="1" t="s">
        <v>812</v>
      </c>
      <c r="G214" s="1" t="s">
        <v>253</v>
      </c>
      <c r="H214" s="1" t="s">
        <v>812</v>
      </c>
      <c r="I214" s="3" t="s">
        <v>813</v>
      </c>
    </row>
    <row r="215" spans="1:9" x14ac:dyDescent="0.35">
      <c r="A215" s="4" t="s">
        <v>7</v>
      </c>
      <c r="B215" s="4" t="s">
        <v>796</v>
      </c>
      <c r="C215" s="4" t="s">
        <v>797</v>
      </c>
      <c r="D215" s="4" t="s">
        <v>114</v>
      </c>
      <c r="E215" s="4" t="s">
        <v>815</v>
      </c>
      <c r="F215" s="4" t="s">
        <v>814</v>
      </c>
      <c r="G215" s="4" t="s">
        <v>114</v>
      </c>
      <c r="H215" s="4" t="s">
        <v>814</v>
      </c>
      <c r="I215" s="6" t="s">
        <v>815</v>
      </c>
    </row>
    <row r="216" spans="1:9" x14ac:dyDescent="0.35">
      <c r="A216" s="1" t="s">
        <v>7</v>
      </c>
      <c r="B216" s="1" t="s">
        <v>796</v>
      </c>
      <c r="C216" s="1" t="s">
        <v>797</v>
      </c>
      <c r="D216" s="1" t="s">
        <v>91</v>
      </c>
      <c r="E216" s="1" t="s">
        <v>817</v>
      </c>
      <c r="F216" s="1" t="s">
        <v>816</v>
      </c>
      <c r="G216" s="1" t="s">
        <v>91</v>
      </c>
      <c r="H216" s="1" t="s">
        <v>816</v>
      </c>
      <c r="I216" s="3" t="s">
        <v>817</v>
      </c>
    </row>
    <row r="217" spans="1:9" x14ac:dyDescent="0.35">
      <c r="A217" s="4" t="s">
        <v>7</v>
      </c>
      <c r="B217" s="4" t="s">
        <v>796</v>
      </c>
      <c r="C217" s="4" t="s">
        <v>797</v>
      </c>
      <c r="D217" s="4" t="s">
        <v>818</v>
      </c>
      <c r="E217" s="4" t="s">
        <v>821</v>
      </c>
      <c r="F217" s="4" t="s">
        <v>819</v>
      </c>
      <c r="G217" s="4" t="s">
        <v>820</v>
      </c>
      <c r="H217" s="4" t="s">
        <v>819</v>
      </c>
      <c r="I217" s="6" t="s">
        <v>821</v>
      </c>
    </row>
    <row r="218" spans="1:9" x14ac:dyDescent="0.35">
      <c r="A218" s="1" t="s">
        <v>7</v>
      </c>
      <c r="B218" s="1" t="s">
        <v>796</v>
      </c>
      <c r="C218" s="1" t="s">
        <v>797</v>
      </c>
      <c r="D218" s="1" t="s">
        <v>97</v>
      </c>
      <c r="E218" s="1" t="s">
        <v>824</v>
      </c>
      <c r="F218" s="1" t="s">
        <v>822</v>
      </c>
      <c r="G218" s="1" t="s">
        <v>823</v>
      </c>
      <c r="H218" s="1" t="s">
        <v>822</v>
      </c>
      <c r="I218" s="3" t="s">
        <v>824</v>
      </c>
    </row>
    <row r="219" spans="1:9" x14ac:dyDescent="0.35">
      <c r="A219" s="4" t="s">
        <v>7</v>
      </c>
      <c r="B219" s="4" t="s">
        <v>796</v>
      </c>
      <c r="C219" s="4" t="s">
        <v>797</v>
      </c>
      <c r="D219" s="4" t="s">
        <v>130</v>
      </c>
      <c r="E219" s="4" t="s">
        <v>826</v>
      </c>
      <c r="F219" s="4" t="s">
        <v>825</v>
      </c>
      <c r="G219" s="4" t="s">
        <v>130</v>
      </c>
      <c r="H219" s="4" t="s">
        <v>825</v>
      </c>
      <c r="I219" s="6" t="s">
        <v>826</v>
      </c>
    </row>
    <row r="220" spans="1:9" x14ac:dyDescent="0.35">
      <c r="A220" s="1" t="s">
        <v>7</v>
      </c>
      <c r="B220" s="1" t="s">
        <v>796</v>
      </c>
      <c r="C220" s="1" t="s">
        <v>797</v>
      </c>
      <c r="D220" s="1" t="s">
        <v>250</v>
      </c>
      <c r="E220" s="1" t="s">
        <v>828</v>
      </c>
      <c r="F220" s="1" t="s">
        <v>827</v>
      </c>
      <c r="G220" s="1" t="s">
        <v>250</v>
      </c>
      <c r="H220" s="1" t="s">
        <v>827</v>
      </c>
      <c r="I220" s="3" t="s">
        <v>828</v>
      </c>
    </row>
    <row r="221" spans="1:9" x14ac:dyDescent="0.35">
      <c r="A221" s="4" t="s">
        <v>7</v>
      </c>
      <c r="B221" s="4" t="s">
        <v>796</v>
      </c>
      <c r="C221" s="4" t="s">
        <v>797</v>
      </c>
      <c r="D221" s="4" t="s">
        <v>226</v>
      </c>
      <c r="E221" s="4" t="s">
        <v>830</v>
      </c>
      <c r="F221" s="4" t="s">
        <v>829</v>
      </c>
      <c r="G221" s="4" t="s">
        <v>226</v>
      </c>
      <c r="H221" s="4" t="s">
        <v>829</v>
      </c>
      <c r="I221" s="6" t="s">
        <v>830</v>
      </c>
    </row>
    <row r="222" spans="1:9" x14ac:dyDescent="0.35">
      <c r="A222" s="1" t="s">
        <v>7</v>
      </c>
      <c r="B222" s="1" t="s">
        <v>796</v>
      </c>
      <c r="C222" s="1" t="s">
        <v>797</v>
      </c>
      <c r="D222" s="1" t="s">
        <v>90</v>
      </c>
      <c r="E222" s="1" t="s">
        <v>832</v>
      </c>
      <c r="F222" s="1" t="s">
        <v>831</v>
      </c>
      <c r="G222" s="1" t="s">
        <v>90</v>
      </c>
      <c r="H222" s="1" t="s">
        <v>831</v>
      </c>
      <c r="I222" s="3" t="s">
        <v>832</v>
      </c>
    </row>
    <row r="223" spans="1:9" x14ac:dyDescent="0.35">
      <c r="A223" s="4" t="s">
        <v>7</v>
      </c>
      <c r="B223" s="4" t="s">
        <v>796</v>
      </c>
      <c r="C223" s="4" t="s">
        <v>797</v>
      </c>
      <c r="D223" s="4" t="s">
        <v>7</v>
      </c>
      <c r="E223" s="4" t="s">
        <v>833</v>
      </c>
      <c r="F223" s="4" t="s">
        <v>796</v>
      </c>
      <c r="G223" s="4" t="s">
        <v>7</v>
      </c>
      <c r="H223" s="4" t="s">
        <v>796</v>
      </c>
      <c r="I223" s="6" t="s">
        <v>833</v>
      </c>
    </row>
    <row r="224" spans="1:9" x14ac:dyDescent="0.35">
      <c r="A224" s="1" t="s">
        <v>7</v>
      </c>
      <c r="B224" s="1" t="s">
        <v>796</v>
      </c>
      <c r="C224" s="1" t="s">
        <v>797</v>
      </c>
      <c r="D224" s="1" t="s">
        <v>135</v>
      </c>
      <c r="E224" s="1" t="s">
        <v>835</v>
      </c>
      <c r="F224" s="1" t="s">
        <v>834</v>
      </c>
      <c r="G224" s="1" t="s">
        <v>135</v>
      </c>
      <c r="H224" s="1" t="s">
        <v>834</v>
      </c>
      <c r="I224" s="3" t="s">
        <v>835</v>
      </c>
    </row>
    <row r="225" spans="1:9" x14ac:dyDescent="0.35">
      <c r="A225" s="4" t="s">
        <v>7</v>
      </c>
      <c r="B225" s="4" t="s">
        <v>796</v>
      </c>
      <c r="C225" s="4" t="s">
        <v>797</v>
      </c>
      <c r="D225" s="4" t="s">
        <v>836</v>
      </c>
      <c r="E225" s="4" t="s">
        <v>838</v>
      </c>
      <c r="F225" s="4" t="s">
        <v>837</v>
      </c>
      <c r="G225" s="4" t="s">
        <v>836</v>
      </c>
      <c r="H225" s="4" t="s">
        <v>837</v>
      </c>
      <c r="I225" s="6" t="s">
        <v>838</v>
      </c>
    </row>
    <row r="226" spans="1:9" x14ac:dyDescent="0.35">
      <c r="A226" s="1" t="s">
        <v>7</v>
      </c>
      <c r="B226" s="1" t="s">
        <v>796</v>
      </c>
      <c r="C226" s="1" t="s">
        <v>797</v>
      </c>
      <c r="D226" s="1" t="s">
        <v>55</v>
      </c>
      <c r="E226" s="1" t="s">
        <v>840</v>
      </c>
      <c r="F226" s="1" t="s">
        <v>839</v>
      </c>
      <c r="G226" s="1" t="s">
        <v>55</v>
      </c>
      <c r="H226" s="1" t="s">
        <v>839</v>
      </c>
      <c r="I226" s="3" t="s">
        <v>840</v>
      </c>
    </row>
    <row r="227" spans="1:9" x14ac:dyDescent="0.35">
      <c r="A227" s="4" t="s">
        <v>10</v>
      </c>
      <c r="B227" s="4" t="s">
        <v>272</v>
      </c>
      <c r="C227" s="4" t="s">
        <v>841</v>
      </c>
      <c r="D227" s="4" t="s">
        <v>1109</v>
      </c>
      <c r="E227" s="4" t="s">
        <v>843</v>
      </c>
      <c r="F227" s="4" t="s">
        <v>842</v>
      </c>
      <c r="G227" s="4" t="s">
        <v>1109</v>
      </c>
      <c r="H227" s="4" t="s">
        <v>842</v>
      </c>
      <c r="I227" s="6" t="s">
        <v>843</v>
      </c>
    </row>
    <row r="228" spans="1:9" x14ac:dyDescent="0.35">
      <c r="A228" s="1" t="s">
        <v>10</v>
      </c>
      <c r="B228" s="1" t="s">
        <v>272</v>
      </c>
      <c r="C228" s="1" t="s">
        <v>841</v>
      </c>
      <c r="D228" s="1" t="s">
        <v>234</v>
      </c>
      <c r="E228" s="1" t="s">
        <v>845</v>
      </c>
      <c r="F228" s="1" t="s">
        <v>844</v>
      </c>
      <c r="G228" s="1" t="s">
        <v>234</v>
      </c>
      <c r="H228" s="1" t="s">
        <v>844</v>
      </c>
      <c r="I228" s="3" t="s">
        <v>845</v>
      </c>
    </row>
    <row r="229" spans="1:9" x14ac:dyDescent="0.35">
      <c r="A229" s="4" t="s">
        <v>10</v>
      </c>
      <c r="B229" s="4" t="s">
        <v>272</v>
      </c>
      <c r="C229" s="4" t="s">
        <v>841</v>
      </c>
      <c r="D229" s="4" t="s">
        <v>92</v>
      </c>
      <c r="E229" s="4" t="s">
        <v>847</v>
      </c>
      <c r="F229" s="4" t="s">
        <v>846</v>
      </c>
      <c r="G229" s="4" t="s">
        <v>92</v>
      </c>
      <c r="H229" s="4" t="s">
        <v>846</v>
      </c>
      <c r="I229" s="6" t="s">
        <v>847</v>
      </c>
    </row>
    <row r="230" spans="1:9" x14ac:dyDescent="0.35">
      <c r="A230" s="1" t="s">
        <v>10</v>
      </c>
      <c r="B230" s="1" t="s">
        <v>272</v>
      </c>
      <c r="C230" s="1" t="s">
        <v>841</v>
      </c>
      <c r="D230" s="1" t="s">
        <v>232</v>
      </c>
      <c r="E230" s="1" t="s">
        <v>849</v>
      </c>
      <c r="F230" s="1" t="s">
        <v>848</v>
      </c>
      <c r="G230" s="1" t="s">
        <v>232</v>
      </c>
      <c r="H230" s="1" t="s">
        <v>848</v>
      </c>
      <c r="I230" s="3" t="s">
        <v>849</v>
      </c>
    </row>
    <row r="231" spans="1:9" x14ac:dyDescent="0.35">
      <c r="A231" s="4" t="s">
        <v>10</v>
      </c>
      <c r="B231" s="4" t="s">
        <v>272</v>
      </c>
      <c r="C231" s="4" t="s">
        <v>841</v>
      </c>
      <c r="D231" s="4" t="s">
        <v>118</v>
      </c>
      <c r="E231" s="4" t="s">
        <v>851</v>
      </c>
      <c r="F231" s="4" t="s">
        <v>850</v>
      </c>
      <c r="G231" s="4" t="s">
        <v>118</v>
      </c>
      <c r="H231" s="4" t="s">
        <v>850</v>
      </c>
      <c r="I231" s="6" t="s">
        <v>851</v>
      </c>
    </row>
    <row r="232" spans="1:9" x14ac:dyDescent="0.35">
      <c r="A232" s="1" t="s">
        <v>10</v>
      </c>
      <c r="B232" s="1" t="s">
        <v>272</v>
      </c>
      <c r="C232" s="1" t="s">
        <v>841</v>
      </c>
      <c r="D232" s="1" t="s">
        <v>237</v>
      </c>
      <c r="E232" s="1" t="s">
        <v>853</v>
      </c>
      <c r="F232" s="1" t="s">
        <v>852</v>
      </c>
      <c r="G232" s="1" t="s">
        <v>237</v>
      </c>
      <c r="H232" s="1" t="s">
        <v>852</v>
      </c>
      <c r="I232" s="3" t="s">
        <v>853</v>
      </c>
    </row>
    <row r="233" spans="1:9" x14ac:dyDescent="0.35">
      <c r="A233" s="4" t="s">
        <v>10</v>
      </c>
      <c r="B233" s="4" t="s">
        <v>272</v>
      </c>
      <c r="C233" s="4" t="s">
        <v>841</v>
      </c>
      <c r="D233" s="4" t="s">
        <v>185</v>
      </c>
      <c r="E233" s="4" t="s">
        <v>855</v>
      </c>
      <c r="F233" s="4" t="s">
        <v>854</v>
      </c>
      <c r="G233" s="4" t="s">
        <v>185</v>
      </c>
      <c r="H233" s="4" t="s">
        <v>854</v>
      </c>
      <c r="I233" s="6" t="s">
        <v>855</v>
      </c>
    </row>
    <row r="234" spans="1:9" x14ac:dyDescent="0.35">
      <c r="A234" s="1" t="s">
        <v>10</v>
      </c>
      <c r="B234" s="1" t="s">
        <v>272</v>
      </c>
      <c r="C234" s="1" t="s">
        <v>841</v>
      </c>
      <c r="D234" s="1" t="s">
        <v>84</v>
      </c>
      <c r="E234" s="1" t="s">
        <v>857</v>
      </c>
      <c r="F234" s="1" t="s">
        <v>856</v>
      </c>
      <c r="G234" s="1" t="s">
        <v>84</v>
      </c>
      <c r="H234" s="1" t="s">
        <v>856</v>
      </c>
      <c r="I234" s="3" t="s">
        <v>857</v>
      </c>
    </row>
    <row r="235" spans="1:9" x14ac:dyDescent="0.35">
      <c r="A235" s="4" t="s">
        <v>10</v>
      </c>
      <c r="B235" s="4" t="s">
        <v>272</v>
      </c>
      <c r="C235" s="4" t="s">
        <v>841</v>
      </c>
      <c r="D235" s="4" t="s">
        <v>194</v>
      </c>
      <c r="E235" s="4" t="s">
        <v>859</v>
      </c>
      <c r="F235" s="4" t="s">
        <v>858</v>
      </c>
      <c r="G235" s="4" t="s">
        <v>194</v>
      </c>
      <c r="H235" s="4" t="s">
        <v>858</v>
      </c>
      <c r="I235" s="6" t="s">
        <v>859</v>
      </c>
    </row>
    <row r="236" spans="1:9" x14ac:dyDescent="0.35">
      <c r="A236" s="1" t="s">
        <v>10</v>
      </c>
      <c r="B236" s="1" t="s">
        <v>272</v>
      </c>
      <c r="C236" s="1" t="s">
        <v>841</v>
      </c>
      <c r="D236" s="1" t="s">
        <v>215</v>
      </c>
      <c r="E236" s="1" t="s">
        <v>861</v>
      </c>
      <c r="F236" s="1" t="s">
        <v>860</v>
      </c>
      <c r="G236" s="1" t="s">
        <v>215</v>
      </c>
      <c r="H236" s="1" t="s">
        <v>860</v>
      </c>
      <c r="I236" s="3" t="s">
        <v>861</v>
      </c>
    </row>
    <row r="237" spans="1:9" x14ac:dyDescent="0.35">
      <c r="A237" s="4" t="s">
        <v>10</v>
      </c>
      <c r="B237" s="4" t="s">
        <v>272</v>
      </c>
      <c r="C237" s="4" t="s">
        <v>841</v>
      </c>
      <c r="D237" s="4" t="s">
        <v>155</v>
      </c>
      <c r="E237" s="4" t="s">
        <v>863</v>
      </c>
      <c r="F237" s="4" t="s">
        <v>862</v>
      </c>
      <c r="G237" s="4" t="s">
        <v>155</v>
      </c>
      <c r="H237" s="4" t="s">
        <v>862</v>
      </c>
      <c r="I237" s="6" t="s">
        <v>863</v>
      </c>
    </row>
    <row r="238" spans="1:9" x14ac:dyDescent="0.35">
      <c r="A238" s="1" t="s">
        <v>10</v>
      </c>
      <c r="B238" s="1" t="s">
        <v>272</v>
      </c>
      <c r="C238" s="1" t="s">
        <v>841</v>
      </c>
      <c r="D238" s="1" t="s">
        <v>167</v>
      </c>
      <c r="E238" s="1" t="s">
        <v>865</v>
      </c>
      <c r="F238" s="1" t="s">
        <v>864</v>
      </c>
      <c r="G238" s="1" t="s">
        <v>167</v>
      </c>
      <c r="H238" s="1" t="s">
        <v>864</v>
      </c>
      <c r="I238" s="3" t="s">
        <v>865</v>
      </c>
    </row>
    <row r="239" spans="1:9" x14ac:dyDescent="0.35">
      <c r="A239" s="4" t="s">
        <v>10</v>
      </c>
      <c r="B239" s="4" t="s">
        <v>272</v>
      </c>
      <c r="C239" s="4" t="s">
        <v>841</v>
      </c>
      <c r="D239" s="4" t="s">
        <v>191</v>
      </c>
      <c r="E239" s="4" t="s">
        <v>867</v>
      </c>
      <c r="F239" s="4" t="s">
        <v>866</v>
      </c>
      <c r="G239" s="4" t="s">
        <v>191</v>
      </c>
      <c r="H239" s="4" t="s">
        <v>866</v>
      </c>
      <c r="I239" s="6" t="s">
        <v>867</v>
      </c>
    </row>
    <row r="240" spans="1:9" x14ac:dyDescent="0.35">
      <c r="A240" s="1" t="s">
        <v>10</v>
      </c>
      <c r="B240" s="1" t="s">
        <v>272</v>
      </c>
      <c r="C240" s="1" t="s">
        <v>841</v>
      </c>
      <c r="D240" s="1" t="s">
        <v>190</v>
      </c>
      <c r="E240" s="1" t="s">
        <v>870</v>
      </c>
      <c r="F240" s="1" t="s">
        <v>868</v>
      </c>
      <c r="G240" s="1" t="s">
        <v>869</v>
      </c>
      <c r="H240" s="1" t="s">
        <v>868</v>
      </c>
      <c r="I240" s="3" t="s">
        <v>870</v>
      </c>
    </row>
    <row r="241" spans="1:9" x14ac:dyDescent="0.35">
      <c r="A241" s="4" t="s">
        <v>10</v>
      </c>
      <c r="B241" s="4" t="s">
        <v>272</v>
      </c>
      <c r="C241" s="4" t="s">
        <v>841</v>
      </c>
      <c r="D241" s="4" t="s">
        <v>220</v>
      </c>
      <c r="E241" s="4" t="s">
        <v>872</v>
      </c>
      <c r="F241" s="4" t="s">
        <v>871</v>
      </c>
      <c r="G241" s="4" t="s">
        <v>220</v>
      </c>
      <c r="H241" s="4" t="s">
        <v>871</v>
      </c>
      <c r="I241" s="6" t="s">
        <v>872</v>
      </c>
    </row>
    <row r="242" spans="1:9" x14ac:dyDescent="0.35">
      <c r="A242" s="1" t="s">
        <v>6</v>
      </c>
      <c r="B242" s="1" t="s">
        <v>873</v>
      </c>
      <c r="C242" s="1" t="s">
        <v>874</v>
      </c>
      <c r="D242" s="1" t="s">
        <v>180</v>
      </c>
      <c r="E242" s="1" t="s">
        <v>876</v>
      </c>
      <c r="F242" s="1" t="s">
        <v>875</v>
      </c>
      <c r="G242" s="1" t="s">
        <v>180</v>
      </c>
      <c r="H242" s="1" t="s">
        <v>875</v>
      </c>
      <c r="I242" s="3" t="s">
        <v>876</v>
      </c>
    </row>
    <row r="243" spans="1:9" x14ac:dyDescent="0.35">
      <c r="A243" s="4" t="s">
        <v>6</v>
      </c>
      <c r="B243" s="4" t="s">
        <v>873</v>
      </c>
      <c r="C243" s="4" t="s">
        <v>874</v>
      </c>
      <c r="D243" s="4" t="s">
        <v>136</v>
      </c>
      <c r="E243" s="4" t="s">
        <v>878</v>
      </c>
      <c r="F243" s="4" t="s">
        <v>877</v>
      </c>
      <c r="G243" s="4" t="s">
        <v>136</v>
      </c>
      <c r="H243" s="4" t="s">
        <v>877</v>
      </c>
      <c r="I243" s="6" t="s">
        <v>878</v>
      </c>
    </row>
    <row r="244" spans="1:9" x14ac:dyDescent="0.35">
      <c r="A244" s="1" t="s">
        <v>6</v>
      </c>
      <c r="B244" s="1" t="s">
        <v>873</v>
      </c>
      <c r="C244" s="1" t="s">
        <v>874</v>
      </c>
      <c r="D244" s="1" t="s">
        <v>186</v>
      </c>
      <c r="E244" s="1" t="s">
        <v>880</v>
      </c>
      <c r="F244" s="1" t="s">
        <v>879</v>
      </c>
      <c r="G244" s="1" t="s">
        <v>186</v>
      </c>
      <c r="H244" s="1" t="s">
        <v>879</v>
      </c>
      <c r="I244" s="3" t="s">
        <v>880</v>
      </c>
    </row>
    <row r="245" spans="1:9" x14ac:dyDescent="0.35">
      <c r="A245" s="4" t="s">
        <v>6</v>
      </c>
      <c r="B245" s="4" t="s">
        <v>873</v>
      </c>
      <c r="C245" s="4" t="s">
        <v>874</v>
      </c>
      <c r="D245" s="4" t="s">
        <v>121</v>
      </c>
      <c r="E245" s="4" t="s">
        <v>882</v>
      </c>
      <c r="F245" s="4" t="s">
        <v>881</v>
      </c>
      <c r="G245" s="4" t="s">
        <v>121</v>
      </c>
      <c r="H245" s="4" t="s">
        <v>881</v>
      </c>
      <c r="I245" s="6" t="s">
        <v>882</v>
      </c>
    </row>
    <row r="246" spans="1:9" x14ac:dyDescent="0.35">
      <c r="A246" s="1" t="s">
        <v>6</v>
      </c>
      <c r="B246" s="1" t="s">
        <v>873</v>
      </c>
      <c r="C246" s="1" t="s">
        <v>874</v>
      </c>
      <c r="D246" s="1" t="s">
        <v>883</v>
      </c>
      <c r="E246" s="1" t="s">
        <v>885</v>
      </c>
      <c r="F246" s="1" t="s">
        <v>884</v>
      </c>
      <c r="G246" s="1" t="s">
        <v>883</v>
      </c>
      <c r="H246" s="1" t="s">
        <v>884</v>
      </c>
      <c r="I246" s="3" t="s">
        <v>885</v>
      </c>
    </row>
    <row r="247" spans="1:9" x14ac:dyDescent="0.35">
      <c r="A247" s="4" t="s">
        <v>6</v>
      </c>
      <c r="B247" s="4" t="s">
        <v>873</v>
      </c>
      <c r="C247" s="4" t="s">
        <v>874</v>
      </c>
      <c r="D247" s="4" t="s">
        <v>196</v>
      </c>
      <c r="E247" s="4" t="s">
        <v>887</v>
      </c>
      <c r="F247" s="4" t="s">
        <v>886</v>
      </c>
      <c r="G247" s="4" t="s">
        <v>196</v>
      </c>
      <c r="H247" s="4" t="s">
        <v>886</v>
      </c>
      <c r="I247" s="6" t="s">
        <v>887</v>
      </c>
    </row>
    <row r="248" spans="1:9" x14ac:dyDescent="0.35">
      <c r="A248" s="1" t="s">
        <v>6</v>
      </c>
      <c r="B248" s="1" t="s">
        <v>873</v>
      </c>
      <c r="C248" s="1" t="s">
        <v>874</v>
      </c>
      <c r="D248" s="1" t="s">
        <v>163</v>
      </c>
      <c r="E248" s="1" t="s">
        <v>889</v>
      </c>
      <c r="F248" s="1" t="s">
        <v>888</v>
      </c>
      <c r="G248" s="1" t="s">
        <v>163</v>
      </c>
      <c r="H248" s="1" t="s">
        <v>888</v>
      </c>
      <c r="I248" s="3" t="s">
        <v>889</v>
      </c>
    </row>
    <row r="249" spans="1:9" x14ac:dyDescent="0.35">
      <c r="A249" s="4" t="s">
        <v>6</v>
      </c>
      <c r="B249" s="4" t="s">
        <v>873</v>
      </c>
      <c r="C249" s="4" t="s">
        <v>874</v>
      </c>
      <c r="D249" s="4" t="s">
        <v>95</v>
      </c>
      <c r="E249" s="4" t="s">
        <v>891</v>
      </c>
      <c r="F249" s="4" t="s">
        <v>890</v>
      </c>
      <c r="G249" s="4" t="s">
        <v>95</v>
      </c>
      <c r="H249" s="4" t="s">
        <v>890</v>
      </c>
      <c r="I249" s="6" t="s">
        <v>891</v>
      </c>
    </row>
    <row r="250" spans="1:9" x14ac:dyDescent="0.35">
      <c r="A250" s="1" t="s">
        <v>6</v>
      </c>
      <c r="B250" s="1" t="s">
        <v>873</v>
      </c>
      <c r="C250" s="1" t="s">
        <v>874</v>
      </c>
      <c r="D250" s="1" t="s">
        <v>6</v>
      </c>
      <c r="E250" s="1" t="s">
        <v>892</v>
      </c>
      <c r="F250" s="1" t="s">
        <v>873</v>
      </c>
      <c r="G250" s="1" t="s">
        <v>6</v>
      </c>
      <c r="H250" s="1" t="s">
        <v>873</v>
      </c>
      <c r="I250" s="3" t="s">
        <v>892</v>
      </c>
    </row>
    <row r="251" spans="1:9" x14ac:dyDescent="0.35">
      <c r="A251" s="4" t="s">
        <v>6</v>
      </c>
      <c r="B251" s="4" t="s">
        <v>873</v>
      </c>
      <c r="C251" s="4" t="s">
        <v>874</v>
      </c>
      <c r="D251" s="4" t="s">
        <v>87</v>
      </c>
      <c r="E251" s="4" t="s">
        <v>894</v>
      </c>
      <c r="F251" s="4" t="s">
        <v>893</v>
      </c>
      <c r="G251" s="4" t="s">
        <v>87</v>
      </c>
      <c r="H251" s="4" t="s">
        <v>893</v>
      </c>
      <c r="I251" s="6" t="s">
        <v>894</v>
      </c>
    </row>
    <row r="252" spans="1:9" x14ac:dyDescent="0.35">
      <c r="A252" s="1" t="s">
        <v>6</v>
      </c>
      <c r="B252" s="1" t="s">
        <v>873</v>
      </c>
      <c r="C252" s="1" t="s">
        <v>874</v>
      </c>
      <c r="D252" s="1" t="s">
        <v>150</v>
      </c>
      <c r="E252" s="1" t="s">
        <v>896</v>
      </c>
      <c r="F252" s="1" t="s">
        <v>895</v>
      </c>
      <c r="G252" s="1" t="s">
        <v>150</v>
      </c>
      <c r="H252" s="1" t="s">
        <v>895</v>
      </c>
      <c r="I252" s="3" t="s">
        <v>896</v>
      </c>
    </row>
    <row r="253" spans="1:9" x14ac:dyDescent="0.35">
      <c r="A253" s="4" t="s">
        <v>6</v>
      </c>
      <c r="B253" s="4" t="s">
        <v>873</v>
      </c>
      <c r="C253" s="4" t="s">
        <v>874</v>
      </c>
      <c r="D253" s="4" t="s">
        <v>149</v>
      </c>
      <c r="E253" s="4" t="s">
        <v>898</v>
      </c>
      <c r="F253" s="4" t="s">
        <v>897</v>
      </c>
      <c r="G253" s="4" t="s">
        <v>149</v>
      </c>
      <c r="H253" s="4" t="s">
        <v>897</v>
      </c>
      <c r="I253" s="6" t="s">
        <v>898</v>
      </c>
    </row>
    <row r="254" spans="1:9" x14ac:dyDescent="0.35">
      <c r="A254" s="1" t="s">
        <v>6</v>
      </c>
      <c r="B254" s="1" t="s">
        <v>873</v>
      </c>
      <c r="C254" s="1" t="s">
        <v>874</v>
      </c>
      <c r="D254" s="1" t="s">
        <v>162</v>
      </c>
      <c r="E254" s="1" t="s">
        <v>900</v>
      </c>
      <c r="F254" s="1" t="s">
        <v>899</v>
      </c>
      <c r="G254" s="1" t="s">
        <v>162</v>
      </c>
      <c r="H254" s="1" t="s">
        <v>899</v>
      </c>
      <c r="I254" s="3" t="s">
        <v>900</v>
      </c>
    </row>
    <row r="255" spans="1:9" x14ac:dyDescent="0.35">
      <c r="A255" s="4" t="s">
        <v>6</v>
      </c>
      <c r="B255" s="4" t="s">
        <v>873</v>
      </c>
      <c r="C255" s="4" t="s">
        <v>874</v>
      </c>
      <c r="D255" s="4" t="s">
        <v>122</v>
      </c>
      <c r="E255" s="4" t="s">
        <v>902</v>
      </c>
      <c r="F255" s="4" t="s">
        <v>901</v>
      </c>
      <c r="G255" s="4" t="s">
        <v>122</v>
      </c>
      <c r="H255" s="4" t="s">
        <v>901</v>
      </c>
      <c r="I255" s="6" t="s">
        <v>902</v>
      </c>
    </row>
    <row r="256" spans="1:9" x14ac:dyDescent="0.35">
      <c r="A256" s="1" t="s">
        <v>18</v>
      </c>
      <c r="B256" s="1" t="s">
        <v>279</v>
      </c>
      <c r="C256" s="1" t="s">
        <v>903</v>
      </c>
      <c r="D256" s="1" t="s">
        <v>147</v>
      </c>
      <c r="E256" s="1" t="s">
        <v>905</v>
      </c>
      <c r="F256" s="1" t="s">
        <v>904</v>
      </c>
      <c r="G256" s="1" t="s">
        <v>147</v>
      </c>
      <c r="H256" s="1" t="s">
        <v>904</v>
      </c>
      <c r="I256" s="3" t="s">
        <v>906</v>
      </c>
    </row>
    <row r="257" spans="1:9" x14ac:dyDescent="0.35">
      <c r="A257" s="4" t="s">
        <v>18</v>
      </c>
      <c r="B257" s="4" t="s">
        <v>279</v>
      </c>
      <c r="C257" s="4" t="s">
        <v>903</v>
      </c>
      <c r="D257" s="4" t="s">
        <v>206</v>
      </c>
      <c r="E257" s="4" t="s">
        <v>908</v>
      </c>
      <c r="F257" s="4" t="s">
        <v>907</v>
      </c>
      <c r="G257" s="4" t="s">
        <v>206</v>
      </c>
      <c r="H257" s="4" t="s">
        <v>907</v>
      </c>
      <c r="I257" s="6" t="s">
        <v>909</v>
      </c>
    </row>
    <row r="258" spans="1:9" x14ac:dyDescent="0.35">
      <c r="A258" s="1" t="s">
        <v>18</v>
      </c>
      <c r="B258" s="1" t="s">
        <v>279</v>
      </c>
      <c r="C258" s="1" t="s">
        <v>903</v>
      </c>
      <c r="D258" s="1" t="s">
        <v>63</v>
      </c>
      <c r="E258" s="1" t="s">
        <v>906</v>
      </c>
      <c r="F258" s="1" t="s">
        <v>910</v>
      </c>
      <c r="G258" s="1" t="s">
        <v>63</v>
      </c>
      <c r="H258" s="1" t="s">
        <v>910</v>
      </c>
      <c r="I258" s="3" t="s">
        <v>905</v>
      </c>
    </row>
    <row r="259" spans="1:9" x14ac:dyDescent="0.35">
      <c r="A259" s="4" t="s">
        <v>18</v>
      </c>
      <c r="B259" s="4" t="s">
        <v>279</v>
      </c>
      <c r="C259" s="4" t="s">
        <v>903</v>
      </c>
      <c r="D259" s="4" t="s">
        <v>230</v>
      </c>
      <c r="E259" s="4" t="s">
        <v>913</v>
      </c>
      <c r="F259" s="4" t="s">
        <v>911</v>
      </c>
      <c r="G259" s="4" t="s">
        <v>912</v>
      </c>
      <c r="H259" s="4" t="s">
        <v>911</v>
      </c>
      <c r="I259" s="6" t="s">
        <v>913</v>
      </c>
    </row>
    <row r="260" spans="1:9" x14ac:dyDescent="0.35">
      <c r="A260" s="1" t="s">
        <v>18</v>
      </c>
      <c r="B260" s="1" t="s">
        <v>279</v>
      </c>
      <c r="C260" s="1" t="s">
        <v>903</v>
      </c>
      <c r="D260" s="1" t="s">
        <v>146</v>
      </c>
      <c r="E260" s="1" t="s">
        <v>909</v>
      </c>
      <c r="F260" s="1" t="s">
        <v>914</v>
      </c>
      <c r="G260" s="1" t="s">
        <v>146</v>
      </c>
      <c r="H260" s="1" t="s">
        <v>914</v>
      </c>
      <c r="I260" s="3" t="s">
        <v>915</v>
      </c>
    </row>
    <row r="261" spans="1:9" x14ac:dyDescent="0.35">
      <c r="A261" s="4" t="s">
        <v>18</v>
      </c>
      <c r="B261" s="4" t="s">
        <v>279</v>
      </c>
      <c r="C261" s="4" t="s">
        <v>903</v>
      </c>
      <c r="D261" s="4" t="s">
        <v>229</v>
      </c>
      <c r="E261" s="4" t="s">
        <v>915</v>
      </c>
      <c r="F261" s="4" t="s">
        <v>916</v>
      </c>
      <c r="G261" s="4" t="s">
        <v>229</v>
      </c>
      <c r="H261" s="4" t="s">
        <v>916</v>
      </c>
      <c r="I261" s="6" t="s">
        <v>908</v>
      </c>
    </row>
    <row r="262" spans="1:9" x14ac:dyDescent="0.35">
      <c r="A262" s="1" t="s">
        <v>12</v>
      </c>
      <c r="B262" s="1" t="s">
        <v>917</v>
      </c>
      <c r="C262" s="1" t="s">
        <v>918</v>
      </c>
      <c r="D262" s="1" t="s">
        <v>164</v>
      </c>
      <c r="E262" s="1" t="s">
        <v>920</v>
      </c>
      <c r="F262" s="1" t="s">
        <v>919</v>
      </c>
      <c r="G262" s="1" t="s">
        <v>164</v>
      </c>
      <c r="H262" s="1" t="s">
        <v>919</v>
      </c>
      <c r="I262" s="3" t="s">
        <v>920</v>
      </c>
    </row>
    <row r="263" spans="1:9" x14ac:dyDescent="0.35">
      <c r="A263" s="4" t="s">
        <v>12</v>
      </c>
      <c r="B263" s="4" t="s">
        <v>917</v>
      </c>
      <c r="C263" s="4" t="s">
        <v>918</v>
      </c>
      <c r="D263" s="4" t="s">
        <v>921</v>
      </c>
      <c r="E263" s="4" t="s">
        <v>923</v>
      </c>
      <c r="F263" s="4" t="s">
        <v>922</v>
      </c>
      <c r="G263" s="4" t="s">
        <v>921</v>
      </c>
      <c r="H263" s="4" t="s">
        <v>922</v>
      </c>
      <c r="I263" s="6" t="s">
        <v>923</v>
      </c>
    </row>
    <row r="264" spans="1:9" x14ac:dyDescent="0.35">
      <c r="A264" s="1" t="s">
        <v>12</v>
      </c>
      <c r="B264" s="1" t="s">
        <v>917</v>
      </c>
      <c r="C264" s="1" t="s">
        <v>918</v>
      </c>
      <c r="D264" s="1" t="s">
        <v>924</v>
      </c>
      <c r="E264" s="1" t="s">
        <v>926</v>
      </c>
      <c r="F264" s="1" t="s">
        <v>925</v>
      </c>
      <c r="G264" s="1" t="s">
        <v>924</v>
      </c>
      <c r="H264" s="1" t="s">
        <v>925</v>
      </c>
      <c r="I264" s="3" t="s">
        <v>926</v>
      </c>
    </row>
    <row r="265" spans="1:9" x14ac:dyDescent="0.35">
      <c r="A265" s="4" t="s">
        <v>12</v>
      </c>
      <c r="B265" s="4" t="s">
        <v>917</v>
      </c>
      <c r="C265" s="4" t="s">
        <v>918</v>
      </c>
      <c r="D265" s="4" t="s">
        <v>123</v>
      </c>
      <c r="E265" s="4" t="s">
        <v>928</v>
      </c>
      <c r="F265" s="4" t="s">
        <v>927</v>
      </c>
      <c r="G265" s="4" t="s">
        <v>123</v>
      </c>
      <c r="H265" s="4" t="s">
        <v>927</v>
      </c>
      <c r="I265" s="6" t="s">
        <v>928</v>
      </c>
    </row>
    <row r="266" spans="1:9" x14ac:dyDescent="0.35">
      <c r="A266" s="1" t="s">
        <v>12</v>
      </c>
      <c r="B266" s="1" t="s">
        <v>917</v>
      </c>
      <c r="C266" s="1" t="s">
        <v>918</v>
      </c>
      <c r="D266" s="1" t="s">
        <v>929</v>
      </c>
      <c r="E266" s="1" t="s">
        <v>931</v>
      </c>
      <c r="F266" s="1" t="s">
        <v>930</v>
      </c>
      <c r="G266" s="1" t="s">
        <v>929</v>
      </c>
      <c r="H266" s="1" t="s">
        <v>930</v>
      </c>
      <c r="I266" s="3" t="s">
        <v>931</v>
      </c>
    </row>
    <row r="267" spans="1:9" x14ac:dyDescent="0.35">
      <c r="A267" s="4" t="s">
        <v>12</v>
      </c>
      <c r="B267" s="4" t="s">
        <v>917</v>
      </c>
      <c r="C267" s="4" t="s">
        <v>918</v>
      </c>
      <c r="D267" s="4" t="s">
        <v>281</v>
      </c>
      <c r="E267" s="4" t="s">
        <v>933</v>
      </c>
      <c r="F267" s="4" t="s">
        <v>932</v>
      </c>
      <c r="G267" s="4" t="s">
        <v>281</v>
      </c>
      <c r="H267" s="4" t="s">
        <v>932</v>
      </c>
      <c r="I267" s="6" t="s">
        <v>933</v>
      </c>
    </row>
    <row r="268" spans="1:9" x14ac:dyDescent="0.35">
      <c r="A268" s="1" t="s">
        <v>12</v>
      </c>
      <c r="B268" s="1" t="s">
        <v>917</v>
      </c>
      <c r="C268" s="1" t="s">
        <v>918</v>
      </c>
      <c r="D268" s="1" t="s">
        <v>166</v>
      </c>
      <c r="E268" s="1" t="s">
        <v>936</v>
      </c>
      <c r="F268" s="1" t="s">
        <v>934</v>
      </c>
      <c r="G268" s="1" t="s">
        <v>935</v>
      </c>
      <c r="H268" s="1" t="s">
        <v>934</v>
      </c>
      <c r="I268" s="3" t="s">
        <v>936</v>
      </c>
    </row>
    <row r="269" spans="1:9" x14ac:dyDescent="0.35">
      <c r="A269" s="4" t="s">
        <v>12</v>
      </c>
      <c r="B269" s="4" t="s">
        <v>917</v>
      </c>
      <c r="C269" s="4" t="s">
        <v>918</v>
      </c>
      <c r="D269" s="4" t="s">
        <v>937</v>
      </c>
      <c r="E269" s="4" t="s">
        <v>939</v>
      </c>
      <c r="F269" s="4" t="s">
        <v>938</v>
      </c>
      <c r="G269" s="4" t="s">
        <v>937</v>
      </c>
      <c r="H269" s="4" t="s">
        <v>938</v>
      </c>
      <c r="I269" s="6" t="s">
        <v>939</v>
      </c>
    </row>
    <row r="270" spans="1:9" x14ac:dyDescent="0.35">
      <c r="A270" s="1" t="s">
        <v>12</v>
      </c>
      <c r="B270" s="1" t="s">
        <v>917</v>
      </c>
      <c r="C270" s="1" t="s">
        <v>918</v>
      </c>
      <c r="D270" s="1" t="s">
        <v>940</v>
      </c>
      <c r="E270" s="1" t="s">
        <v>942</v>
      </c>
      <c r="F270" s="1" t="s">
        <v>941</v>
      </c>
      <c r="G270" s="1" t="s">
        <v>940</v>
      </c>
      <c r="H270" s="1" t="s">
        <v>941</v>
      </c>
      <c r="I270" s="3" t="s">
        <v>942</v>
      </c>
    </row>
    <row r="271" spans="1:9" x14ac:dyDescent="0.35">
      <c r="A271" s="4" t="s">
        <v>12</v>
      </c>
      <c r="B271" s="4" t="s">
        <v>917</v>
      </c>
      <c r="C271" s="4" t="s">
        <v>918</v>
      </c>
      <c r="D271" s="4" t="s">
        <v>943</v>
      </c>
      <c r="E271" s="4" t="s">
        <v>945</v>
      </c>
      <c r="F271" s="4" t="s">
        <v>944</v>
      </c>
      <c r="G271" s="4" t="s">
        <v>943</v>
      </c>
      <c r="H271" s="4" t="s">
        <v>944</v>
      </c>
      <c r="I271" s="6" t="s">
        <v>945</v>
      </c>
    </row>
    <row r="272" spans="1:9" x14ac:dyDescent="0.35">
      <c r="A272" s="1" t="s">
        <v>12</v>
      </c>
      <c r="B272" s="1" t="s">
        <v>917</v>
      </c>
      <c r="C272" s="1" t="s">
        <v>918</v>
      </c>
      <c r="D272" s="1" t="s">
        <v>79</v>
      </c>
      <c r="E272" s="1" t="s">
        <v>947</v>
      </c>
      <c r="F272" s="1" t="s">
        <v>946</v>
      </c>
      <c r="G272" s="1" t="s">
        <v>79</v>
      </c>
      <c r="H272" s="1" t="s">
        <v>946</v>
      </c>
      <c r="I272" s="3" t="s">
        <v>947</v>
      </c>
    </row>
    <row r="273" spans="1:9" x14ac:dyDescent="0.35">
      <c r="A273" s="4" t="s">
        <v>12</v>
      </c>
      <c r="B273" s="4" t="s">
        <v>917</v>
      </c>
      <c r="C273" s="4" t="s">
        <v>918</v>
      </c>
      <c r="D273" s="4" t="s">
        <v>183</v>
      </c>
      <c r="E273" s="4" t="s">
        <v>949</v>
      </c>
      <c r="F273" s="4" t="s">
        <v>917</v>
      </c>
      <c r="G273" s="4" t="s">
        <v>948</v>
      </c>
      <c r="H273" s="4" t="s">
        <v>917</v>
      </c>
      <c r="I273" s="6" t="s">
        <v>949</v>
      </c>
    </row>
    <row r="274" spans="1:9" x14ac:dyDescent="0.35">
      <c r="A274" s="1" t="s">
        <v>12</v>
      </c>
      <c r="B274" s="1" t="s">
        <v>917</v>
      </c>
      <c r="C274" s="1" t="s">
        <v>918</v>
      </c>
      <c r="D274" s="1" t="s">
        <v>950</v>
      </c>
      <c r="E274" s="1" t="s">
        <v>952</v>
      </c>
      <c r="F274" s="1" t="s">
        <v>951</v>
      </c>
      <c r="G274" s="1" t="s">
        <v>950</v>
      </c>
      <c r="H274" s="1" t="s">
        <v>951</v>
      </c>
      <c r="I274" s="3" t="s">
        <v>952</v>
      </c>
    </row>
    <row r="275" spans="1:9" x14ac:dyDescent="0.35">
      <c r="A275" s="4" t="s">
        <v>12</v>
      </c>
      <c r="B275" s="4" t="s">
        <v>917</v>
      </c>
      <c r="C275" s="4" t="s">
        <v>918</v>
      </c>
      <c r="D275" s="4" t="s">
        <v>953</v>
      </c>
      <c r="E275" s="4" t="s">
        <v>955</v>
      </c>
      <c r="F275" s="4" t="s">
        <v>954</v>
      </c>
      <c r="G275" s="4" t="s">
        <v>953</v>
      </c>
      <c r="H275" s="4" t="s">
        <v>954</v>
      </c>
      <c r="I275" s="6" t="s">
        <v>955</v>
      </c>
    </row>
    <row r="276" spans="1:9" x14ac:dyDescent="0.35">
      <c r="A276" s="1" t="s">
        <v>12</v>
      </c>
      <c r="B276" s="1" t="s">
        <v>917</v>
      </c>
      <c r="C276" s="1" t="s">
        <v>918</v>
      </c>
      <c r="D276" s="1" t="s">
        <v>120</v>
      </c>
      <c r="E276" s="1" t="s">
        <v>958</v>
      </c>
      <c r="F276" s="1" t="s">
        <v>956</v>
      </c>
      <c r="G276" s="1" t="s">
        <v>957</v>
      </c>
      <c r="H276" s="1" t="s">
        <v>956</v>
      </c>
      <c r="I276" s="3" t="s">
        <v>958</v>
      </c>
    </row>
    <row r="277" spans="1:9" x14ac:dyDescent="0.35">
      <c r="A277" s="4" t="s">
        <v>9</v>
      </c>
      <c r="B277" s="4" t="s">
        <v>270</v>
      </c>
      <c r="C277" s="4" t="s">
        <v>959</v>
      </c>
      <c r="D277" s="4" t="s">
        <v>212</v>
      </c>
      <c r="E277" s="4" t="s">
        <v>961</v>
      </c>
      <c r="F277" s="4" t="s">
        <v>960</v>
      </c>
      <c r="G277" s="4" t="s">
        <v>212</v>
      </c>
      <c r="H277" s="4" t="s">
        <v>960</v>
      </c>
      <c r="I277" s="6" t="s">
        <v>961</v>
      </c>
    </row>
    <row r="278" spans="1:9" x14ac:dyDescent="0.35">
      <c r="A278" s="1" t="s">
        <v>9</v>
      </c>
      <c r="B278" s="1" t="s">
        <v>270</v>
      </c>
      <c r="C278" s="1" t="s">
        <v>959</v>
      </c>
      <c r="D278" s="1" t="s">
        <v>962</v>
      </c>
      <c r="E278" s="1" t="s">
        <v>964</v>
      </c>
      <c r="F278" s="1" t="s">
        <v>963</v>
      </c>
      <c r="G278" s="1" t="s">
        <v>962</v>
      </c>
      <c r="H278" s="1" t="s">
        <v>963</v>
      </c>
      <c r="I278" s="3" t="s">
        <v>964</v>
      </c>
    </row>
    <row r="279" spans="1:9" x14ac:dyDescent="0.35">
      <c r="A279" s="4" t="s">
        <v>9</v>
      </c>
      <c r="B279" s="4" t="s">
        <v>270</v>
      </c>
      <c r="C279" s="4" t="s">
        <v>959</v>
      </c>
      <c r="D279" s="4" t="s">
        <v>965</v>
      </c>
      <c r="E279" s="4" t="s">
        <v>967</v>
      </c>
      <c r="F279" s="4" t="s">
        <v>966</v>
      </c>
      <c r="G279" s="4" t="s">
        <v>965</v>
      </c>
      <c r="H279" s="4" t="s">
        <v>966</v>
      </c>
      <c r="I279" s="6" t="s">
        <v>967</v>
      </c>
    </row>
    <row r="280" spans="1:9" x14ac:dyDescent="0.35">
      <c r="A280" s="1" t="s">
        <v>9</v>
      </c>
      <c r="B280" s="1" t="s">
        <v>270</v>
      </c>
      <c r="C280" s="1" t="s">
        <v>959</v>
      </c>
      <c r="D280" s="1" t="s">
        <v>207</v>
      </c>
      <c r="E280" s="1" t="s">
        <v>969</v>
      </c>
      <c r="F280" s="1" t="s">
        <v>968</v>
      </c>
      <c r="G280" s="1" t="s">
        <v>207</v>
      </c>
      <c r="H280" s="1" t="s">
        <v>968</v>
      </c>
      <c r="I280" s="3" t="s">
        <v>969</v>
      </c>
    </row>
    <row r="281" spans="1:9" x14ac:dyDescent="0.35">
      <c r="A281" s="4" t="s">
        <v>9</v>
      </c>
      <c r="B281" s="4" t="s">
        <v>270</v>
      </c>
      <c r="C281" s="4" t="s">
        <v>959</v>
      </c>
      <c r="D281" s="4" t="s">
        <v>970</v>
      </c>
      <c r="E281" s="4" t="s">
        <v>972</v>
      </c>
      <c r="F281" s="4" t="s">
        <v>971</v>
      </c>
      <c r="G281" s="4" t="s">
        <v>970</v>
      </c>
      <c r="H281" s="4" t="s">
        <v>971</v>
      </c>
      <c r="I281" s="6" t="s">
        <v>972</v>
      </c>
    </row>
    <row r="282" spans="1:9" x14ac:dyDescent="0.35">
      <c r="A282" s="1" t="s">
        <v>9</v>
      </c>
      <c r="B282" s="1" t="s">
        <v>270</v>
      </c>
      <c r="C282" s="1" t="s">
        <v>959</v>
      </c>
      <c r="D282" s="1" t="s">
        <v>973</v>
      </c>
      <c r="E282" s="1" t="s">
        <v>975</v>
      </c>
      <c r="F282" s="1" t="s">
        <v>974</v>
      </c>
      <c r="G282" s="1" t="s">
        <v>973</v>
      </c>
      <c r="H282" s="1" t="s">
        <v>974</v>
      </c>
      <c r="I282" s="3" t="s">
        <v>975</v>
      </c>
    </row>
    <row r="283" spans="1:9" x14ac:dyDescent="0.35">
      <c r="A283" s="4" t="s">
        <v>9</v>
      </c>
      <c r="B283" s="4" t="s">
        <v>270</v>
      </c>
      <c r="C283" s="4" t="s">
        <v>959</v>
      </c>
      <c r="D283" s="4" t="s">
        <v>99</v>
      </c>
      <c r="E283" s="4" t="s">
        <v>977</v>
      </c>
      <c r="F283" s="4" t="s">
        <v>976</v>
      </c>
      <c r="G283" s="4" t="s">
        <v>99</v>
      </c>
      <c r="H283" s="4" t="s">
        <v>976</v>
      </c>
      <c r="I283" s="6" t="s">
        <v>977</v>
      </c>
    </row>
    <row r="284" spans="1:9" x14ac:dyDescent="0.35">
      <c r="A284" s="1" t="s">
        <v>9</v>
      </c>
      <c r="B284" s="1" t="s">
        <v>270</v>
      </c>
      <c r="C284" s="1" t="s">
        <v>959</v>
      </c>
      <c r="D284" s="1" t="s">
        <v>252</v>
      </c>
      <c r="E284" s="1" t="s">
        <v>979</v>
      </c>
      <c r="F284" s="1" t="s">
        <v>978</v>
      </c>
      <c r="G284" s="1" t="s">
        <v>252</v>
      </c>
      <c r="H284" s="1" t="s">
        <v>978</v>
      </c>
      <c r="I284" s="3" t="s">
        <v>979</v>
      </c>
    </row>
    <row r="285" spans="1:9" x14ac:dyDescent="0.35">
      <c r="A285" s="4" t="s">
        <v>9</v>
      </c>
      <c r="B285" s="4" t="s">
        <v>270</v>
      </c>
      <c r="C285" s="4" t="s">
        <v>959</v>
      </c>
      <c r="D285" s="4" t="s">
        <v>247</v>
      </c>
      <c r="E285" s="4" t="s">
        <v>981</v>
      </c>
      <c r="F285" s="4" t="s">
        <v>980</v>
      </c>
      <c r="G285" s="4" t="s">
        <v>247</v>
      </c>
      <c r="H285" s="4" t="s">
        <v>980</v>
      </c>
      <c r="I285" s="6" t="s">
        <v>981</v>
      </c>
    </row>
    <row r="286" spans="1:9" x14ac:dyDescent="0.35">
      <c r="A286" s="1" t="s">
        <v>9</v>
      </c>
      <c r="B286" s="1" t="s">
        <v>270</v>
      </c>
      <c r="C286" s="1" t="s">
        <v>959</v>
      </c>
      <c r="D286" s="1" t="s">
        <v>151</v>
      </c>
      <c r="E286" s="1" t="s">
        <v>983</v>
      </c>
      <c r="F286" s="1" t="s">
        <v>982</v>
      </c>
      <c r="G286" s="1" t="s">
        <v>151</v>
      </c>
      <c r="H286" s="1" t="s">
        <v>982</v>
      </c>
      <c r="I286" s="3" t="s">
        <v>983</v>
      </c>
    </row>
    <row r="287" spans="1:9" x14ac:dyDescent="0.35">
      <c r="A287" s="4" t="s">
        <v>9</v>
      </c>
      <c r="B287" s="4" t="s">
        <v>270</v>
      </c>
      <c r="C287" s="4" t="s">
        <v>959</v>
      </c>
      <c r="D287" s="4" t="s">
        <v>984</v>
      </c>
      <c r="E287" s="4" t="s">
        <v>986</v>
      </c>
      <c r="F287" s="4" t="s">
        <v>985</v>
      </c>
      <c r="G287" s="4" t="s">
        <v>984</v>
      </c>
      <c r="H287" s="4" t="s">
        <v>985</v>
      </c>
      <c r="I287" s="6" t="s">
        <v>986</v>
      </c>
    </row>
    <row r="288" spans="1:9" x14ac:dyDescent="0.35">
      <c r="A288" s="1" t="s">
        <v>9</v>
      </c>
      <c r="B288" s="1" t="s">
        <v>270</v>
      </c>
      <c r="C288" s="1" t="s">
        <v>959</v>
      </c>
      <c r="D288" s="1" t="s">
        <v>173</v>
      </c>
      <c r="E288" s="1" t="s">
        <v>988</v>
      </c>
      <c r="F288" s="1" t="s">
        <v>987</v>
      </c>
      <c r="G288" s="1" t="s">
        <v>173</v>
      </c>
      <c r="H288" s="1" t="s">
        <v>987</v>
      </c>
      <c r="I288" s="3" t="s">
        <v>988</v>
      </c>
    </row>
    <row r="289" spans="1:9" x14ac:dyDescent="0.35">
      <c r="A289" s="4" t="s">
        <v>9</v>
      </c>
      <c r="B289" s="4" t="s">
        <v>270</v>
      </c>
      <c r="C289" s="4" t="s">
        <v>959</v>
      </c>
      <c r="D289" s="4" t="s">
        <v>989</v>
      </c>
      <c r="E289" s="4" t="s">
        <v>991</v>
      </c>
      <c r="F289" s="4" t="s">
        <v>990</v>
      </c>
      <c r="G289" s="4" t="s">
        <v>989</v>
      </c>
      <c r="H289" s="4" t="s">
        <v>990</v>
      </c>
      <c r="I289" s="6" t="s">
        <v>991</v>
      </c>
    </row>
    <row r="290" spans="1:9" x14ac:dyDescent="0.35">
      <c r="A290" s="1" t="s">
        <v>9</v>
      </c>
      <c r="B290" s="1" t="s">
        <v>270</v>
      </c>
      <c r="C290" s="1" t="s">
        <v>959</v>
      </c>
      <c r="D290" s="1" t="s">
        <v>148</v>
      </c>
      <c r="E290" s="1" t="s">
        <v>993</v>
      </c>
      <c r="F290" s="1" t="s">
        <v>992</v>
      </c>
      <c r="G290" s="1" t="s">
        <v>148</v>
      </c>
      <c r="H290" s="1" t="s">
        <v>992</v>
      </c>
      <c r="I290" s="3" t="s">
        <v>993</v>
      </c>
    </row>
    <row r="291" spans="1:9" x14ac:dyDescent="0.35">
      <c r="A291" s="4" t="s">
        <v>9</v>
      </c>
      <c r="B291" s="4" t="s">
        <v>270</v>
      </c>
      <c r="C291" s="4" t="s">
        <v>959</v>
      </c>
      <c r="D291" s="4" t="s">
        <v>231</v>
      </c>
      <c r="E291" s="4" t="s">
        <v>996</v>
      </c>
      <c r="F291" s="4" t="s">
        <v>994</v>
      </c>
      <c r="G291" s="4" t="s">
        <v>995</v>
      </c>
      <c r="H291" s="4" t="s">
        <v>994</v>
      </c>
      <c r="I291" s="6" t="s">
        <v>996</v>
      </c>
    </row>
    <row r="292" spans="1:9" x14ac:dyDescent="0.35">
      <c r="A292" s="1" t="s">
        <v>9</v>
      </c>
      <c r="B292" s="1" t="s">
        <v>270</v>
      </c>
      <c r="C292" s="1" t="s">
        <v>959</v>
      </c>
      <c r="D292" s="1" t="s">
        <v>159</v>
      </c>
      <c r="E292" s="1" t="s">
        <v>998</v>
      </c>
      <c r="F292" s="1" t="s">
        <v>997</v>
      </c>
      <c r="G292" s="1" t="s">
        <v>159</v>
      </c>
      <c r="H292" s="1" t="s">
        <v>997</v>
      </c>
      <c r="I292" s="3" t="s">
        <v>998</v>
      </c>
    </row>
    <row r="293" spans="1:9" x14ac:dyDescent="0.35">
      <c r="A293" s="4" t="s">
        <v>15</v>
      </c>
      <c r="B293" s="4" t="s">
        <v>271</v>
      </c>
      <c r="C293" s="4" t="s">
        <v>999</v>
      </c>
      <c r="D293" s="4" t="s">
        <v>188</v>
      </c>
      <c r="E293" s="4" t="s">
        <v>1001</v>
      </c>
      <c r="F293" s="4" t="s">
        <v>1000</v>
      </c>
      <c r="G293" s="4" t="s">
        <v>188</v>
      </c>
      <c r="H293" s="4" t="s">
        <v>1000</v>
      </c>
      <c r="I293" s="6" t="s">
        <v>1001</v>
      </c>
    </row>
    <row r="294" spans="1:9" x14ac:dyDescent="0.35">
      <c r="A294" s="1" t="s">
        <v>15</v>
      </c>
      <c r="B294" s="1" t="s">
        <v>271</v>
      </c>
      <c r="C294" s="1" t="s">
        <v>999</v>
      </c>
      <c r="D294" s="1" t="s">
        <v>112</v>
      </c>
      <c r="E294" s="1" t="s">
        <v>1003</v>
      </c>
      <c r="F294" s="1" t="s">
        <v>1002</v>
      </c>
      <c r="G294" s="1" t="s">
        <v>112</v>
      </c>
      <c r="H294" s="1" t="s">
        <v>1002</v>
      </c>
      <c r="I294" s="3" t="s">
        <v>1003</v>
      </c>
    </row>
    <row r="295" spans="1:9" x14ac:dyDescent="0.35">
      <c r="A295" s="4" t="s">
        <v>15</v>
      </c>
      <c r="B295" s="4" t="s">
        <v>271</v>
      </c>
      <c r="C295" s="4" t="s">
        <v>999</v>
      </c>
      <c r="D295" s="4" t="s">
        <v>1004</v>
      </c>
      <c r="E295" s="4" t="s">
        <v>1006</v>
      </c>
      <c r="F295" s="4" t="s">
        <v>1005</v>
      </c>
      <c r="G295" s="4" t="s">
        <v>1004</v>
      </c>
      <c r="H295" s="4" t="s">
        <v>1005</v>
      </c>
      <c r="I295" s="6" t="s">
        <v>1006</v>
      </c>
    </row>
    <row r="296" spans="1:9" x14ac:dyDescent="0.35">
      <c r="A296" s="1" t="s">
        <v>15</v>
      </c>
      <c r="B296" s="1" t="s">
        <v>271</v>
      </c>
      <c r="C296" s="1" t="s">
        <v>999</v>
      </c>
      <c r="D296" s="1" t="s">
        <v>1007</v>
      </c>
      <c r="E296" s="1" t="s">
        <v>1009</v>
      </c>
      <c r="F296" s="1" t="s">
        <v>1008</v>
      </c>
      <c r="G296" s="1" t="s">
        <v>1007</v>
      </c>
      <c r="H296" s="1" t="s">
        <v>1008</v>
      </c>
      <c r="I296" s="3" t="s">
        <v>1009</v>
      </c>
    </row>
    <row r="297" spans="1:9" x14ac:dyDescent="0.35">
      <c r="A297" s="4" t="s">
        <v>15</v>
      </c>
      <c r="B297" s="4" t="s">
        <v>271</v>
      </c>
      <c r="C297" s="4" t="s">
        <v>999</v>
      </c>
      <c r="D297" s="4" t="s">
        <v>233</v>
      </c>
      <c r="E297" s="4" t="s">
        <v>1011</v>
      </c>
      <c r="F297" s="4" t="s">
        <v>1010</v>
      </c>
      <c r="G297" s="4" t="s">
        <v>233</v>
      </c>
      <c r="H297" s="4" t="s">
        <v>1010</v>
      </c>
      <c r="I297" s="6" t="s">
        <v>1011</v>
      </c>
    </row>
    <row r="298" spans="1:9" x14ac:dyDescent="0.35">
      <c r="A298" s="1" t="s">
        <v>15</v>
      </c>
      <c r="B298" s="1" t="s">
        <v>271</v>
      </c>
      <c r="C298" s="1" t="s">
        <v>999</v>
      </c>
      <c r="D298" s="1" t="s">
        <v>109</v>
      </c>
      <c r="E298" s="1" t="s">
        <v>1013</v>
      </c>
      <c r="F298" s="1" t="s">
        <v>1012</v>
      </c>
      <c r="G298" s="1" t="s">
        <v>109</v>
      </c>
      <c r="H298" s="1" t="s">
        <v>1012</v>
      </c>
      <c r="I298" s="3" t="s">
        <v>1013</v>
      </c>
    </row>
    <row r="299" spans="1:9" x14ac:dyDescent="0.35">
      <c r="A299" s="4" t="s">
        <v>15</v>
      </c>
      <c r="B299" s="4" t="s">
        <v>271</v>
      </c>
      <c r="C299" s="4" t="s">
        <v>999</v>
      </c>
      <c r="D299" s="4" t="s">
        <v>259</v>
      </c>
      <c r="E299" s="4" t="s">
        <v>1015</v>
      </c>
      <c r="F299" s="4" t="s">
        <v>1014</v>
      </c>
      <c r="G299" s="4" t="s">
        <v>259</v>
      </c>
      <c r="H299" s="4" t="s">
        <v>1014</v>
      </c>
      <c r="I299" s="6" t="s">
        <v>1015</v>
      </c>
    </row>
    <row r="300" spans="1:9" x14ac:dyDescent="0.35">
      <c r="A300" s="1" t="s">
        <v>15</v>
      </c>
      <c r="B300" s="1" t="s">
        <v>271</v>
      </c>
      <c r="C300" s="1" t="s">
        <v>999</v>
      </c>
      <c r="D300" s="1" t="s">
        <v>115</v>
      </c>
      <c r="E300" s="1" t="s">
        <v>1017</v>
      </c>
      <c r="F300" s="1" t="s">
        <v>1016</v>
      </c>
      <c r="G300" s="1" t="s">
        <v>115</v>
      </c>
      <c r="H300" s="1" t="s">
        <v>1016</v>
      </c>
      <c r="I300" s="3" t="s">
        <v>1017</v>
      </c>
    </row>
    <row r="301" spans="1:9" x14ac:dyDescent="0.35">
      <c r="A301" s="4" t="s">
        <v>15</v>
      </c>
      <c r="B301" s="4" t="s">
        <v>271</v>
      </c>
      <c r="C301" s="4" t="s">
        <v>999</v>
      </c>
      <c r="D301" s="4" t="s">
        <v>111</v>
      </c>
      <c r="E301" s="4" t="s">
        <v>1019</v>
      </c>
      <c r="F301" s="4" t="s">
        <v>1018</v>
      </c>
      <c r="G301" s="4" t="s">
        <v>111</v>
      </c>
      <c r="H301" s="4" t="s">
        <v>1018</v>
      </c>
      <c r="I301" s="6" t="s">
        <v>1019</v>
      </c>
    </row>
    <row r="302" spans="1:9" x14ac:dyDescent="0.35">
      <c r="A302" s="1" t="s">
        <v>15</v>
      </c>
      <c r="B302" s="1" t="s">
        <v>271</v>
      </c>
      <c r="C302" s="1" t="s">
        <v>999</v>
      </c>
      <c r="D302" s="1" t="s">
        <v>1020</v>
      </c>
      <c r="E302" s="1" t="s">
        <v>1022</v>
      </c>
      <c r="F302" s="1" t="s">
        <v>1021</v>
      </c>
      <c r="G302" s="1" t="s">
        <v>1020</v>
      </c>
      <c r="H302" s="1" t="s">
        <v>1021</v>
      </c>
      <c r="I302" s="3" t="s">
        <v>1022</v>
      </c>
    </row>
    <row r="303" spans="1:9" x14ac:dyDescent="0.35">
      <c r="A303" s="4" t="s">
        <v>15</v>
      </c>
      <c r="B303" s="4" t="s">
        <v>271</v>
      </c>
      <c r="C303" s="4" t="s">
        <v>999</v>
      </c>
      <c r="D303" s="4" t="s">
        <v>213</v>
      </c>
      <c r="E303" s="4" t="s">
        <v>1024</v>
      </c>
      <c r="F303" s="4" t="s">
        <v>1023</v>
      </c>
      <c r="G303" s="4" t="s">
        <v>213</v>
      </c>
      <c r="H303" s="4" t="s">
        <v>1023</v>
      </c>
      <c r="I303" s="6" t="s">
        <v>1024</v>
      </c>
    </row>
    <row r="304" spans="1:9" x14ac:dyDescent="0.35">
      <c r="A304" s="1" t="s">
        <v>15</v>
      </c>
      <c r="B304" s="1" t="s">
        <v>271</v>
      </c>
      <c r="C304" s="1" t="s">
        <v>999</v>
      </c>
      <c r="D304" s="1" t="s">
        <v>128</v>
      </c>
      <c r="E304" s="1" t="s">
        <v>1027</v>
      </c>
      <c r="F304" s="1" t="s">
        <v>1025</v>
      </c>
      <c r="G304" s="1" t="s">
        <v>1026</v>
      </c>
      <c r="H304" s="1" t="s">
        <v>1025</v>
      </c>
      <c r="I304" s="3" t="s">
        <v>1027</v>
      </c>
    </row>
    <row r="305" spans="1:9" x14ac:dyDescent="0.35">
      <c r="A305" s="4" t="s">
        <v>15</v>
      </c>
      <c r="B305" s="4" t="s">
        <v>271</v>
      </c>
      <c r="C305" s="4" t="s">
        <v>999</v>
      </c>
      <c r="D305" s="4" t="s">
        <v>1028</v>
      </c>
      <c r="E305" s="4" t="s">
        <v>1030</v>
      </c>
      <c r="F305" s="4" t="s">
        <v>1029</v>
      </c>
      <c r="G305" s="4" t="s">
        <v>1028</v>
      </c>
      <c r="H305" s="4" t="s">
        <v>1029</v>
      </c>
      <c r="I305" s="6" t="s">
        <v>1030</v>
      </c>
    </row>
    <row r="306" spans="1:9" x14ac:dyDescent="0.35">
      <c r="A306" s="1" t="s">
        <v>15</v>
      </c>
      <c r="B306" s="1" t="s">
        <v>271</v>
      </c>
      <c r="C306" s="1" t="s">
        <v>999</v>
      </c>
      <c r="D306" s="1" t="s">
        <v>261</v>
      </c>
      <c r="E306" s="1" t="s">
        <v>1032</v>
      </c>
      <c r="F306" s="1" t="s">
        <v>1031</v>
      </c>
      <c r="G306" s="1" t="s">
        <v>261</v>
      </c>
      <c r="H306" s="1" t="s">
        <v>1031</v>
      </c>
      <c r="I306" s="3" t="s">
        <v>1032</v>
      </c>
    </row>
    <row r="307" spans="1:9" x14ac:dyDescent="0.35">
      <c r="A307" s="4" t="s">
        <v>15</v>
      </c>
      <c r="B307" s="4" t="s">
        <v>271</v>
      </c>
      <c r="C307" s="4" t="s">
        <v>999</v>
      </c>
      <c r="D307" s="4" t="s">
        <v>246</v>
      </c>
      <c r="E307" s="4" t="s">
        <v>1034</v>
      </c>
      <c r="F307" s="4" t="s">
        <v>1033</v>
      </c>
      <c r="G307" s="4" t="s">
        <v>246</v>
      </c>
      <c r="H307" s="4" t="s">
        <v>1033</v>
      </c>
      <c r="I307" s="6" t="s">
        <v>1034</v>
      </c>
    </row>
    <row r="308" spans="1:9" x14ac:dyDescent="0.35">
      <c r="A308" s="1" t="s">
        <v>15</v>
      </c>
      <c r="B308" s="1" t="s">
        <v>271</v>
      </c>
      <c r="C308" s="1" t="s">
        <v>999</v>
      </c>
      <c r="D308" s="1" t="s">
        <v>156</v>
      </c>
      <c r="E308" s="1" t="s">
        <v>1036</v>
      </c>
      <c r="F308" s="1" t="s">
        <v>1035</v>
      </c>
      <c r="G308" s="1" t="s">
        <v>156</v>
      </c>
      <c r="H308" s="1" t="s">
        <v>1035</v>
      </c>
      <c r="I308" s="3" t="s">
        <v>1036</v>
      </c>
    </row>
    <row r="309" spans="1:9" x14ac:dyDescent="0.35">
      <c r="A309" s="4" t="s">
        <v>15</v>
      </c>
      <c r="B309" s="4" t="s">
        <v>271</v>
      </c>
      <c r="C309" s="4" t="s">
        <v>999</v>
      </c>
      <c r="D309" s="4" t="s">
        <v>262</v>
      </c>
      <c r="E309" s="4" t="s">
        <v>1038</v>
      </c>
      <c r="F309" s="4" t="s">
        <v>1037</v>
      </c>
      <c r="G309" s="4" t="s">
        <v>262</v>
      </c>
      <c r="H309" s="4" t="s">
        <v>1037</v>
      </c>
      <c r="I309" s="6" t="s">
        <v>1038</v>
      </c>
    </row>
    <row r="310" spans="1:9" x14ac:dyDescent="0.35">
      <c r="A310" s="1" t="s">
        <v>20</v>
      </c>
      <c r="B310" s="1" t="s">
        <v>1039</v>
      </c>
      <c r="C310" s="1" t="s">
        <v>1040</v>
      </c>
      <c r="D310" s="1" t="s">
        <v>258</v>
      </c>
      <c r="E310" s="1" t="s">
        <v>1042</v>
      </c>
      <c r="F310" s="1" t="s">
        <v>1041</v>
      </c>
      <c r="G310" s="1" t="s">
        <v>258</v>
      </c>
      <c r="H310" s="1" t="s">
        <v>1041</v>
      </c>
      <c r="I310" s="3" t="s">
        <v>655</v>
      </c>
    </row>
    <row r="311" spans="1:9" x14ac:dyDescent="0.35">
      <c r="A311" s="4" t="s">
        <v>20</v>
      </c>
      <c r="B311" s="4" t="s">
        <v>1039</v>
      </c>
      <c r="C311" s="4" t="s">
        <v>1040</v>
      </c>
      <c r="D311" s="4" t="s">
        <v>1043</v>
      </c>
      <c r="E311" s="4" t="s">
        <v>1045</v>
      </c>
      <c r="F311" s="4" t="s">
        <v>1044</v>
      </c>
      <c r="G311" s="4" t="s">
        <v>1043</v>
      </c>
      <c r="H311" s="4" t="s">
        <v>1044</v>
      </c>
      <c r="I311" s="6" t="s">
        <v>658</v>
      </c>
    </row>
    <row r="312" spans="1:9" x14ac:dyDescent="0.35">
      <c r="A312" s="1" t="s">
        <v>5</v>
      </c>
      <c r="B312" s="1" t="s">
        <v>267</v>
      </c>
      <c r="C312" s="1" t="s">
        <v>1046</v>
      </c>
      <c r="D312" s="1" t="s">
        <v>107</v>
      </c>
      <c r="E312" s="1" t="s">
        <v>1049</v>
      </c>
      <c r="F312" s="1" t="s">
        <v>1048</v>
      </c>
      <c r="G312" s="1" t="s">
        <v>1047</v>
      </c>
      <c r="H312" s="1" t="s">
        <v>1048</v>
      </c>
      <c r="I312" s="3" t="s">
        <v>1050</v>
      </c>
    </row>
    <row r="313" spans="1:9" x14ac:dyDescent="0.35">
      <c r="A313" s="4" t="s">
        <v>5</v>
      </c>
      <c r="B313" s="4" t="s">
        <v>267</v>
      </c>
      <c r="C313" s="4" t="s">
        <v>1046</v>
      </c>
      <c r="D313" s="4" t="s">
        <v>68</v>
      </c>
      <c r="E313" s="4" t="s">
        <v>1053</v>
      </c>
      <c r="F313" s="4" t="s">
        <v>1051</v>
      </c>
      <c r="G313" s="4" t="s">
        <v>1052</v>
      </c>
      <c r="H313" s="4" t="s">
        <v>1051</v>
      </c>
      <c r="I313" s="6" t="s">
        <v>1053</v>
      </c>
    </row>
    <row r="314" spans="1:9" x14ac:dyDescent="0.35">
      <c r="A314" s="1" t="s">
        <v>5</v>
      </c>
      <c r="B314" s="1" t="s">
        <v>267</v>
      </c>
      <c r="C314" s="1" t="s">
        <v>1046</v>
      </c>
      <c r="D314" s="1" t="s">
        <v>57</v>
      </c>
      <c r="E314" s="1" t="s">
        <v>1055</v>
      </c>
      <c r="F314" s="1" t="s">
        <v>1054</v>
      </c>
      <c r="G314" s="1" t="s">
        <v>57</v>
      </c>
      <c r="H314" s="1" t="s">
        <v>1054</v>
      </c>
      <c r="I314" s="3" t="s">
        <v>1055</v>
      </c>
    </row>
    <row r="315" spans="1:9" x14ac:dyDescent="0.35">
      <c r="A315" s="4" t="s">
        <v>5</v>
      </c>
      <c r="B315" s="4" t="s">
        <v>267</v>
      </c>
      <c r="C315" s="4" t="s">
        <v>1046</v>
      </c>
      <c r="D315" s="4" t="s">
        <v>86</v>
      </c>
      <c r="E315" s="4" t="s">
        <v>1057</v>
      </c>
      <c r="F315" s="4" t="s">
        <v>1056</v>
      </c>
      <c r="G315" s="4" t="s">
        <v>86</v>
      </c>
      <c r="H315" s="4" t="s">
        <v>1056</v>
      </c>
      <c r="I315" s="6" t="s">
        <v>1058</v>
      </c>
    </row>
    <row r="316" spans="1:9" x14ac:dyDescent="0.35">
      <c r="A316" s="1" t="s">
        <v>5</v>
      </c>
      <c r="B316" s="1" t="s">
        <v>267</v>
      </c>
      <c r="C316" s="1" t="s">
        <v>1046</v>
      </c>
      <c r="D316" s="1" t="s">
        <v>49</v>
      </c>
      <c r="E316" s="1" t="s">
        <v>1060</v>
      </c>
      <c r="F316" s="1" t="s">
        <v>1059</v>
      </c>
      <c r="G316" s="1" t="s">
        <v>49</v>
      </c>
      <c r="H316" s="1" t="s">
        <v>1059</v>
      </c>
      <c r="I316" s="3" t="s">
        <v>1061</v>
      </c>
    </row>
    <row r="317" spans="1:9" x14ac:dyDescent="0.35">
      <c r="A317" s="4" t="s">
        <v>5</v>
      </c>
      <c r="B317" s="4" t="s">
        <v>267</v>
      </c>
      <c r="C317" s="4" t="s">
        <v>1046</v>
      </c>
      <c r="D317" s="4" t="s">
        <v>88</v>
      </c>
      <c r="E317" s="4" t="s">
        <v>1061</v>
      </c>
      <c r="F317" s="4" t="s">
        <v>1062</v>
      </c>
      <c r="G317" s="4" t="s">
        <v>88</v>
      </c>
      <c r="H317" s="4" t="s">
        <v>1062</v>
      </c>
      <c r="I317" s="6" t="s">
        <v>1063</v>
      </c>
    </row>
    <row r="318" spans="1:9" x14ac:dyDescent="0.35">
      <c r="A318" s="1" t="s">
        <v>5</v>
      </c>
      <c r="B318" s="1" t="s">
        <v>267</v>
      </c>
      <c r="C318" s="1" t="s">
        <v>1046</v>
      </c>
      <c r="D318" s="1" t="s">
        <v>66</v>
      </c>
      <c r="E318" s="1" t="s">
        <v>1066</v>
      </c>
      <c r="F318" s="1" t="s">
        <v>1064</v>
      </c>
      <c r="G318" s="1" t="s">
        <v>1065</v>
      </c>
      <c r="H318" s="1" t="s">
        <v>1064</v>
      </c>
      <c r="I318" s="3" t="s">
        <v>1067</v>
      </c>
    </row>
    <row r="319" spans="1:9" x14ac:dyDescent="0.35">
      <c r="A319" s="4" t="s">
        <v>5</v>
      </c>
      <c r="B319" s="4" t="s">
        <v>267</v>
      </c>
      <c r="C319" s="4" t="s">
        <v>1046</v>
      </c>
      <c r="D319" s="4" t="s">
        <v>85</v>
      </c>
      <c r="E319" s="4" t="s">
        <v>1069</v>
      </c>
      <c r="F319" s="4" t="s">
        <v>1068</v>
      </c>
      <c r="G319" s="4" t="s">
        <v>85</v>
      </c>
      <c r="H319" s="4" t="s">
        <v>1068</v>
      </c>
      <c r="I319" s="6" t="s">
        <v>1070</v>
      </c>
    </row>
    <row r="320" spans="1:9" x14ac:dyDescent="0.35">
      <c r="A320" s="1" t="s">
        <v>5</v>
      </c>
      <c r="B320" s="1" t="s">
        <v>267</v>
      </c>
      <c r="C320" s="1" t="s">
        <v>1046</v>
      </c>
      <c r="D320" s="1" t="s">
        <v>83</v>
      </c>
      <c r="E320" s="1" t="s">
        <v>1070</v>
      </c>
      <c r="F320" s="1" t="s">
        <v>1071</v>
      </c>
      <c r="G320" s="1" t="s">
        <v>83</v>
      </c>
      <c r="H320" s="1" t="s">
        <v>1071</v>
      </c>
      <c r="I320" s="3" t="s">
        <v>1066</v>
      </c>
    </row>
    <row r="321" spans="1:9" x14ac:dyDescent="0.35">
      <c r="A321" s="4" t="s">
        <v>5</v>
      </c>
      <c r="B321" s="4" t="s">
        <v>267</v>
      </c>
      <c r="C321" s="4" t="s">
        <v>1046</v>
      </c>
      <c r="D321" s="4" t="s">
        <v>61</v>
      </c>
      <c r="E321" s="4" t="s">
        <v>1074</v>
      </c>
      <c r="F321" s="4" t="s">
        <v>1072</v>
      </c>
      <c r="G321" s="4" t="s">
        <v>1073</v>
      </c>
      <c r="H321" s="4" t="s">
        <v>1072</v>
      </c>
      <c r="I321" s="6" t="s">
        <v>1075</v>
      </c>
    </row>
    <row r="322" spans="1:9" x14ac:dyDescent="0.35">
      <c r="A322" s="1" t="s">
        <v>5</v>
      </c>
      <c r="B322" s="1" t="s">
        <v>267</v>
      </c>
      <c r="C322" s="1" t="s">
        <v>1046</v>
      </c>
      <c r="D322" s="1" t="s">
        <v>222</v>
      </c>
      <c r="E322" s="1" t="s">
        <v>1050</v>
      </c>
      <c r="F322" s="1" t="s">
        <v>1076</v>
      </c>
      <c r="G322" s="1" t="s">
        <v>222</v>
      </c>
      <c r="H322" s="1" t="s">
        <v>1076</v>
      </c>
      <c r="I322" s="3" t="s">
        <v>1077</v>
      </c>
    </row>
    <row r="323" spans="1:9" x14ac:dyDescent="0.35">
      <c r="A323" s="4" t="s">
        <v>5</v>
      </c>
      <c r="B323" s="4" t="s">
        <v>267</v>
      </c>
      <c r="C323" s="4" t="s">
        <v>1046</v>
      </c>
      <c r="D323" s="4" t="s">
        <v>48</v>
      </c>
      <c r="E323" s="4" t="s">
        <v>1058</v>
      </c>
      <c r="F323" s="4" t="s">
        <v>1078</v>
      </c>
      <c r="G323" s="4" t="s">
        <v>48</v>
      </c>
      <c r="H323" s="4" t="s">
        <v>1078</v>
      </c>
      <c r="I323" s="6" t="s">
        <v>1069</v>
      </c>
    </row>
    <row r="324" spans="1:9" x14ac:dyDescent="0.35">
      <c r="A324" s="1" t="s">
        <v>5</v>
      </c>
      <c r="B324" s="1" t="s">
        <v>267</v>
      </c>
      <c r="C324" s="1" t="s">
        <v>1046</v>
      </c>
      <c r="D324" s="1" t="s">
        <v>100</v>
      </c>
      <c r="E324" s="1" t="s">
        <v>1067</v>
      </c>
      <c r="F324" s="1" t="s">
        <v>1079</v>
      </c>
      <c r="G324" s="1" t="s">
        <v>100</v>
      </c>
      <c r="H324" s="1" t="s">
        <v>1079</v>
      </c>
      <c r="I324" s="3" t="s">
        <v>1060</v>
      </c>
    </row>
    <row r="325" spans="1:9" x14ac:dyDescent="0.35">
      <c r="A325" s="4" t="s">
        <v>5</v>
      </c>
      <c r="B325" s="4" t="s">
        <v>267</v>
      </c>
      <c r="C325" s="4" t="s">
        <v>1046</v>
      </c>
      <c r="D325" s="4" t="s">
        <v>102</v>
      </c>
      <c r="E325" s="4" t="s">
        <v>1081</v>
      </c>
      <c r="F325" s="4" t="s">
        <v>1080</v>
      </c>
      <c r="G325" s="4" t="s">
        <v>102</v>
      </c>
      <c r="H325" s="4" t="s">
        <v>1080</v>
      </c>
      <c r="I325" s="6" t="s">
        <v>1082</v>
      </c>
    </row>
    <row r="326" spans="1:9" x14ac:dyDescent="0.35">
      <c r="A326" s="1" t="s">
        <v>5</v>
      </c>
      <c r="B326" s="1" t="s">
        <v>267</v>
      </c>
      <c r="C326" s="1" t="s">
        <v>1046</v>
      </c>
      <c r="D326" s="1" t="s">
        <v>35</v>
      </c>
      <c r="E326" s="1" t="s">
        <v>1084</v>
      </c>
      <c r="F326" s="1" t="s">
        <v>1083</v>
      </c>
      <c r="G326" s="1" t="s">
        <v>35</v>
      </c>
      <c r="H326" s="1" t="s">
        <v>1083</v>
      </c>
      <c r="I326" s="3" t="s">
        <v>1049</v>
      </c>
    </row>
    <row r="327" spans="1:9" x14ac:dyDescent="0.35">
      <c r="A327" s="4" t="s">
        <v>5</v>
      </c>
      <c r="B327" s="4" t="s">
        <v>267</v>
      </c>
      <c r="C327" s="4" t="s">
        <v>1046</v>
      </c>
      <c r="D327" s="4" t="s">
        <v>108</v>
      </c>
      <c r="E327" s="4" t="s">
        <v>1082</v>
      </c>
      <c r="F327" s="4" t="s">
        <v>1085</v>
      </c>
      <c r="G327" s="4" t="s">
        <v>1086</v>
      </c>
      <c r="H327" s="4" t="s">
        <v>1085</v>
      </c>
      <c r="I327" s="6" t="s">
        <v>1087</v>
      </c>
    </row>
    <row r="328" spans="1:9" x14ac:dyDescent="0.35">
      <c r="A328" s="1" t="s">
        <v>5</v>
      </c>
      <c r="B328" s="1" t="s">
        <v>267</v>
      </c>
      <c r="C328" s="1" t="s">
        <v>1046</v>
      </c>
      <c r="D328" s="1" t="s">
        <v>60</v>
      </c>
      <c r="E328" s="1" t="s">
        <v>1089</v>
      </c>
      <c r="F328" s="1" t="s">
        <v>1088</v>
      </c>
      <c r="G328" s="1" t="s">
        <v>60</v>
      </c>
      <c r="H328" s="1" t="s">
        <v>1088</v>
      </c>
      <c r="I328" s="3" t="s">
        <v>1089</v>
      </c>
    </row>
    <row r="329" spans="1:9" x14ac:dyDescent="0.35">
      <c r="A329" s="4" t="s">
        <v>5</v>
      </c>
      <c r="B329" s="4" t="s">
        <v>267</v>
      </c>
      <c r="C329" s="4" t="s">
        <v>1046</v>
      </c>
      <c r="D329" s="4" t="s">
        <v>39</v>
      </c>
      <c r="E329" s="4" t="s">
        <v>1077</v>
      </c>
      <c r="F329" s="4" t="s">
        <v>1090</v>
      </c>
      <c r="G329" s="4" t="s">
        <v>39</v>
      </c>
      <c r="H329" s="4" t="s">
        <v>1090</v>
      </c>
      <c r="I329" s="6" t="s">
        <v>1081</v>
      </c>
    </row>
    <row r="330" spans="1:9" x14ac:dyDescent="0.35">
      <c r="A330" s="1" t="s">
        <v>5</v>
      </c>
      <c r="B330" s="1" t="s">
        <v>267</v>
      </c>
      <c r="C330" s="1" t="s">
        <v>1046</v>
      </c>
      <c r="D330" s="1" t="s">
        <v>65</v>
      </c>
      <c r="E330" s="1" t="s">
        <v>1087</v>
      </c>
      <c r="F330" s="1" t="s">
        <v>1091</v>
      </c>
      <c r="G330" s="1" t="s">
        <v>65</v>
      </c>
      <c r="H330" s="1" t="s">
        <v>1091</v>
      </c>
      <c r="I330" s="3" t="s">
        <v>1057</v>
      </c>
    </row>
    <row r="331" spans="1:9" x14ac:dyDescent="0.35">
      <c r="A331" s="4" t="s">
        <v>5</v>
      </c>
      <c r="B331" s="4" t="s">
        <v>267</v>
      </c>
      <c r="C331" s="4" t="s">
        <v>1046</v>
      </c>
      <c r="D331" s="4" t="s">
        <v>37</v>
      </c>
      <c r="E331" s="4" t="s">
        <v>1063</v>
      </c>
      <c r="F331" s="4" t="s">
        <v>1092</v>
      </c>
      <c r="G331" s="4" t="s">
        <v>37</v>
      </c>
      <c r="H331" s="4" t="s">
        <v>1092</v>
      </c>
      <c r="I331" s="6" t="s">
        <v>1074</v>
      </c>
    </row>
    <row r="332" spans="1:9" x14ac:dyDescent="0.35">
      <c r="A332" s="1" t="s">
        <v>5</v>
      </c>
      <c r="B332" s="1" t="s">
        <v>267</v>
      </c>
      <c r="C332" s="1" t="s">
        <v>1046</v>
      </c>
      <c r="D332" s="1" t="s">
        <v>142</v>
      </c>
      <c r="E332" s="1" t="s">
        <v>1094</v>
      </c>
      <c r="F332" s="1" t="s">
        <v>1093</v>
      </c>
      <c r="G332" s="1" t="s">
        <v>142</v>
      </c>
      <c r="H332" s="1" t="s">
        <v>1093</v>
      </c>
      <c r="I332" s="3" t="s">
        <v>1094</v>
      </c>
    </row>
    <row r="333" spans="1:9" x14ac:dyDescent="0.35">
      <c r="A333" s="4" t="s">
        <v>5</v>
      </c>
      <c r="B333" s="4" t="s">
        <v>267</v>
      </c>
      <c r="C333" s="4" t="s">
        <v>1046</v>
      </c>
      <c r="D333" s="4" t="s">
        <v>47</v>
      </c>
      <c r="E333" s="4" t="s">
        <v>1097</v>
      </c>
      <c r="F333" s="4" t="s">
        <v>1095</v>
      </c>
      <c r="G333" s="4" t="s">
        <v>1096</v>
      </c>
      <c r="H333" s="4" t="s">
        <v>1095</v>
      </c>
      <c r="I333" s="6" t="s">
        <v>1084</v>
      </c>
    </row>
    <row r="334" spans="1:9" x14ac:dyDescent="0.35">
      <c r="A334" s="1" t="s">
        <v>5</v>
      </c>
      <c r="B334" s="1" t="s">
        <v>267</v>
      </c>
      <c r="C334" s="1" t="s">
        <v>1046</v>
      </c>
      <c r="D334" s="1" t="s">
        <v>64</v>
      </c>
      <c r="E334" s="1" t="s">
        <v>1075</v>
      </c>
      <c r="F334" s="1" t="s">
        <v>1098</v>
      </c>
      <c r="G334" s="1" t="s">
        <v>1099</v>
      </c>
      <c r="H334" s="1" t="s">
        <v>1098</v>
      </c>
      <c r="I334" s="3" t="s">
        <v>1097</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62BE2-49EE-4D71-B78A-37794665F298}">
  <sheetPr codeName="Sheet10"/>
  <dimension ref="A1:R334"/>
  <sheetViews>
    <sheetView topLeftCell="A299" workbookViewId="0">
      <selection activeCell="E327" sqref="E327"/>
    </sheetView>
  </sheetViews>
  <sheetFormatPr defaultColWidth="9.1796875" defaultRowHeight="14.5" x14ac:dyDescent="0.35"/>
  <cols>
    <col min="1" max="1" width="15.1796875" style="27" customWidth="1"/>
    <col min="2" max="2" width="18.1796875" style="27" customWidth="1"/>
    <col min="3" max="3" width="17.81640625" style="27" customWidth="1"/>
    <col min="4" max="4" width="20.81640625" style="27" customWidth="1"/>
    <col min="5" max="5" width="17.81640625" style="27" customWidth="1"/>
    <col min="6" max="6" width="21.1796875" style="27" customWidth="1"/>
    <col min="7" max="8" width="8.81640625"/>
    <col min="9" max="9" width="18.1796875" style="27" customWidth="1"/>
    <col min="10" max="12" width="8.81640625"/>
    <col min="13" max="13" width="18.54296875" style="27" bestFit="1" customWidth="1"/>
    <col min="14" max="14" width="21.81640625" style="27" bestFit="1" customWidth="1"/>
    <col min="15" max="15" width="18" style="27" bestFit="1" customWidth="1"/>
    <col min="16" max="16" width="8.81640625"/>
    <col min="17" max="17" width="9.1796875" style="27"/>
    <col min="18" max="18" width="19.81640625" style="27" customWidth="1"/>
    <col min="19" max="16384" width="9.1796875" style="27"/>
  </cols>
  <sheetData>
    <row r="1" spans="1:18" x14ac:dyDescent="0.35">
      <c r="A1" s="26" t="s">
        <v>1102</v>
      </c>
      <c r="B1" s="26" t="s">
        <v>1100</v>
      </c>
      <c r="C1" s="26" t="s">
        <v>1101</v>
      </c>
      <c r="D1" s="26" t="s">
        <v>1107</v>
      </c>
      <c r="E1" s="26" t="s">
        <v>1105</v>
      </c>
      <c r="F1" s="26" t="s">
        <v>1106</v>
      </c>
      <c r="G1" s="26" t="s">
        <v>1232</v>
      </c>
      <c r="H1" s="26" t="s">
        <v>1103</v>
      </c>
      <c r="I1" s="26" t="s">
        <v>1104</v>
      </c>
      <c r="J1" s="27"/>
      <c r="K1" s="27"/>
      <c r="L1" s="26" t="s">
        <v>1102</v>
      </c>
      <c r="M1" s="26" t="s">
        <v>1100</v>
      </c>
      <c r="N1" s="26" t="s">
        <v>1411</v>
      </c>
      <c r="O1" s="26" t="s">
        <v>1101</v>
      </c>
      <c r="P1" s="27"/>
      <c r="R1" s="27" t="s">
        <v>1442</v>
      </c>
    </row>
    <row r="2" spans="1:18" x14ac:dyDescent="0.35">
      <c r="A2" s="28" t="s">
        <v>797</v>
      </c>
      <c r="B2" s="28" t="s">
        <v>7</v>
      </c>
      <c r="C2" s="28" t="s">
        <v>796</v>
      </c>
      <c r="D2" s="28" t="s">
        <v>805</v>
      </c>
      <c r="E2" s="28" t="s">
        <v>134</v>
      </c>
      <c r="F2" s="28" t="s">
        <v>804</v>
      </c>
      <c r="G2" s="28" t="s">
        <v>805</v>
      </c>
      <c r="H2" s="28" t="s">
        <v>134</v>
      </c>
      <c r="I2" s="28" t="s">
        <v>804</v>
      </c>
      <c r="J2" s="27"/>
      <c r="K2" s="27"/>
      <c r="L2" s="28" t="s">
        <v>797</v>
      </c>
      <c r="M2" s="28" t="s">
        <v>7</v>
      </c>
      <c r="N2" s="28" t="s">
        <v>7</v>
      </c>
      <c r="O2" s="28" t="s">
        <v>796</v>
      </c>
      <c r="P2" s="27"/>
      <c r="R2" s="27" t="s">
        <v>417</v>
      </c>
    </row>
    <row r="3" spans="1:18" x14ac:dyDescent="0.35">
      <c r="A3" s="28" t="s">
        <v>797</v>
      </c>
      <c r="B3" s="28" t="s">
        <v>7</v>
      </c>
      <c r="C3" s="28" t="s">
        <v>796</v>
      </c>
      <c r="D3" s="28" t="s">
        <v>840</v>
      </c>
      <c r="E3" s="28" t="s">
        <v>55</v>
      </c>
      <c r="F3" s="28" t="s">
        <v>839</v>
      </c>
      <c r="G3" s="28" t="s">
        <v>840</v>
      </c>
      <c r="H3" s="28" t="s">
        <v>55</v>
      </c>
      <c r="I3" s="28" t="s">
        <v>839</v>
      </c>
      <c r="J3" s="27"/>
      <c r="K3" s="27"/>
      <c r="L3" s="28" t="s">
        <v>282</v>
      </c>
      <c r="M3" s="28" t="s">
        <v>14</v>
      </c>
      <c r="N3" s="28" t="s">
        <v>14</v>
      </c>
      <c r="O3" s="28" t="s">
        <v>274</v>
      </c>
      <c r="P3" s="27"/>
      <c r="R3" s="27" t="s">
        <v>453</v>
      </c>
    </row>
    <row r="4" spans="1:18" x14ac:dyDescent="0.35">
      <c r="A4" s="28" t="s">
        <v>797</v>
      </c>
      <c r="B4" s="28" t="s">
        <v>7</v>
      </c>
      <c r="C4" s="28" t="s">
        <v>796</v>
      </c>
      <c r="D4" s="28" t="s">
        <v>811</v>
      </c>
      <c r="E4" s="28" t="s">
        <v>75</v>
      </c>
      <c r="F4" s="28" t="s">
        <v>810</v>
      </c>
      <c r="G4" s="28" t="s">
        <v>811</v>
      </c>
      <c r="H4" s="28" t="s">
        <v>75</v>
      </c>
      <c r="I4" s="28" t="s">
        <v>810</v>
      </c>
      <c r="J4" s="27"/>
      <c r="K4" s="27"/>
      <c r="L4" s="28" t="s">
        <v>536</v>
      </c>
      <c r="M4" s="28" t="s">
        <v>1244</v>
      </c>
      <c r="N4" s="28" t="s">
        <v>1412</v>
      </c>
      <c r="O4" s="28" t="s">
        <v>268</v>
      </c>
      <c r="P4" s="27"/>
      <c r="R4" s="27" t="s">
        <v>1050</v>
      </c>
    </row>
    <row r="5" spans="1:18" x14ac:dyDescent="0.35">
      <c r="A5" s="28" t="s">
        <v>797</v>
      </c>
      <c r="B5" s="28" t="s">
        <v>7</v>
      </c>
      <c r="C5" s="28" t="s">
        <v>796</v>
      </c>
      <c r="D5" s="28" t="s">
        <v>809</v>
      </c>
      <c r="E5" s="28" t="s">
        <v>168</v>
      </c>
      <c r="F5" s="28" t="s">
        <v>808</v>
      </c>
      <c r="G5" s="28" t="s">
        <v>809</v>
      </c>
      <c r="H5" s="28" t="s">
        <v>168</v>
      </c>
      <c r="I5" s="28" t="s">
        <v>808</v>
      </c>
      <c r="J5" s="27"/>
      <c r="K5" s="27"/>
      <c r="L5" s="28" t="s">
        <v>325</v>
      </c>
      <c r="M5" s="28" t="s">
        <v>17</v>
      </c>
      <c r="N5" s="28" t="s">
        <v>17</v>
      </c>
      <c r="O5" s="28" t="s">
        <v>277</v>
      </c>
      <c r="P5" s="27"/>
      <c r="R5" s="27" t="s">
        <v>1049</v>
      </c>
    </row>
    <row r="6" spans="1:18" x14ac:dyDescent="0.35">
      <c r="A6" s="28" t="s">
        <v>797</v>
      </c>
      <c r="B6" s="28" t="s">
        <v>7</v>
      </c>
      <c r="C6" s="28" t="s">
        <v>796</v>
      </c>
      <c r="D6" s="28" t="s">
        <v>821</v>
      </c>
      <c r="E6" s="28" t="s">
        <v>820</v>
      </c>
      <c r="F6" s="28" t="s">
        <v>819</v>
      </c>
      <c r="G6" s="28" t="s">
        <v>821</v>
      </c>
      <c r="H6" s="28" t="s">
        <v>818</v>
      </c>
      <c r="I6" s="28" t="s">
        <v>819</v>
      </c>
      <c r="J6" s="27"/>
      <c r="K6" s="27"/>
      <c r="L6" s="28" t="s">
        <v>1046</v>
      </c>
      <c r="M6" s="28" t="s">
        <v>1260</v>
      </c>
      <c r="N6" s="28" t="s">
        <v>1207</v>
      </c>
      <c r="O6" s="28" t="s">
        <v>267</v>
      </c>
      <c r="P6" s="27"/>
      <c r="R6" s="27" t="s">
        <v>1077</v>
      </c>
    </row>
    <row r="7" spans="1:18" x14ac:dyDescent="0.35">
      <c r="A7" s="28" t="s">
        <v>797</v>
      </c>
      <c r="B7" s="28" t="s">
        <v>7</v>
      </c>
      <c r="C7" s="28" t="s">
        <v>796</v>
      </c>
      <c r="D7" s="28" t="s">
        <v>815</v>
      </c>
      <c r="E7" s="28" t="s">
        <v>114</v>
      </c>
      <c r="F7" s="28" t="s">
        <v>814</v>
      </c>
      <c r="G7" s="28" t="s">
        <v>815</v>
      </c>
      <c r="H7" s="28" t="s">
        <v>114</v>
      </c>
      <c r="I7" s="28" t="s">
        <v>814</v>
      </c>
      <c r="J7" s="27"/>
      <c r="K7" s="27"/>
      <c r="L7" s="28" t="s">
        <v>462</v>
      </c>
      <c r="M7" s="28" t="s">
        <v>19</v>
      </c>
      <c r="N7" s="28" t="s">
        <v>19</v>
      </c>
      <c r="O7" s="28" t="s">
        <v>278</v>
      </c>
      <c r="P7" s="27"/>
      <c r="R7" s="27" t="s">
        <v>1066</v>
      </c>
    </row>
    <row r="8" spans="1:18" x14ac:dyDescent="0.35">
      <c r="A8" s="28" t="s">
        <v>797</v>
      </c>
      <c r="B8" s="28" t="s">
        <v>7</v>
      </c>
      <c r="C8" s="28" t="s">
        <v>796</v>
      </c>
      <c r="D8" s="28" t="s">
        <v>801</v>
      </c>
      <c r="E8" s="28" t="s">
        <v>157</v>
      </c>
      <c r="F8" s="28" t="s">
        <v>800</v>
      </c>
      <c r="G8" s="28" t="s">
        <v>801</v>
      </c>
      <c r="H8" s="28" t="s">
        <v>157</v>
      </c>
      <c r="I8" s="28" t="s">
        <v>800</v>
      </c>
      <c r="J8" s="27"/>
      <c r="K8" s="27"/>
      <c r="L8" s="28" t="s">
        <v>717</v>
      </c>
      <c r="M8" s="28" t="s">
        <v>1</v>
      </c>
      <c r="N8" s="28" t="s">
        <v>1</v>
      </c>
      <c r="O8" s="28" t="s">
        <v>264</v>
      </c>
      <c r="P8" s="27"/>
      <c r="R8" s="27" t="s">
        <v>1434</v>
      </c>
    </row>
    <row r="9" spans="1:18" x14ac:dyDescent="0.35">
      <c r="A9" s="28" t="s">
        <v>797</v>
      </c>
      <c r="B9" s="28" t="s">
        <v>7</v>
      </c>
      <c r="C9" s="28" t="s">
        <v>796</v>
      </c>
      <c r="D9" s="28" t="s">
        <v>832</v>
      </c>
      <c r="E9" s="28" t="s">
        <v>1213</v>
      </c>
      <c r="F9" s="28" t="s">
        <v>831</v>
      </c>
      <c r="G9" s="28" t="s">
        <v>832</v>
      </c>
      <c r="H9" s="28" t="s">
        <v>1213</v>
      </c>
      <c r="I9" s="28" t="s">
        <v>831</v>
      </c>
      <c r="J9" s="27"/>
      <c r="K9" s="27"/>
      <c r="L9" s="28" t="s">
        <v>401</v>
      </c>
      <c r="M9" s="28" t="s">
        <v>1203</v>
      </c>
      <c r="N9" s="28" t="s">
        <v>1203</v>
      </c>
      <c r="O9" s="28" t="s">
        <v>266</v>
      </c>
      <c r="P9" s="27"/>
    </row>
    <row r="10" spans="1:18" x14ac:dyDescent="0.35">
      <c r="A10" s="28" t="s">
        <v>797</v>
      </c>
      <c r="B10" s="28" t="s">
        <v>7</v>
      </c>
      <c r="C10" s="28" t="s">
        <v>796</v>
      </c>
      <c r="D10" s="28" t="s">
        <v>830</v>
      </c>
      <c r="E10" s="28" t="s">
        <v>1217</v>
      </c>
      <c r="F10" s="28" t="s">
        <v>829</v>
      </c>
      <c r="G10" s="28" t="s">
        <v>830</v>
      </c>
      <c r="H10" s="28" t="s">
        <v>1217</v>
      </c>
      <c r="I10" s="28" t="s">
        <v>829</v>
      </c>
      <c r="J10" s="27"/>
      <c r="K10" s="27"/>
      <c r="L10" s="28" t="s">
        <v>645</v>
      </c>
      <c r="M10" s="28" t="s">
        <v>1305</v>
      </c>
      <c r="N10" s="28" t="s">
        <v>1305</v>
      </c>
      <c r="O10" s="28" t="s">
        <v>276</v>
      </c>
      <c r="P10" s="27"/>
    </row>
    <row r="11" spans="1:18" x14ac:dyDescent="0.35">
      <c r="A11" s="28" t="s">
        <v>797</v>
      </c>
      <c r="B11" s="28" t="s">
        <v>7</v>
      </c>
      <c r="C11" s="28" t="s">
        <v>796</v>
      </c>
      <c r="D11" s="28" t="s">
        <v>828</v>
      </c>
      <c r="E11" s="28" t="s">
        <v>1234</v>
      </c>
      <c r="F11" s="28" t="s">
        <v>827</v>
      </c>
      <c r="G11" s="28" t="s">
        <v>828</v>
      </c>
      <c r="H11" s="28" t="s">
        <v>1233</v>
      </c>
      <c r="I11" s="28" t="s">
        <v>827</v>
      </c>
      <c r="J11" s="27"/>
      <c r="K11" s="27"/>
      <c r="L11" s="28" t="s">
        <v>617</v>
      </c>
      <c r="M11" s="28" t="s">
        <v>13</v>
      </c>
      <c r="N11" s="28" t="s">
        <v>13</v>
      </c>
      <c r="O11" s="28" t="s">
        <v>275</v>
      </c>
      <c r="P11" s="27"/>
    </row>
    <row r="12" spans="1:18" x14ac:dyDescent="0.35">
      <c r="A12" s="28" t="s">
        <v>797</v>
      </c>
      <c r="B12" s="28" t="s">
        <v>7</v>
      </c>
      <c r="C12" s="28" t="s">
        <v>796</v>
      </c>
      <c r="D12" s="28" t="s">
        <v>807</v>
      </c>
      <c r="E12" s="28" t="s">
        <v>1205</v>
      </c>
      <c r="F12" s="28" t="s">
        <v>806</v>
      </c>
      <c r="G12" s="28" t="s">
        <v>807</v>
      </c>
      <c r="H12" s="28" t="s">
        <v>1205</v>
      </c>
      <c r="I12" s="28" t="s">
        <v>806</v>
      </c>
      <c r="J12" s="27"/>
      <c r="K12" s="27"/>
      <c r="L12" s="28" t="s">
        <v>999</v>
      </c>
      <c r="M12" s="28" t="s">
        <v>15</v>
      </c>
      <c r="N12" s="28" t="s">
        <v>15</v>
      </c>
      <c r="O12" s="28" t="s">
        <v>271</v>
      </c>
      <c r="P12" s="27"/>
    </row>
    <row r="13" spans="1:18" x14ac:dyDescent="0.35">
      <c r="A13" s="28" t="s">
        <v>797</v>
      </c>
      <c r="B13" s="28" t="s">
        <v>7</v>
      </c>
      <c r="C13" s="28" t="s">
        <v>796</v>
      </c>
      <c r="D13" s="28" t="s">
        <v>835</v>
      </c>
      <c r="E13" s="28" t="s">
        <v>135</v>
      </c>
      <c r="F13" s="28" t="s">
        <v>834</v>
      </c>
      <c r="G13" s="28" t="s">
        <v>835</v>
      </c>
      <c r="H13" s="28" t="s">
        <v>135</v>
      </c>
      <c r="I13" s="28" t="s">
        <v>834</v>
      </c>
      <c r="J13" s="27"/>
      <c r="K13" s="27"/>
      <c r="L13" s="28" t="s">
        <v>918</v>
      </c>
      <c r="M13" s="28" t="s">
        <v>1345</v>
      </c>
      <c r="N13" s="28" t="s">
        <v>1155</v>
      </c>
      <c r="O13" s="28" t="s">
        <v>917</v>
      </c>
      <c r="P13" s="27"/>
    </row>
    <row r="14" spans="1:18" x14ac:dyDescent="0.35">
      <c r="A14" s="28" t="s">
        <v>797</v>
      </c>
      <c r="B14" s="28" t="s">
        <v>7</v>
      </c>
      <c r="C14" s="28" t="s">
        <v>796</v>
      </c>
      <c r="D14" s="28" t="s">
        <v>824</v>
      </c>
      <c r="E14" s="28" t="s">
        <v>823</v>
      </c>
      <c r="F14" s="28" t="s">
        <v>822</v>
      </c>
      <c r="G14" s="28" t="s">
        <v>824</v>
      </c>
      <c r="H14" s="28" t="s">
        <v>97</v>
      </c>
      <c r="I14" s="28" t="s">
        <v>822</v>
      </c>
      <c r="J14" s="27"/>
      <c r="K14" s="27"/>
      <c r="L14" s="28" t="s">
        <v>959</v>
      </c>
      <c r="M14" s="28" t="s">
        <v>9</v>
      </c>
      <c r="N14" s="28" t="s">
        <v>1206</v>
      </c>
      <c r="O14" s="28" t="s">
        <v>270</v>
      </c>
      <c r="P14" s="27"/>
    </row>
    <row r="15" spans="1:18" x14ac:dyDescent="0.35">
      <c r="A15" s="28" t="s">
        <v>797</v>
      </c>
      <c r="B15" s="28" t="s">
        <v>7</v>
      </c>
      <c r="C15" s="28" t="s">
        <v>796</v>
      </c>
      <c r="D15" s="28" t="s">
        <v>813</v>
      </c>
      <c r="E15" s="28" t="s">
        <v>253</v>
      </c>
      <c r="F15" s="28" t="s">
        <v>812</v>
      </c>
      <c r="G15" s="28" t="s">
        <v>813</v>
      </c>
      <c r="H15" s="28" t="s">
        <v>253</v>
      </c>
      <c r="I15" s="28" t="s">
        <v>812</v>
      </c>
      <c r="J15" s="27"/>
      <c r="K15" s="27"/>
      <c r="L15" s="28" t="s">
        <v>308</v>
      </c>
      <c r="M15" s="28" t="s">
        <v>11</v>
      </c>
      <c r="N15" s="28" t="s">
        <v>11</v>
      </c>
      <c r="O15" s="28" t="s">
        <v>273</v>
      </c>
      <c r="P15" s="27"/>
    </row>
    <row r="16" spans="1:18" x14ac:dyDescent="0.35">
      <c r="A16" s="28" t="s">
        <v>797</v>
      </c>
      <c r="B16" s="28" t="s">
        <v>7</v>
      </c>
      <c r="C16" s="28" t="s">
        <v>796</v>
      </c>
      <c r="D16" s="28" t="s">
        <v>817</v>
      </c>
      <c r="E16" s="28" t="s">
        <v>1235</v>
      </c>
      <c r="F16" s="28" t="s">
        <v>816</v>
      </c>
      <c r="G16" s="28" t="s">
        <v>817</v>
      </c>
      <c r="H16" s="28" t="s">
        <v>1235</v>
      </c>
      <c r="I16" s="28" t="s">
        <v>816</v>
      </c>
      <c r="J16" s="27"/>
      <c r="K16" s="27"/>
      <c r="L16" s="28" t="s">
        <v>841</v>
      </c>
      <c r="M16" s="28" t="s">
        <v>10</v>
      </c>
      <c r="N16" s="28" t="s">
        <v>10</v>
      </c>
      <c r="O16" s="28" t="s">
        <v>272</v>
      </c>
      <c r="P16" s="27"/>
    </row>
    <row r="17" spans="1:16" x14ac:dyDescent="0.35">
      <c r="A17" s="28" t="s">
        <v>797</v>
      </c>
      <c r="B17" s="28" t="s">
        <v>7</v>
      </c>
      <c r="C17" s="28" t="s">
        <v>796</v>
      </c>
      <c r="D17" s="28" t="s">
        <v>826</v>
      </c>
      <c r="E17" s="28" t="s">
        <v>130</v>
      </c>
      <c r="F17" s="28" t="s">
        <v>825</v>
      </c>
      <c r="G17" s="28" t="s">
        <v>826</v>
      </c>
      <c r="H17" s="28" t="s">
        <v>130</v>
      </c>
      <c r="I17" s="28" t="s">
        <v>825</v>
      </c>
      <c r="J17" s="27"/>
      <c r="K17" s="27"/>
      <c r="L17" s="28" t="s">
        <v>874</v>
      </c>
      <c r="M17" s="28" t="s">
        <v>1375</v>
      </c>
      <c r="N17" s="28" t="s">
        <v>6</v>
      </c>
      <c r="O17" s="28" t="s">
        <v>873</v>
      </c>
      <c r="P17" s="27"/>
    </row>
    <row r="18" spans="1:16" x14ac:dyDescent="0.35">
      <c r="A18" s="28" t="s">
        <v>797</v>
      </c>
      <c r="B18" s="28" t="s">
        <v>7</v>
      </c>
      <c r="C18" s="28" t="s">
        <v>796</v>
      </c>
      <c r="D18" s="28" t="s">
        <v>838</v>
      </c>
      <c r="E18" s="28" t="s">
        <v>836</v>
      </c>
      <c r="F18" s="28" t="s">
        <v>837</v>
      </c>
      <c r="G18" s="28" t="s">
        <v>838</v>
      </c>
      <c r="H18" s="28" t="s">
        <v>836</v>
      </c>
      <c r="I18" s="28" t="s">
        <v>837</v>
      </c>
      <c r="J18" s="27"/>
      <c r="K18" s="27"/>
      <c r="L18" s="28" t="s">
        <v>514</v>
      </c>
      <c r="M18" s="28" t="s">
        <v>21</v>
      </c>
      <c r="N18" s="28" t="s">
        <v>21</v>
      </c>
      <c r="O18" s="28" t="s">
        <v>280</v>
      </c>
      <c r="P18" s="27"/>
    </row>
    <row r="19" spans="1:16" x14ac:dyDescent="0.35">
      <c r="A19" s="28" t="s">
        <v>797</v>
      </c>
      <c r="B19" s="28" t="s">
        <v>7</v>
      </c>
      <c r="C19" s="28" t="s">
        <v>796</v>
      </c>
      <c r="D19" s="28" t="s">
        <v>803</v>
      </c>
      <c r="E19" s="28" t="s">
        <v>119</v>
      </c>
      <c r="F19" s="28" t="s">
        <v>802</v>
      </c>
      <c r="G19" s="28" t="s">
        <v>803</v>
      </c>
      <c r="H19" s="28" t="s">
        <v>119</v>
      </c>
      <c r="I19" s="28" t="s">
        <v>802</v>
      </c>
      <c r="J19" s="27"/>
      <c r="K19" s="27"/>
      <c r="L19" s="28" t="s">
        <v>492</v>
      </c>
      <c r="M19" s="28" t="s">
        <v>22</v>
      </c>
      <c r="N19" s="28" t="s">
        <v>22</v>
      </c>
      <c r="O19" s="28" t="s">
        <v>491</v>
      </c>
      <c r="P19" s="27"/>
    </row>
    <row r="20" spans="1:16" x14ac:dyDescent="0.35">
      <c r="A20" s="28" t="s">
        <v>797</v>
      </c>
      <c r="B20" s="28" t="s">
        <v>7</v>
      </c>
      <c r="C20" s="28" t="s">
        <v>796</v>
      </c>
      <c r="D20" s="28" t="s">
        <v>799</v>
      </c>
      <c r="E20" s="28" t="s">
        <v>1236</v>
      </c>
      <c r="F20" s="28" t="s">
        <v>798</v>
      </c>
      <c r="G20" s="28" t="s">
        <v>799</v>
      </c>
      <c r="H20" s="28" t="s">
        <v>1236</v>
      </c>
      <c r="I20" s="28" t="s">
        <v>798</v>
      </c>
      <c r="J20" s="27"/>
      <c r="K20" s="27"/>
      <c r="L20" s="28" t="s">
        <v>563</v>
      </c>
      <c r="M20" s="28" t="s">
        <v>8</v>
      </c>
      <c r="N20" s="28" t="s">
        <v>8</v>
      </c>
      <c r="O20" s="28" t="s">
        <v>269</v>
      </c>
      <c r="P20" s="27"/>
    </row>
    <row r="21" spans="1:16" x14ac:dyDescent="0.35">
      <c r="A21" s="28" t="s">
        <v>797</v>
      </c>
      <c r="B21" s="28" t="s">
        <v>7</v>
      </c>
      <c r="C21" s="28" t="s">
        <v>796</v>
      </c>
      <c r="D21" s="28" t="s">
        <v>833</v>
      </c>
      <c r="E21" s="28" t="s">
        <v>7</v>
      </c>
      <c r="F21" s="28" t="s">
        <v>796</v>
      </c>
      <c r="G21" s="28" t="s">
        <v>833</v>
      </c>
      <c r="H21" s="28" t="s">
        <v>7</v>
      </c>
      <c r="I21" s="28" t="s">
        <v>796</v>
      </c>
      <c r="J21" s="27"/>
      <c r="K21" s="27"/>
      <c r="L21" s="28" t="s">
        <v>380</v>
      </c>
      <c r="M21" s="28" t="s">
        <v>1399</v>
      </c>
      <c r="N21" s="28" t="s">
        <v>1218</v>
      </c>
      <c r="O21" s="28" t="s">
        <v>265</v>
      </c>
      <c r="P21" s="27"/>
    </row>
    <row r="22" spans="1:16" x14ac:dyDescent="0.35">
      <c r="A22" s="28" t="s">
        <v>282</v>
      </c>
      <c r="B22" s="28" t="s">
        <v>14</v>
      </c>
      <c r="C22" s="28" t="s">
        <v>274</v>
      </c>
      <c r="D22" s="28" t="s">
        <v>286</v>
      </c>
      <c r="E22" s="28" t="s">
        <v>110</v>
      </c>
      <c r="F22" s="28" t="s">
        <v>285</v>
      </c>
      <c r="G22" s="28" t="s">
        <v>286</v>
      </c>
      <c r="H22" s="28" t="s">
        <v>110</v>
      </c>
      <c r="I22" s="28" t="s">
        <v>285</v>
      </c>
      <c r="J22" s="27"/>
      <c r="K22" s="27"/>
      <c r="L22" s="28" t="s">
        <v>903</v>
      </c>
      <c r="M22" s="28" t="s">
        <v>18</v>
      </c>
      <c r="N22" s="28" t="s">
        <v>18</v>
      </c>
      <c r="O22" s="28" t="s">
        <v>279</v>
      </c>
      <c r="P22" s="27"/>
    </row>
    <row r="23" spans="1:16" x14ac:dyDescent="0.35">
      <c r="A23" s="28" t="s">
        <v>282</v>
      </c>
      <c r="B23" s="28" t="s">
        <v>14</v>
      </c>
      <c r="C23" s="28" t="s">
        <v>274</v>
      </c>
      <c r="D23" s="28" t="s">
        <v>297</v>
      </c>
      <c r="E23" s="28" t="s">
        <v>223</v>
      </c>
      <c r="F23" s="28" t="s">
        <v>1237</v>
      </c>
      <c r="G23" s="28" t="s">
        <v>297</v>
      </c>
      <c r="H23" s="28" t="s">
        <v>223</v>
      </c>
      <c r="I23" s="28" t="s">
        <v>1237</v>
      </c>
      <c r="J23" s="27"/>
      <c r="K23" s="27"/>
      <c r="L23" s="28" t="s">
        <v>1040</v>
      </c>
      <c r="M23" s="28" t="s">
        <v>20</v>
      </c>
      <c r="N23" s="28" t="s">
        <v>20</v>
      </c>
      <c r="O23" s="28" t="s">
        <v>1039</v>
      </c>
      <c r="P23" s="27"/>
    </row>
    <row r="24" spans="1:16" x14ac:dyDescent="0.35">
      <c r="A24" s="28" t="s">
        <v>282</v>
      </c>
      <c r="B24" s="28" t="s">
        <v>14</v>
      </c>
      <c r="C24" s="28" t="s">
        <v>274</v>
      </c>
      <c r="D24" s="28" t="s">
        <v>291</v>
      </c>
      <c r="E24" s="28" t="s">
        <v>132</v>
      </c>
      <c r="F24" s="28" t="s">
        <v>290</v>
      </c>
      <c r="G24" s="28" t="s">
        <v>291</v>
      </c>
      <c r="H24" s="28" t="s">
        <v>132</v>
      </c>
      <c r="I24" s="28" t="s">
        <v>290</v>
      </c>
      <c r="J24" s="27"/>
      <c r="K24" s="27"/>
      <c r="L24" s="27"/>
      <c r="N24"/>
    </row>
    <row r="25" spans="1:16" x14ac:dyDescent="0.35">
      <c r="A25" s="28" t="s">
        <v>282</v>
      </c>
      <c r="B25" s="28" t="s">
        <v>14</v>
      </c>
      <c r="C25" s="28" t="s">
        <v>274</v>
      </c>
      <c r="D25" s="28" t="s">
        <v>295</v>
      </c>
      <c r="E25" s="28" t="s">
        <v>187</v>
      </c>
      <c r="F25" s="28" t="s">
        <v>294</v>
      </c>
      <c r="G25" s="28" t="s">
        <v>295</v>
      </c>
      <c r="H25" s="28" t="s">
        <v>187</v>
      </c>
      <c r="I25" s="28" t="s">
        <v>294</v>
      </c>
      <c r="J25" s="27"/>
      <c r="K25" s="27"/>
      <c r="L25" s="27"/>
      <c r="N25"/>
    </row>
    <row r="26" spans="1:16" x14ac:dyDescent="0.35">
      <c r="A26" s="28" t="s">
        <v>282</v>
      </c>
      <c r="B26" s="28" t="s">
        <v>14</v>
      </c>
      <c r="C26" s="28" t="s">
        <v>274</v>
      </c>
      <c r="D26" s="28" t="s">
        <v>305</v>
      </c>
      <c r="E26" s="28" t="s">
        <v>31</v>
      </c>
      <c r="F26" s="28" t="s">
        <v>304</v>
      </c>
      <c r="G26" s="28" t="s">
        <v>305</v>
      </c>
      <c r="H26" s="28" t="s">
        <v>31</v>
      </c>
      <c r="I26" s="28" t="s">
        <v>304</v>
      </c>
      <c r="J26" s="27"/>
      <c r="K26" s="27"/>
      <c r="L26" s="27"/>
      <c r="N26"/>
    </row>
    <row r="27" spans="1:16" x14ac:dyDescent="0.35">
      <c r="A27" s="28" t="s">
        <v>282</v>
      </c>
      <c r="B27" s="28" t="s">
        <v>14</v>
      </c>
      <c r="C27" s="28" t="s">
        <v>274</v>
      </c>
      <c r="D27" s="28" t="s">
        <v>300</v>
      </c>
      <c r="E27" s="28" t="s">
        <v>1238</v>
      </c>
      <c r="F27" s="28" t="s">
        <v>299</v>
      </c>
      <c r="G27" s="28" t="s">
        <v>300</v>
      </c>
      <c r="H27" s="28" t="s">
        <v>1238</v>
      </c>
      <c r="I27" s="28" t="s">
        <v>299</v>
      </c>
      <c r="J27" s="27"/>
      <c r="K27" s="27"/>
      <c r="L27" s="27"/>
      <c r="N27"/>
    </row>
    <row r="28" spans="1:16" x14ac:dyDescent="0.35">
      <c r="A28" s="28" t="s">
        <v>282</v>
      </c>
      <c r="B28" s="28" t="s">
        <v>14</v>
      </c>
      <c r="C28" s="28" t="s">
        <v>274</v>
      </c>
      <c r="D28" s="28" t="s">
        <v>303</v>
      </c>
      <c r="E28" s="28" t="s">
        <v>301</v>
      </c>
      <c r="F28" s="28" t="s">
        <v>302</v>
      </c>
      <c r="G28" s="28" t="s">
        <v>303</v>
      </c>
      <c r="H28" s="28" t="s">
        <v>301</v>
      </c>
      <c r="I28" s="28" t="s">
        <v>302</v>
      </c>
      <c r="J28" s="27"/>
      <c r="K28" s="27"/>
      <c r="L28" s="27"/>
      <c r="N28"/>
    </row>
    <row r="29" spans="1:16" x14ac:dyDescent="0.35">
      <c r="A29" s="28" t="s">
        <v>282</v>
      </c>
      <c r="B29" s="28" t="s">
        <v>14</v>
      </c>
      <c r="C29" s="28" t="s">
        <v>274</v>
      </c>
      <c r="D29" s="28" t="s">
        <v>289</v>
      </c>
      <c r="E29" s="28" t="s">
        <v>1240</v>
      </c>
      <c r="F29" s="28" t="s">
        <v>287</v>
      </c>
      <c r="G29" s="28" t="s">
        <v>289</v>
      </c>
      <c r="H29" s="28" t="s">
        <v>1239</v>
      </c>
      <c r="I29" s="28" t="s">
        <v>287</v>
      </c>
      <c r="J29" s="27"/>
      <c r="K29" s="27"/>
      <c r="L29" s="27"/>
      <c r="N29"/>
    </row>
    <row r="30" spans="1:16" x14ac:dyDescent="0.35">
      <c r="A30" s="28" t="s">
        <v>282</v>
      </c>
      <c r="B30" s="28" t="s">
        <v>14</v>
      </c>
      <c r="C30" s="28" t="s">
        <v>274</v>
      </c>
      <c r="D30" s="28" t="s">
        <v>284</v>
      </c>
      <c r="E30" s="28" t="s">
        <v>192</v>
      </c>
      <c r="F30" s="28" t="s">
        <v>1241</v>
      </c>
      <c r="G30" s="28" t="s">
        <v>284</v>
      </c>
      <c r="H30" s="28" t="s">
        <v>192</v>
      </c>
      <c r="I30" s="28" t="s">
        <v>1241</v>
      </c>
      <c r="J30" s="27"/>
      <c r="K30" s="27"/>
      <c r="L30" s="27"/>
      <c r="N30"/>
    </row>
    <row r="31" spans="1:16" x14ac:dyDescent="0.35">
      <c r="A31" s="28" t="s">
        <v>282</v>
      </c>
      <c r="B31" s="28" t="s">
        <v>14</v>
      </c>
      <c r="C31" s="28" t="s">
        <v>274</v>
      </c>
      <c r="D31" s="28" t="s">
        <v>307</v>
      </c>
      <c r="E31" s="28" t="s">
        <v>1242</v>
      </c>
      <c r="F31" s="28" t="s">
        <v>306</v>
      </c>
      <c r="G31" s="28" t="s">
        <v>307</v>
      </c>
      <c r="H31" s="28" t="s">
        <v>1242</v>
      </c>
      <c r="I31" s="28" t="s">
        <v>306</v>
      </c>
      <c r="J31" s="27"/>
      <c r="K31" s="27"/>
      <c r="L31" s="27"/>
      <c r="N31"/>
    </row>
    <row r="32" spans="1:16" x14ac:dyDescent="0.35">
      <c r="A32" s="28" t="s">
        <v>282</v>
      </c>
      <c r="B32" s="28" t="s">
        <v>14</v>
      </c>
      <c r="C32" s="28" t="s">
        <v>274</v>
      </c>
      <c r="D32" s="28" t="s">
        <v>293</v>
      </c>
      <c r="E32" s="28" t="s">
        <v>1243</v>
      </c>
      <c r="F32" s="28" t="s">
        <v>292</v>
      </c>
      <c r="G32" s="28" t="s">
        <v>293</v>
      </c>
      <c r="H32" s="28" t="s">
        <v>1243</v>
      </c>
      <c r="I32" s="28" t="s">
        <v>292</v>
      </c>
      <c r="J32" s="27"/>
      <c r="K32" s="27"/>
      <c r="L32" s="27"/>
      <c r="N32"/>
    </row>
    <row r="33" spans="1:14" x14ac:dyDescent="0.35">
      <c r="A33" s="28" t="s">
        <v>536</v>
      </c>
      <c r="B33" s="28" t="s">
        <v>1244</v>
      </c>
      <c r="C33" s="28" t="s">
        <v>268</v>
      </c>
      <c r="D33" s="28" t="s">
        <v>559</v>
      </c>
      <c r="E33" s="28" t="s">
        <v>557</v>
      </c>
      <c r="F33" s="28" t="s">
        <v>558</v>
      </c>
      <c r="G33" s="28" t="s">
        <v>559</v>
      </c>
      <c r="H33" s="28" t="s">
        <v>557</v>
      </c>
      <c r="I33" s="28" t="s">
        <v>558</v>
      </c>
      <c r="J33" s="27"/>
      <c r="K33" s="27"/>
      <c r="L33" s="27"/>
      <c r="N33"/>
    </row>
    <row r="34" spans="1:14" x14ac:dyDescent="0.35">
      <c r="A34" s="28" t="s">
        <v>536</v>
      </c>
      <c r="B34" s="28" t="s">
        <v>1244</v>
      </c>
      <c r="C34" s="28" t="s">
        <v>268</v>
      </c>
      <c r="D34" s="28" t="s">
        <v>562</v>
      </c>
      <c r="E34" s="28" t="s">
        <v>1246</v>
      </c>
      <c r="F34" s="28" t="s">
        <v>560</v>
      </c>
      <c r="G34" s="28" t="s">
        <v>562</v>
      </c>
      <c r="H34" s="28" t="s">
        <v>1245</v>
      </c>
      <c r="I34" s="28" t="s">
        <v>560</v>
      </c>
      <c r="J34" s="27"/>
      <c r="K34" s="27"/>
      <c r="L34" s="27"/>
      <c r="N34"/>
    </row>
    <row r="35" spans="1:14" x14ac:dyDescent="0.35">
      <c r="A35" s="28" t="s">
        <v>536</v>
      </c>
      <c r="B35" s="28" t="s">
        <v>1244</v>
      </c>
      <c r="C35" s="28" t="s">
        <v>268</v>
      </c>
      <c r="D35" s="28" t="s">
        <v>551</v>
      </c>
      <c r="E35" s="28" t="s">
        <v>1247</v>
      </c>
      <c r="F35" s="28" t="s">
        <v>549</v>
      </c>
      <c r="G35" s="28" t="s">
        <v>551</v>
      </c>
      <c r="H35" s="28" t="s">
        <v>1247</v>
      </c>
      <c r="I35" s="28" t="s">
        <v>549</v>
      </c>
      <c r="J35" s="27"/>
      <c r="K35" s="27"/>
      <c r="L35" s="27"/>
      <c r="N35"/>
    </row>
    <row r="36" spans="1:14" x14ac:dyDescent="0.35">
      <c r="A36" s="28" t="s">
        <v>536</v>
      </c>
      <c r="B36" s="28" t="s">
        <v>1244</v>
      </c>
      <c r="C36" s="28" t="s">
        <v>268</v>
      </c>
      <c r="D36" s="28" t="s">
        <v>543</v>
      </c>
      <c r="E36" s="28" t="s">
        <v>1248</v>
      </c>
      <c r="F36" s="28" t="s">
        <v>541</v>
      </c>
      <c r="G36" s="28" t="s">
        <v>543</v>
      </c>
      <c r="H36" s="28" t="s">
        <v>1248</v>
      </c>
      <c r="I36" s="28" t="s">
        <v>541</v>
      </c>
      <c r="J36" s="27"/>
      <c r="K36" s="27"/>
      <c r="L36" s="27"/>
      <c r="N36"/>
    </row>
    <row r="37" spans="1:14" x14ac:dyDescent="0.35">
      <c r="A37" s="28" t="s">
        <v>536</v>
      </c>
      <c r="B37" s="28" t="s">
        <v>1244</v>
      </c>
      <c r="C37" s="28" t="s">
        <v>268</v>
      </c>
      <c r="D37" s="28" t="s">
        <v>540</v>
      </c>
      <c r="E37" s="28" t="s">
        <v>1250</v>
      </c>
      <c r="F37" s="28" t="s">
        <v>539</v>
      </c>
      <c r="G37" s="28" t="s">
        <v>540</v>
      </c>
      <c r="H37" s="28" t="s">
        <v>1249</v>
      </c>
      <c r="I37" s="28" t="s">
        <v>539</v>
      </c>
      <c r="J37" s="27"/>
      <c r="K37" s="27"/>
      <c r="L37" s="27"/>
      <c r="N37"/>
    </row>
    <row r="38" spans="1:14" x14ac:dyDescent="0.35">
      <c r="A38" s="28" t="s">
        <v>536</v>
      </c>
      <c r="B38" s="28" t="s">
        <v>1244</v>
      </c>
      <c r="C38" s="28" t="s">
        <v>268</v>
      </c>
      <c r="D38" s="28" t="s">
        <v>538</v>
      </c>
      <c r="E38" s="28" t="s">
        <v>1251</v>
      </c>
      <c r="F38" s="28" t="s">
        <v>537</v>
      </c>
      <c r="G38" s="28" t="s">
        <v>538</v>
      </c>
      <c r="H38" s="28" t="s">
        <v>1251</v>
      </c>
      <c r="I38" s="28" t="s">
        <v>537</v>
      </c>
      <c r="J38" s="27"/>
      <c r="K38" s="27"/>
      <c r="L38" s="27"/>
      <c r="N38"/>
    </row>
    <row r="39" spans="1:14" x14ac:dyDescent="0.35">
      <c r="A39" s="28" t="s">
        <v>536</v>
      </c>
      <c r="B39" s="28" t="s">
        <v>1244</v>
      </c>
      <c r="C39" s="28" t="s">
        <v>268</v>
      </c>
      <c r="D39" s="28" t="s">
        <v>545</v>
      </c>
      <c r="E39" s="28" t="s">
        <v>96</v>
      </c>
      <c r="F39" s="28" t="s">
        <v>544</v>
      </c>
      <c r="G39" s="28" t="s">
        <v>545</v>
      </c>
      <c r="H39" s="28" t="s">
        <v>96</v>
      </c>
      <c r="I39" s="28" t="s">
        <v>544</v>
      </c>
      <c r="J39" s="27"/>
      <c r="K39" s="27"/>
      <c r="L39" s="27"/>
      <c r="N39"/>
    </row>
    <row r="40" spans="1:14" x14ac:dyDescent="0.35">
      <c r="A40" s="28" t="s">
        <v>536</v>
      </c>
      <c r="B40" s="28" t="s">
        <v>1244</v>
      </c>
      <c r="C40" s="28" t="s">
        <v>268</v>
      </c>
      <c r="D40" s="28" t="s">
        <v>556</v>
      </c>
      <c r="E40" s="28" t="s">
        <v>1253</v>
      </c>
      <c r="F40" s="28" t="s">
        <v>554</v>
      </c>
      <c r="G40" s="28" t="s">
        <v>556</v>
      </c>
      <c r="H40" s="28" t="s">
        <v>1252</v>
      </c>
      <c r="I40" s="28" t="s">
        <v>554</v>
      </c>
      <c r="J40" s="27"/>
      <c r="K40" s="27"/>
      <c r="L40" s="27"/>
      <c r="N40"/>
    </row>
    <row r="41" spans="1:14" x14ac:dyDescent="0.35">
      <c r="A41" s="28" t="s">
        <v>536</v>
      </c>
      <c r="B41" s="28" t="s">
        <v>1244</v>
      </c>
      <c r="C41" s="28" t="s">
        <v>268</v>
      </c>
      <c r="D41" s="28" t="s">
        <v>548</v>
      </c>
      <c r="E41" s="28" t="s">
        <v>1254</v>
      </c>
      <c r="F41" s="28" t="s">
        <v>546</v>
      </c>
      <c r="G41" s="28" t="s">
        <v>548</v>
      </c>
      <c r="H41" s="28" t="s">
        <v>1254</v>
      </c>
      <c r="I41" s="28" t="s">
        <v>546</v>
      </c>
      <c r="J41" s="27"/>
      <c r="K41" s="27"/>
      <c r="L41" s="27"/>
      <c r="N41"/>
    </row>
    <row r="42" spans="1:14" x14ac:dyDescent="0.35">
      <c r="A42" s="28" t="s">
        <v>536</v>
      </c>
      <c r="B42" s="28" t="s">
        <v>1244</v>
      </c>
      <c r="C42" s="28" t="s">
        <v>268</v>
      </c>
      <c r="D42" s="28" t="s">
        <v>553</v>
      </c>
      <c r="E42" s="28" t="s">
        <v>93</v>
      </c>
      <c r="F42" s="28" t="s">
        <v>552</v>
      </c>
      <c r="G42" s="28" t="s">
        <v>553</v>
      </c>
      <c r="H42" s="28" t="s">
        <v>93</v>
      </c>
      <c r="I42" s="28" t="s">
        <v>552</v>
      </c>
      <c r="J42" s="27"/>
      <c r="K42" s="27"/>
      <c r="L42" s="27"/>
      <c r="N42"/>
    </row>
    <row r="43" spans="1:14" x14ac:dyDescent="0.35">
      <c r="A43" s="28" t="s">
        <v>325</v>
      </c>
      <c r="B43" s="28" t="s">
        <v>17</v>
      </c>
      <c r="C43" s="28" t="s">
        <v>277</v>
      </c>
      <c r="D43" s="28" t="s">
        <v>365</v>
      </c>
      <c r="E43" s="28" t="s">
        <v>1256</v>
      </c>
      <c r="F43" s="28" t="s">
        <v>363</v>
      </c>
      <c r="G43" s="28" t="s">
        <v>365</v>
      </c>
      <c r="H43" s="28" t="s">
        <v>1255</v>
      </c>
      <c r="I43" s="28" t="s">
        <v>363</v>
      </c>
      <c r="J43" s="27"/>
      <c r="K43" s="27"/>
      <c r="L43" s="27"/>
      <c r="N43"/>
    </row>
    <row r="44" spans="1:14" x14ac:dyDescent="0.35">
      <c r="A44" s="28" t="s">
        <v>325</v>
      </c>
      <c r="B44" s="28" t="s">
        <v>17</v>
      </c>
      <c r="C44" s="28" t="s">
        <v>277</v>
      </c>
      <c r="D44" s="28" t="s">
        <v>368</v>
      </c>
      <c r="E44" s="28" t="s">
        <v>367</v>
      </c>
      <c r="F44" s="28" t="s">
        <v>366</v>
      </c>
      <c r="G44" s="28" t="s">
        <v>368</v>
      </c>
      <c r="H44" s="28" t="s">
        <v>138</v>
      </c>
      <c r="I44" s="28" t="s">
        <v>366</v>
      </c>
      <c r="J44" s="27"/>
      <c r="K44" s="27"/>
      <c r="L44" s="27"/>
      <c r="N44"/>
    </row>
    <row r="45" spans="1:14" x14ac:dyDescent="0.35">
      <c r="A45" s="28" t="s">
        <v>325</v>
      </c>
      <c r="B45" s="28" t="s">
        <v>17</v>
      </c>
      <c r="C45" s="28" t="s">
        <v>277</v>
      </c>
      <c r="D45" s="28" t="s">
        <v>360</v>
      </c>
      <c r="E45" s="28" t="s">
        <v>358</v>
      </c>
      <c r="F45" s="28" t="s">
        <v>359</v>
      </c>
      <c r="G45" s="28" t="s">
        <v>360</v>
      </c>
      <c r="H45" s="28" t="s">
        <v>358</v>
      </c>
      <c r="I45" s="28" t="s">
        <v>359</v>
      </c>
      <c r="J45" s="27"/>
      <c r="K45" s="27"/>
      <c r="L45" s="27"/>
      <c r="N45"/>
    </row>
    <row r="46" spans="1:14" x14ac:dyDescent="0.35">
      <c r="A46" s="28" t="s">
        <v>325</v>
      </c>
      <c r="B46" s="28" t="s">
        <v>17</v>
      </c>
      <c r="C46" s="28" t="s">
        <v>277</v>
      </c>
      <c r="D46" s="28" t="s">
        <v>345</v>
      </c>
      <c r="E46" s="28" t="s">
        <v>344</v>
      </c>
      <c r="F46" s="28" t="s">
        <v>343</v>
      </c>
      <c r="G46" s="28" t="s">
        <v>345</v>
      </c>
      <c r="H46" s="28" t="s">
        <v>133</v>
      </c>
      <c r="I46" s="28" t="s">
        <v>343</v>
      </c>
      <c r="J46" s="27"/>
      <c r="K46" s="27"/>
      <c r="L46" s="27"/>
      <c r="N46"/>
    </row>
    <row r="47" spans="1:14" x14ac:dyDescent="0.35">
      <c r="A47" s="28" t="s">
        <v>325</v>
      </c>
      <c r="B47" s="28" t="s">
        <v>17</v>
      </c>
      <c r="C47" s="28" t="s">
        <v>277</v>
      </c>
      <c r="D47" s="28" t="s">
        <v>354</v>
      </c>
      <c r="E47" s="28" t="s">
        <v>1215</v>
      </c>
      <c r="F47" s="28" t="s">
        <v>1257</v>
      </c>
      <c r="G47" s="28" t="s">
        <v>354</v>
      </c>
      <c r="H47" s="28" t="s">
        <v>33</v>
      </c>
      <c r="I47" s="28" t="s">
        <v>351</v>
      </c>
      <c r="J47" s="27"/>
      <c r="K47" s="27"/>
      <c r="L47" s="27"/>
      <c r="N47"/>
    </row>
    <row r="48" spans="1:14" x14ac:dyDescent="0.35">
      <c r="A48" s="28" t="s">
        <v>325</v>
      </c>
      <c r="B48" s="28" t="s">
        <v>17</v>
      </c>
      <c r="C48" s="28" t="s">
        <v>277</v>
      </c>
      <c r="D48" s="28" t="s">
        <v>357</v>
      </c>
      <c r="E48" s="28" t="s">
        <v>356</v>
      </c>
      <c r="F48" s="28" t="s">
        <v>355</v>
      </c>
      <c r="G48" s="28" t="s">
        <v>357</v>
      </c>
      <c r="H48" s="28" t="s">
        <v>52</v>
      </c>
      <c r="I48" s="28" t="s">
        <v>355</v>
      </c>
      <c r="J48" s="27"/>
      <c r="K48" s="27"/>
      <c r="L48" s="27"/>
      <c r="N48"/>
    </row>
    <row r="49" spans="1:14" x14ac:dyDescent="0.35">
      <c r="A49" s="28" t="s">
        <v>325</v>
      </c>
      <c r="B49" s="28" t="s">
        <v>17</v>
      </c>
      <c r="C49" s="28" t="s">
        <v>277</v>
      </c>
      <c r="D49" s="28" t="s">
        <v>350</v>
      </c>
      <c r="E49" s="28" t="s">
        <v>218</v>
      </c>
      <c r="F49" s="28" t="s">
        <v>349</v>
      </c>
      <c r="G49" s="28" t="s">
        <v>350</v>
      </c>
      <c r="H49" s="28" t="s">
        <v>218</v>
      </c>
      <c r="I49" s="28" t="s">
        <v>349</v>
      </c>
      <c r="J49" s="27"/>
      <c r="K49" s="27"/>
      <c r="L49" s="27"/>
      <c r="N49"/>
    </row>
    <row r="50" spans="1:14" x14ac:dyDescent="0.35">
      <c r="A50" s="28" t="s">
        <v>325</v>
      </c>
      <c r="B50" s="28" t="s">
        <v>17</v>
      </c>
      <c r="C50" s="28" t="s">
        <v>277</v>
      </c>
      <c r="D50" s="28" t="s">
        <v>362</v>
      </c>
      <c r="E50" s="28" t="s">
        <v>165</v>
      </c>
      <c r="F50" s="28" t="s">
        <v>361</v>
      </c>
      <c r="G50" s="28" t="s">
        <v>362</v>
      </c>
      <c r="H50" s="28" t="s">
        <v>165</v>
      </c>
      <c r="I50" s="28" t="s">
        <v>361</v>
      </c>
      <c r="J50" s="27"/>
      <c r="K50" s="27"/>
      <c r="L50" s="27"/>
      <c r="N50"/>
    </row>
    <row r="51" spans="1:14" x14ac:dyDescent="0.35">
      <c r="A51" s="28" t="s">
        <v>325</v>
      </c>
      <c r="B51" s="28" t="s">
        <v>17</v>
      </c>
      <c r="C51" s="28" t="s">
        <v>277</v>
      </c>
      <c r="D51" s="28" t="s">
        <v>332</v>
      </c>
      <c r="E51" s="28" t="s">
        <v>32</v>
      </c>
      <c r="F51" s="28" t="s">
        <v>331</v>
      </c>
      <c r="G51" s="28" t="s">
        <v>332</v>
      </c>
      <c r="H51" s="28" t="s">
        <v>32</v>
      </c>
      <c r="I51" s="28" t="s">
        <v>331</v>
      </c>
      <c r="J51" s="27"/>
      <c r="K51" s="27"/>
      <c r="L51" s="27"/>
      <c r="N51"/>
    </row>
    <row r="52" spans="1:14" x14ac:dyDescent="0.35">
      <c r="A52" s="28" t="s">
        <v>325</v>
      </c>
      <c r="B52" s="28" t="s">
        <v>17</v>
      </c>
      <c r="C52" s="28" t="s">
        <v>277</v>
      </c>
      <c r="D52" s="28" t="s">
        <v>330</v>
      </c>
      <c r="E52" s="28" t="s">
        <v>17</v>
      </c>
      <c r="F52" s="28" t="s">
        <v>277</v>
      </c>
      <c r="G52" s="28" t="s">
        <v>330</v>
      </c>
      <c r="H52" s="28" t="s">
        <v>17</v>
      </c>
      <c r="I52" s="28" t="s">
        <v>277</v>
      </c>
      <c r="J52" s="27"/>
      <c r="K52" s="27"/>
      <c r="L52" s="27"/>
      <c r="N52"/>
    </row>
    <row r="53" spans="1:14" x14ac:dyDescent="0.35">
      <c r="A53" s="28" t="s">
        <v>325</v>
      </c>
      <c r="B53" s="28" t="s">
        <v>17</v>
      </c>
      <c r="C53" s="28" t="s">
        <v>277</v>
      </c>
      <c r="D53" s="28" t="s">
        <v>342</v>
      </c>
      <c r="E53" s="28" t="s">
        <v>217</v>
      </c>
      <c r="F53" s="28" t="s">
        <v>341</v>
      </c>
      <c r="G53" s="28" t="s">
        <v>342</v>
      </c>
      <c r="H53" s="28" t="s">
        <v>217</v>
      </c>
      <c r="I53" s="28" t="s">
        <v>341</v>
      </c>
      <c r="J53" s="27"/>
      <c r="K53" s="27"/>
      <c r="L53" s="27"/>
      <c r="N53"/>
    </row>
    <row r="54" spans="1:14" x14ac:dyDescent="0.35">
      <c r="A54" s="28" t="s">
        <v>325</v>
      </c>
      <c r="B54" s="28" t="s">
        <v>17</v>
      </c>
      <c r="C54" s="28" t="s">
        <v>277</v>
      </c>
      <c r="D54" s="28" t="s">
        <v>373</v>
      </c>
      <c r="E54" s="28" t="s">
        <v>1258</v>
      </c>
      <c r="F54" s="28" t="s">
        <v>372</v>
      </c>
      <c r="G54" s="28" t="s">
        <v>373</v>
      </c>
      <c r="H54" s="28" t="s">
        <v>1258</v>
      </c>
      <c r="I54" s="28" t="s">
        <v>372</v>
      </c>
      <c r="J54" s="27"/>
      <c r="K54" s="27"/>
      <c r="L54" s="27"/>
      <c r="N54"/>
    </row>
    <row r="55" spans="1:14" x14ac:dyDescent="0.35">
      <c r="A55" s="28" t="s">
        <v>325</v>
      </c>
      <c r="B55" s="28" t="s">
        <v>17</v>
      </c>
      <c r="C55" s="28" t="s">
        <v>277</v>
      </c>
      <c r="D55" s="28" t="s">
        <v>371</v>
      </c>
      <c r="E55" s="28" t="s">
        <v>370</v>
      </c>
      <c r="F55" s="28" t="s">
        <v>369</v>
      </c>
      <c r="G55" s="28" t="s">
        <v>371</v>
      </c>
      <c r="H55" s="28" t="s">
        <v>137</v>
      </c>
      <c r="I55" s="28" t="s">
        <v>369</v>
      </c>
      <c r="J55" s="27"/>
      <c r="K55" s="27"/>
      <c r="L55" s="27"/>
      <c r="N55"/>
    </row>
    <row r="56" spans="1:14" x14ac:dyDescent="0.35">
      <c r="A56" s="28" t="s">
        <v>325</v>
      </c>
      <c r="B56" s="28" t="s">
        <v>17</v>
      </c>
      <c r="C56" s="28" t="s">
        <v>277</v>
      </c>
      <c r="D56" s="28" t="s">
        <v>337</v>
      </c>
      <c r="E56" s="28" t="s">
        <v>335</v>
      </c>
      <c r="F56" s="28" t="s">
        <v>336</v>
      </c>
      <c r="G56" s="28" t="s">
        <v>337</v>
      </c>
      <c r="H56" s="28" t="s">
        <v>335</v>
      </c>
      <c r="I56" s="28" t="s">
        <v>336</v>
      </c>
      <c r="J56" s="27"/>
      <c r="K56" s="27"/>
      <c r="L56" s="27"/>
      <c r="N56"/>
    </row>
    <row r="57" spans="1:14" x14ac:dyDescent="0.35">
      <c r="A57" s="28" t="s">
        <v>325</v>
      </c>
      <c r="B57" s="28" t="s">
        <v>17</v>
      </c>
      <c r="C57" s="28" t="s">
        <v>277</v>
      </c>
      <c r="D57" s="28" t="s">
        <v>379</v>
      </c>
      <c r="E57" s="28" t="s">
        <v>378</v>
      </c>
      <c r="F57" s="28" t="s">
        <v>377</v>
      </c>
      <c r="G57" s="28" t="s">
        <v>379</v>
      </c>
      <c r="H57" s="28" t="s">
        <v>255</v>
      </c>
      <c r="I57" s="28" t="s">
        <v>377</v>
      </c>
      <c r="J57" s="27"/>
      <c r="K57" s="27"/>
      <c r="L57" s="27"/>
      <c r="N57"/>
    </row>
    <row r="58" spans="1:14" x14ac:dyDescent="0.35">
      <c r="A58" s="28" t="s">
        <v>325</v>
      </c>
      <c r="B58" s="28" t="s">
        <v>17</v>
      </c>
      <c r="C58" s="28" t="s">
        <v>277</v>
      </c>
      <c r="D58" s="28" t="s">
        <v>329</v>
      </c>
      <c r="E58" s="28" t="s">
        <v>328</v>
      </c>
      <c r="F58" s="28" t="s">
        <v>327</v>
      </c>
      <c r="G58" s="28" t="s">
        <v>329</v>
      </c>
      <c r="H58" s="28" t="s">
        <v>328</v>
      </c>
      <c r="I58" s="28" t="s">
        <v>327</v>
      </c>
      <c r="J58" s="27"/>
      <c r="K58" s="27"/>
      <c r="L58" s="27"/>
      <c r="N58"/>
    </row>
    <row r="59" spans="1:14" x14ac:dyDescent="0.35">
      <c r="A59" s="28" t="s">
        <v>325</v>
      </c>
      <c r="B59" s="28" t="s">
        <v>17</v>
      </c>
      <c r="C59" s="28" t="s">
        <v>277</v>
      </c>
      <c r="D59" s="28" t="s">
        <v>376</v>
      </c>
      <c r="E59" s="28" t="s">
        <v>374</v>
      </c>
      <c r="F59" s="28" t="s">
        <v>375</v>
      </c>
      <c r="G59" s="28" t="s">
        <v>376</v>
      </c>
      <c r="H59" s="28" t="s">
        <v>374</v>
      </c>
      <c r="I59" s="28" t="s">
        <v>375</v>
      </c>
      <c r="J59" s="27"/>
      <c r="K59" s="27"/>
      <c r="L59" s="27"/>
      <c r="N59"/>
    </row>
    <row r="60" spans="1:14" x14ac:dyDescent="0.35">
      <c r="A60" s="28" t="s">
        <v>325</v>
      </c>
      <c r="B60" s="28" t="s">
        <v>17</v>
      </c>
      <c r="C60" s="28" t="s">
        <v>277</v>
      </c>
      <c r="D60" s="28" t="s">
        <v>340</v>
      </c>
      <c r="E60" s="28" t="s">
        <v>338</v>
      </c>
      <c r="F60" s="28" t="s">
        <v>339</v>
      </c>
      <c r="G60" s="28" t="s">
        <v>340</v>
      </c>
      <c r="H60" s="28" t="s">
        <v>338</v>
      </c>
      <c r="I60" s="28" t="s">
        <v>339</v>
      </c>
      <c r="J60" s="27"/>
      <c r="K60" s="27"/>
      <c r="L60" s="27"/>
      <c r="N60"/>
    </row>
    <row r="61" spans="1:14" x14ac:dyDescent="0.35">
      <c r="A61" s="28" t="s">
        <v>325</v>
      </c>
      <c r="B61" s="28" t="s">
        <v>17</v>
      </c>
      <c r="C61" s="28" t="s">
        <v>277</v>
      </c>
      <c r="D61" s="28" t="s">
        <v>348</v>
      </c>
      <c r="E61" s="28" t="s">
        <v>346</v>
      </c>
      <c r="F61" s="28" t="s">
        <v>347</v>
      </c>
      <c r="G61" s="28" t="s">
        <v>348</v>
      </c>
      <c r="H61" s="28" t="s">
        <v>346</v>
      </c>
      <c r="I61" s="28" t="s">
        <v>347</v>
      </c>
      <c r="J61" s="27"/>
      <c r="K61" s="27"/>
      <c r="L61" s="27"/>
      <c r="N61"/>
    </row>
    <row r="62" spans="1:14" x14ac:dyDescent="0.35">
      <c r="A62" s="28" t="s">
        <v>325</v>
      </c>
      <c r="B62" s="28" t="s">
        <v>17</v>
      </c>
      <c r="C62" s="28" t="s">
        <v>277</v>
      </c>
      <c r="D62" s="28" t="s">
        <v>334</v>
      </c>
      <c r="E62" s="28" t="s">
        <v>1259</v>
      </c>
      <c r="F62" s="28" t="s">
        <v>333</v>
      </c>
      <c r="G62" s="28" t="s">
        <v>334</v>
      </c>
      <c r="H62" s="28" t="s">
        <v>1259</v>
      </c>
      <c r="I62" s="28" t="s">
        <v>333</v>
      </c>
      <c r="J62" s="27"/>
      <c r="K62" s="27"/>
      <c r="L62" s="27"/>
      <c r="N62"/>
    </row>
    <row r="63" spans="1:14" x14ac:dyDescent="0.35">
      <c r="A63" s="28" t="s">
        <v>1046</v>
      </c>
      <c r="B63" s="28" t="s">
        <v>1260</v>
      </c>
      <c r="C63" s="28" t="s">
        <v>267</v>
      </c>
      <c r="D63" s="28" t="s">
        <v>1089</v>
      </c>
      <c r="E63" s="28" t="s">
        <v>60</v>
      </c>
      <c r="F63" s="28" t="s">
        <v>1088</v>
      </c>
      <c r="G63" s="28" t="s">
        <v>1089</v>
      </c>
      <c r="H63" s="28" t="s">
        <v>60</v>
      </c>
      <c r="I63" s="28" t="s">
        <v>1088</v>
      </c>
      <c r="J63" s="27"/>
      <c r="K63" s="27"/>
      <c r="L63" s="27"/>
      <c r="N63"/>
    </row>
    <row r="64" spans="1:14" x14ac:dyDescent="0.35">
      <c r="A64" s="28" t="s">
        <v>1046</v>
      </c>
      <c r="B64" s="28" t="s">
        <v>1260</v>
      </c>
      <c r="C64" s="28" t="s">
        <v>267</v>
      </c>
      <c r="D64" s="28" t="s">
        <v>1075</v>
      </c>
      <c r="E64" s="28" t="s">
        <v>1099</v>
      </c>
      <c r="F64" s="28" t="s">
        <v>1098</v>
      </c>
      <c r="G64" s="28" t="s">
        <v>1097</v>
      </c>
      <c r="H64" s="28" t="s">
        <v>1261</v>
      </c>
      <c r="I64" s="28" t="s">
        <v>1098</v>
      </c>
      <c r="J64" s="27"/>
      <c r="K64" s="27"/>
      <c r="L64" s="27"/>
      <c r="N64"/>
    </row>
    <row r="65" spans="1:14" x14ac:dyDescent="0.35">
      <c r="A65" s="28" t="s">
        <v>1046</v>
      </c>
      <c r="B65" s="28" t="s">
        <v>1260</v>
      </c>
      <c r="C65" s="28" t="s">
        <v>267</v>
      </c>
      <c r="D65" s="28" t="s">
        <v>1097</v>
      </c>
      <c r="E65" s="28" t="s">
        <v>1096</v>
      </c>
      <c r="F65" s="28" t="s">
        <v>1095</v>
      </c>
      <c r="G65" s="28" t="s">
        <v>1084</v>
      </c>
      <c r="H65" s="28" t="s">
        <v>1262</v>
      </c>
      <c r="I65" s="28" t="s">
        <v>1095</v>
      </c>
      <c r="J65" s="27"/>
      <c r="K65" s="27"/>
      <c r="L65" s="27"/>
      <c r="N65"/>
    </row>
    <row r="66" spans="1:14" x14ac:dyDescent="0.35">
      <c r="A66" s="28" t="s">
        <v>1046</v>
      </c>
      <c r="B66" s="28" t="s">
        <v>1260</v>
      </c>
      <c r="C66" s="28" t="s">
        <v>267</v>
      </c>
      <c r="D66" s="28" t="s">
        <v>1084</v>
      </c>
      <c r="E66" s="28" t="s">
        <v>35</v>
      </c>
      <c r="F66" s="28" t="s">
        <v>1083</v>
      </c>
      <c r="G66" s="28" t="s">
        <v>1049</v>
      </c>
      <c r="H66" s="28" t="s">
        <v>35</v>
      </c>
      <c r="I66" s="28" t="s">
        <v>1083</v>
      </c>
      <c r="J66" s="27"/>
      <c r="K66" s="27"/>
      <c r="L66" s="27"/>
      <c r="N66"/>
    </row>
    <row r="67" spans="1:14" x14ac:dyDescent="0.35">
      <c r="A67" s="28" t="s">
        <v>1046</v>
      </c>
      <c r="B67" s="28" t="s">
        <v>1260</v>
      </c>
      <c r="C67" s="28" t="s">
        <v>267</v>
      </c>
      <c r="D67" s="28" t="s">
        <v>1049</v>
      </c>
      <c r="E67" s="28" t="s">
        <v>1263</v>
      </c>
      <c r="F67" s="28" t="s">
        <v>1264</v>
      </c>
      <c r="G67" s="28" t="s">
        <v>1050</v>
      </c>
      <c r="H67" s="28" t="s">
        <v>1263</v>
      </c>
      <c r="I67" s="28" t="s">
        <v>1264</v>
      </c>
      <c r="J67" s="27"/>
      <c r="K67" s="27"/>
      <c r="L67" s="27"/>
      <c r="N67"/>
    </row>
    <row r="68" spans="1:14" x14ac:dyDescent="0.35">
      <c r="A68" s="28" t="s">
        <v>1046</v>
      </c>
      <c r="B68" s="28" t="s">
        <v>1260</v>
      </c>
      <c r="C68" s="28" t="s">
        <v>267</v>
      </c>
      <c r="D68" s="28" t="s">
        <v>1050</v>
      </c>
      <c r="E68" s="28" t="s">
        <v>222</v>
      </c>
      <c r="F68" s="28" t="s">
        <v>1265</v>
      </c>
      <c r="G68" s="28" t="s">
        <v>1077</v>
      </c>
      <c r="H68" s="28" t="s">
        <v>222</v>
      </c>
      <c r="I68" s="28" t="s">
        <v>1265</v>
      </c>
      <c r="J68" s="27"/>
      <c r="K68" s="27"/>
      <c r="L68" s="27"/>
      <c r="N68"/>
    </row>
    <row r="69" spans="1:14" x14ac:dyDescent="0.35">
      <c r="A69" s="28" t="s">
        <v>1046</v>
      </c>
      <c r="B69" s="28" t="s">
        <v>1260</v>
      </c>
      <c r="C69" s="28" t="s">
        <v>267</v>
      </c>
      <c r="D69" s="28" t="s">
        <v>1077</v>
      </c>
      <c r="E69" s="28" t="s">
        <v>39</v>
      </c>
      <c r="F69" s="28" t="s">
        <v>1090</v>
      </c>
      <c r="G69" s="28" t="s">
        <v>1081</v>
      </c>
      <c r="H69" s="28" t="s">
        <v>1266</v>
      </c>
      <c r="I69" s="28" t="s">
        <v>1090</v>
      </c>
      <c r="J69" s="27"/>
      <c r="K69" s="27"/>
      <c r="L69" s="27"/>
      <c r="N69"/>
    </row>
    <row r="70" spans="1:14" x14ac:dyDescent="0.35">
      <c r="A70" s="28" t="s">
        <v>1046</v>
      </c>
      <c r="B70" s="28" t="s">
        <v>1260</v>
      </c>
      <c r="C70" s="28" t="s">
        <v>267</v>
      </c>
      <c r="D70" s="28" t="s">
        <v>1081</v>
      </c>
      <c r="E70" s="28" t="s">
        <v>1208</v>
      </c>
      <c r="F70" s="28" t="s">
        <v>1080</v>
      </c>
      <c r="G70" s="28" t="s">
        <v>1082</v>
      </c>
      <c r="H70" s="28" t="s">
        <v>1208</v>
      </c>
      <c r="I70" s="28" t="s">
        <v>1080</v>
      </c>
      <c r="J70" s="27"/>
      <c r="K70" s="27"/>
      <c r="L70" s="27"/>
      <c r="N70"/>
    </row>
    <row r="71" spans="1:14" x14ac:dyDescent="0.35">
      <c r="A71" s="28" t="s">
        <v>1046</v>
      </c>
      <c r="B71" s="28" t="s">
        <v>1260</v>
      </c>
      <c r="C71" s="28" t="s">
        <v>267</v>
      </c>
      <c r="D71" s="28" t="s">
        <v>1082</v>
      </c>
      <c r="E71" s="28" t="s">
        <v>1268</v>
      </c>
      <c r="F71" s="28" t="s">
        <v>1085</v>
      </c>
      <c r="G71" s="28" t="s">
        <v>1087</v>
      </c>
      <c r="H71" s="28" t="s">
        <v>1267</v>
      </c>
      <c r="I71" s="28" t="s">
        <v>1085</v>
      </c>
      <c r="J71" s="27"/>
      <c r="K71" s="27"/>
      <c r="L71" s="27"/>
      <c r="N71"/>
    </row>
    <row r="72" spans="1:14" x14ac:dyDescent="0.35">
      <c r="A72" s="28" t="s">
        <v>1046</v>
      </c>
      <c r="B72" s="28" t="s">
        <v>1260</v>
      </c>
      <c r="C72" s="28" t="s">
        <v>267</v>
      </c>
      <c r="D72" s="28" t="s">
        <v>1087</v>
      </c>
      <c r="E72" s="28" t="s">
        <v>65</v>
      </c>
      <c r="F72" s="28" t="s">
        <v>1091</v>
      </c>
      <c r="G72" s="28" t="s">
        <v>1057</v>
      </c>
      <c r="H72" s="28" t="s">
        <v>65</v>
      </c>
      <c r="I72" s="28" t="s">
        <v>1091</v>
      </c>
      <c r="J72" s="27"/>
      <c r="K72" s="27"/>
      <c r="L72" s="27"/>
      <c r="N72"/>
    </row>
    <row r="73" spans="1:14" x14ac:dyDescent="0.35">
      <c r="A73" s="28" t="s">
        <v>1046</v>
      </c>
      <c r="B73" s="28" t="s">
        <v>1260</v>
      </c>
      <c r="C73" s="28" t="s">
        <v>267</v>
      </c>
      <c r="D73" s="28" t="s">
        <v>1057</v>
      </c>
      <c r="E73" s="28" t="s">
        <v>86</v>
      </c>
      <c r="F73" s="28" t="s">
        <v>1056</v>
      </c>
      <c r="G73" s="28" t="s">
        <v>1058</v>
      </c>
      <c r="H73" s="28" t="s">
        <v>86</v>
      </c>
      <c r="I73" s="28" t="s">
        <v>1056</v>
      </c>
      <c r="J73" s="27"/>
      <c r="K73" s="27"/>
      <c r="L73" s="27"/>
      <c r="N73"/>
    </row>
    <row r="74" spans="1:14" x14ac:dyDescent="0.35">
      <c r="A74" s="28" t="s">
        <v>1046</v>
      </c>
      <c r="B74" s="28" t="s">
        <v>1260</v>
      </c>
      <c r="C74" s="28" t="s">
        <v>267</v>
      </c>
      <c r="D74" s="28" t="s">
        <v>1058</v>
      </c>
      <c r="E74" s="28" t="s">
        <v>48</v>
      </c>
      <c r="F74" s="28" t="s">
        <v>1269</v>
      </c>
      <c r="G74" s="28" t="s">
        <v>1069</v>
      </c>
      <c r="H74" s="28" t="s">
        <v>48</v>
      </c>
      <c r="I74" s="28" t="s">
        <v>1269</v>
      </c>
      <c r="J74" s="27"/>
      <c r="K74" s="27"/>
      <c r="L74" s="27"/>
      <c r="N74"/>
    </row>
    <row r="75" spans="1:14" x14ac:dyDescent="0.35">
      <c r="A75" s="28" t="s">
        <v>1046</v>
      </c>
      <c r="B75" s="28" t="s">
        <v>1260</v>
      </c>
      <c r="C75" s="28" t="s">
        <v>267</v>
      </c>
      <c r="D75" s="28" t="s">
        <v>1069</v>
      </c>
      <c r="E75" s="28" t="s">
        <v>85</v>
      </c>
      <c r="F75" s="28" t="s">
        <v>1068</v>
      </c>
      <c r="G75" s="28" t="s">
        <v>1070</v>
      </c>
      <c r="H75" s="28" t="s">
        <v>85</v>
      </c>
      <c r="I75" s="28" t="s">
        <v>1068</v>
      </c>
      <c r="J75" s="27"/>
      <c r="K75" s="27"/>
      <c r="L75" s="27"/>
      <c r="N75"/>
    </row>
    <row r="76" spans="1:14" x14ac:dyDescent="0.35">
      <c r="A76" s="28" t="s">
        <v>1046</v>
      </c>
      <c r="B76" s="28" t="s">
        <v>1260</v>
      </c>
      <c r="C76" s="28" t="s">
        <v>267</v>
      </c>
      <c r="D76" s="28" t="s">
        <v>1070</v>
      </c>
      <c r="E76" s="28" t="s">
        <v>83</v>
      </c>
      <c r="F76" s="28" t="s">
        <v>1071</v>
      </c>
      <c r="G76" s="28" t="s">
        <v>1066</v>
      </c>
      <c r="H76" s="28" t="s">
        <v>83</v>
      </c>
      <c r="I76" s="28" t="s">
        <v>1071</v>
      </c>
      <c r="J76" s="27"/>
      <c r="K76" s="27"/>
      <c r="L76" s="27"/>
      <c r="N76"/>
    </row>
    <row r="77" spans="1:14" x14ac:dyDescent="0.35">
      <c r="A77" s="28" t="s">
        <v>1046</v>
      </c>
      <c r="B77" s="28" t="s">
        <v>1260</v>
      </c>
      <c r="C77" s="28" t="s">
        <v>267</v>
      </c>
      <c r="D77" s="28" t="s">
        <v>1066</v>
      </c>
      <c r="E77" s="28" t="s">
        <v>1271</v>
      </c>
      <c r="F77" s="28" t="s">
        <v>1064</v>
      </c>
      <c r="G77" s="28" t="s">
        <v>1067</v>
      </c>
      <c r="H77" s="28" t="s">
        <v>1270</v>
      </c>
      <c r="I77" s="28" t="s">
        <v>1064</v>
      </c>
      <c r="J77" s="27"/>
      <c r="K77" s="27"/>
      <c r="L77" s="27"/>
      <c r="N77"/>
    </row>
    <row r="78" spans="1:14" x14ac:dyDescent="0.35">
      <c r="A78" s="28" t="s">
        <v>1046</v>
      </c>
      <c r="B78" s="28" t="s">
        <v>1260</v>
      </c>
      <c r="C78" s="28" t="s">
        <v>267</v>
      </c>
      <c r="D78" s="28" t="s">
        <v>1067</v>
      </c>
      <c r="E78" s="28" t="s">
        <v>100</v>
      </c>
      <c r="F78" s="28" t="s">
        <v>1079</v>
      </c>
      <c r="G78" s="28" t="s">
        <v>1060</v>
      </c>
      <c r="H78" s="28" t="s">
        <v>100</v>
      </c>
      <c r="I78" s="28" t="s">
        <v>1079</v>
      </c>
      <c r="J78" s="27"/>
      <c r="K78" s="27"/>
      <c r="L78" s="27"/>
      <c r="N78"/>
    </row>
    <row r="79" spans="1:14" x14ac:dyDescent="0.35">
      <c r="A79" s="28" t="s">
        <v>1046</v>
      </c>
      <c r="B79" s="28" t="s">
        <v>1260</v>
      </c>
      <c r="C79" s="28" t="s">
        <v>267</v>
      </c>
      <c r="D79" s="28" t="s">
        <v>1060</v>
      </c>
      <c r="E79" s="28" t="s">
        <v>49</v>
      </c>
      <c r="F79" s="28" t="s">
        <v>1059</v>
      </c>
      <c r="G79" s="28" t="s">
        <v>1061</v>
      </c>
      <c r="H79" s="28" t="s">
        <v>49</v>
      </c>
      <c r="I79" s="28" t="s">
        <v>1059</v>
      </c>
      <c r="J79" s="27"/>
      <c r="K79" s="27"/>
      <c r="L79" s="27"/>
      <c r="N79"/>
    </row>
    <row r="80" spans="1:14" x14ac:dyDescent="0.35">
      <c r="A80" s="28" t="s">
        <v>1046</v>
      </c>
      <c r="B80" s="28" t="s">
        <v>1260</v>
      </c>
      <c r="C80" s="28" t="s">
        <v>267</v>
      </c>
      <c r="D80" s="28" t="s">
        <v>1061</v>
      </c>
      <c r="E80" s="28" t="s">
        <v>88</v>
      </c>
      <c r="F80" s="28" t="s">
        <v>1062</v>
      </c>
      <c r="G80" s="28" t="s">
        <v>1063</v>
      </c>
      <c r="H80" s="28" t="s">
        <v>88</v>
      </c>
      <c r="I80" s="28" t="s">
        <v>1062</v>
      </c>
      <c r="J80" s="27"/>
      <c r="K80" s="27"/>
      <c r="L80" s="27"/>
      <c r="N80"/>
    </row>
    <row r="81" spans="1:14" x14ac:dyDescent="0.35">
      <c r="A81" s="28" t="s">
        <v>1046</v>
      </c>
      <c r="B81" s="28" t="s">
        <v>1260</v>
      </c>
      <c r="C81" s="28" t="s">
        <v>267</v>
      </c>
      <c r="D81" s="28" t="s">
        <v>1063</v>
      </c>
      <c r="E81" s="28" t="s">
        <v>1272</v>
      </c>
      <c r="F81" s="28" t="s">
        <v>1092</v>
      </c>
      <c r="G81" s="28" t="s">
        <v>1074</v>
      </c>
      <c r="H81" s="28" t="s">
        <v>1272</v>
      </c>
      <c r="I81" s="28" t="s">
        <v>1092</v>
      </c>
      <c r="J81" s="27"/>
      <c r="K81" s="27"/>
      <c r="L81" s="27"/>
      <c r="N81"/>
    </row>
    <row r="82" spans="1:14" x14ac:dyDescent="0.35">
      <c r="A82" s="28" t="s">
        <v>1046</v>
      </c>
      <c r="B82" s="28" t="s">
        <v>1260</v>
      </c>
      <c r="C82" s="28" t="s">
        <v>267</v>
      </c>
      <c r="D82" s="28" t="s">
        <v>1074</v>
      </c>
      <c r="E82" s="28" t="s">
        <v>1073</v>
      </c>
      <c r="F82" s="28" t="s">
        <v>1072</v>
      </c>
      <c r="G82" s="28" t="s">
        <v>1075</v>
      </c>
      <c r="H82" s="28" t="s">
        <v>61</v>
      </c>
      <c r="I82" s="28" t="s">
        <v>1072</v>
      </c>
      <c r="J82" s="27"/>
      <c r="K82" s="27"/>
      <c r="L82" s="27"/>
      <c r="N82"/>
    </row>
    <row r="83" spans="1:14" x14ac:dyDescent="0.35">
      <c r="A83" s="28" t="s">
        <v>1046</v>
      </c>
      <c r="B83" s="28" t="s">
        <v>1260</v>
      </c>
      <c r="C83" s="28" t="s">
        <v>267</v>
      </c>
      <c r="D83" s="28" t="s">
        <v>1053</v>
      </c>
      <c r="E83" s="28" t="s">
        <v>1052</v>
      </c>
      <c r="F83" s="28" t="s">
        <v>1051</v>
      </c>
      <c r="G83" s="28" t="s">
        <v>1053</v>
      </c>
      <c r="H83" s="28" t="s">
        <v>68</v>
      </c>
      <c r="I83" s="28" t="s">
        <v>1051</v>
      </c>
      <c r="J83" s="27"/>
      <c r="K83" s="27"/>
      <c r="L83" s="27"/>
      <c r="N83"/>
    </row>
    <row r="84" spans="1:14" x14ac:dyDescent="0.35">
      <c r="A84" s="28" t="s">
        <v>1046</v>
      </c>
      <c r="B84" s="28" t="s">
        <v>1260</v>
      </c>
      <c r="C84" s="28" t="s">
        <v>267</v>
      </c>
      <c r="D84" s="28" t="s">
        <v>1055</v>
      </c>
      <c r="E84" s="28" t="s">
        <v>57</v>
      </c>
      <c r="F84" s="28" t="s">
        <v>1054</v>
      </c>
      <c r="G84" s="28" t="s">
        <v>1055</v>
      </c>
      <c r="H84" s="28" t="s">
        <v>57</v>
      </c>
      <c r="I84" s="28" t="s">
        <v>1054</v>
      </c>
      <c r="J84" s="27"/>
      <c r="K84" s="27"/>
      <c r="L84" s="27"/>
      <c r="N84"/>
    </row>
    <row r="85" spans="1:14" x14ac:dyDescent="0.35">
      <c r="A85" s="28" t="s">
        <v>1046</v>
      </c>
      <c r="B85" s="28" t="s">
        <v>1260</v>
      </c>
      <c r="C85" s="28" t="s">
        <v>267</v>
      </c>
      <c r="D85" s="28" t="s">
        <v>1094</v>
      </c>
      <c r="E85" s="28" t="s">
        <v>1274</v>
      </c>
      <c r="F85" s="28" t="s">
        <v>1093</v>
      </c>
      <c r="G85" s="28" t="s">
        <v>1094</v>
      </c>
      <c r="H85" s="28" t="s">
        <v>1273</v>
      </c>
      <c r="I85" s="28" t="s">
        <v>1093</v>
      </c>
      <c r="J85" s="27"/>
      <c r="K85" s="27"/>
      <c r="L85" s="27"/>
      <c r="N85"/>
    </row>
    <row r="86" spans="1:14" x14ac:dyDescent="0.35">
      <c r="A86" s="28" t="s">
        <v>462</v>
      </c>
      <c r="B86" s="28" t="s">
        <v>19</v>
      </c>
      <c r="C86" s="28" t="s">
        <v>278</v>
      </c>
      <c r="D86" s="28" t="s">
        <v>486</v>
      </c>
      <c r="E86" s="28" t="s">
        <v>1223</v>
      </c>
      <c r="F86" s="28" t="s">
        <v>484</v>
      </c>
      <c r="G86" s="28" t="s">
        <v>486</v>
      </c>
      <c r="H86" s="28" t="s">
        <v>1275</v>
      </c>
      <c r="I86" s="28" t="s">
        <v>484</v>
      </c>
      <c r="J86" s="27"/>
      <c r="K86" s="27"/>
      <c r="L86" s="27"/>
      <c r="N86"/>
    </row>
    <row r="87" spans="1:14" x14ac:dyDescent="0.35">
      <c r="A87" s="28" t="s">
        <v>462</v>
      </c>
      <c r="B87" s="28" t="s">
        <v>19</v>
      </c>
      <c r="C87" s="28" t="s">
        <v>278</v>
      </c>
      <c r="D87" s="28" t="s">
        <v>469</v>
      </c>
      <c r="E87" s="28" t="s">
        <v>467</v>
      </c>
      <c r="F87" s="28" t="s">
        <v>468</v>
      </c>
      <c r="G87" s="28" t="s">
        <v>469</v>
      </c>
      <c r="H87" s="28" t="s">
        <v>467</v>
      </c>
      <c r="I87" s="28" t="s">
        <v>468</v>
      </c>
      <c r="J87" s="27"/>
      <c r="K87" s="27"/>
      <c r="L87" s="27"/>
      <c r="N87"/>
    </row>
    <row r="88" spans="1:14" x14ac:dyDescent="0.35">
      <c r="A88" s="28" t="s">
        <v>462</v>
      </c>
      <c r="B88" s="28" t="s">
        <v>19</v>
      </c>
      <c r="C88" s="28" t="s">
        <v>278</v>
      </c>
      <c r="D88" s="28" t="s">
        <v>476</v>
      </c>
      <c r="E88" s="28" t="s">
        <v>474</v>
      </c>
      <c r="F88" s="28" t="s">
        <v>1276</v>
      </c>
      <c r="G88" s="28" t="s">
        <v>476</v>
      </c>
      <c r="H88" s="28" t="s">
        <v>474</v>
      </c>
      <c r="I88" s="28" t="s">
        <v>1276</v>
      </c>
      <c r="J88" s="27"/>
      <c r="K88" s="27"/>
      <c r="L88" s="27"/>
      <c r="N88"/>
    </row>
    <row r="89" spans="1:14" x14ac:dyDescent="0.35">
      <c r="A89" s="28" t="s">
        <v>462</v>
      </c>
      <c r="B89" s="28" t="s">
        <v>19</v>
      </c>
      <c r="C89" s="28" t="s">
        <v>278</v>
      </c>
      <c r="D89" s="28" t="s">
        <v>481</v>
      </c>
      <c r="E89" s="28" t="s">
        <v>1277</v>
      </c>
      <c r="F89" s="28" t="s">
        <v>1278</v>
      </c>
      <c r="G89" s="28" t="s">
        <v>481</v>
      </c>
      <c r="H89" s="28" t="s">
        <v>33</v>
      </c>
      <c r="I89" s="28" t="s">
        <v>351</v>
      </c>
      <c r="J89" s="27"/>
      <c r="K89" s="27"/>
      <c r="L89" s="27"/>
      <c r="N89"/>
    </row>
    <row r="90" spans="1:14" x14ac:dyDescent="0.35">
      <c r="A90" s="28" t="s">
        <v>462</v>
      </c>
      <c r="B90" s="28" t="s">
        <v>19</v>
      </c>
      <c r="C90" s="28" t="s">
        <v>278</v>
      </c>
      <c r="D90" s="28" t="s">
        <v>466</v>
      </c>
      <c r="E90" s="28" t="s">
        <v>140</v>
      </c>
      <c r="F90" s="28" t="s">
        <v>465</v>
      </c>
      <c r="G90" s="28" t="s">
        <v>466</v>
      </c>
      <c r="H90" s="28" t="s">
        <v>140</v>
      </c>
      <c r="I90" s="28" t="s">
        <v>465</v>
      </c>
      <c r="J90" s="27"/>
      <c r="K90" s="27"/>
      <c r="L90" s="27"/>
      <c r="N90"/>
    </row>
    <row r="91" spans="1:14" x14ac:dyDescent="0.35">
      <c r="A91" s="28" t="s">
        <v>462</v>
      </c>
      <c r="B91" s="28" t="s">
        <v>19</v>
      </c>
      <c r="C91" s="28" t="s">
        <v>278</v>
      </c>
      <c r="D91" s="28" t="s">
        <v>478</v>
      </c>
      <c r="E91" s="28" t="s">
        <v>1279</v>
      </c>
      <c r="F91" s="28" t="s">
        <v>477</v>
      </c>
      <c r="G91" s="28" t="s">
        <v>478</v>
      </c>
      <c r="H91" s="28" t="s">
        <v>1279</v>
      </c>
      <c r="I91" s="28" t="s">
        <v>477</v>
      </c>
      <c r="J91" s="27"/>
      <c r="K91" s="27"/>
      <c r="L91" s="27"/>
      <c r="N91"/>
    </row>
    <row r="92" spans="1:14" x14ac:dyDescent="0.35">
      <c r="A92" s="28" t="s">
        <v>462</v>
      </c>
      <c r="B92" s="28" t="s">
        <v>19</v>
      </c>
      <c r="C92" s="28" t="s">
        <v>278</v>
      </c>
      <c r="D92" s="28" t="s">
        <v>473</v>
      </c>
      <c r="E92" s="28" t="s">
        <v>170</v>
      </c>
      <c r="F92" s="28" t="s">
        <v>472</v>
      </c>
      <c r="G92" s="28" t="s">
        <v>473</v>
      </c>
      <c r="H92" s="28" t="s">
        <v>170</v>
      </c>
      <c r="I92" s="28" t="s">
        <v>472</v>
      </c>
      <c r="J92" s="27"/>
      <c r="K92" s="27"/>
      <c r="L92" s="27"/>
      <c r="N92"/>
    </row>
    <row r="93" spans="1:14" x14ac:dyDescent="0.35">
      <c r="A93" s="28" t="s">
        <v>462</v>
      </c>
      <c r="B93" s="28" t="s">
        <v>19</v>
      </c>
      <c r="C93" s="28" t="s">
        <v>278</v>
      </c>
      <c r="D93" s="28" t="s">
        <v>464</v>
      </c>
      <c r="E93" s="28" t="s">
        <v>158</v>
      </c>
      <c r="F93" s="28" t="s">
        <v>463</v>
      </c>
      <c r="G93" s="28" t="s">
        <v>464</v>
      </c>
      <c r="H93" s="28" t="s">
        <v>158</v>
      </c>
      <c r="I93" s="28" t="s">
        <v>463</v>
      </c>
      <c r="J93" s="27"/>
      <c r="K93" s="27"/>
      <c r="L93" s="27"/>
      <c r="N93"/>
    </row>
    <row r="94" spans="1:14" x14ac:dyDescent="0.35">
      <c r="A94" s="28" t="s">
        <v>462</v>
      </c>
      <c r="B94" s="28" t="s">
        <v>19</v>
      </c>
      <c r="C94" s="28" t="s">
        <v>278</v>
      </c>
      <c r="D94" s="28" t="s">
        <v>471</v>
      </c>
      <c r="E94" s="28" t="s">
        <v>1280</v>
      </c>
      <c r="F94" s="28" t="s">
        <v>470</v>
      </c>
      <c r="G94" s="28" t="s">
        <v>471</v>
      </c>
      <c r="H94" s="28" t="s">
        <v>1280</v>
      </c>
      <c r="I94" s="28" t="s">
        <v>470</v>
      </c>
      <c r="J94" s="27"/>
      <c r="K94" s="27"/>
      <c r="L94" s="27"/>
      <c r="N94"/>
    </row>
    <row r="95" spans="1:14" x14ac:dyDescent="0.35">
      <c r="A95" s="28" t="s">
        <v>462</v>
      </c>
      <c r="B95" s="28" t="s">
        <v>19</v>
      </c>
      <c r="C95" s="28" t="s">
        <v>278</v>
      </c>
      <c r="D95" s="28" t="s">
        <v>483</v>
      </c>
      <c r="E95" s="28" t="s">
        <v>1281</v>
      </c>
      <c r="F95" s="28" t="s">
        <v>482</v>
      </c>
      <c r="G95" s="28" t="s">
        <v>483</v>
      </c>
      <c r="H95" s="28" t="s">
        <v>1281</v>
      </c>
      <c r="I95" s="28" t="s">
        <v>482</v>
      </c>
      <c r="J95" s="27"/>
      <c r="K95" s="27"/>
      <c r="L95" s="27"/>
      <c r="N95"/>
    </row>
    <row r="96" spans="1:14" x14ac:dyDescent="0.35">
      <c r="A96" s="28" t="s">
        <v>462</v>
      </c>
      <c r="B96" s="28" t="s">
        <v>19</v>
      </c>
      <c r="C96" s="28" t="s">
        <v>278</v>
      </c>
      <c r="D96" s="28" t="s">
        <v>490</v>
      </c>
      <c r="E96" s="28" t="s">
        <v>176</v>
      </c>
      <c r="F96" s="28" t="s">
        <v>1282</v>
      </c>
      <c r="G96" s="28" t="s">
        <v>490</v>
      </c>
      <c r="H96" s="28" t="s">
        <v>176</v>
      </c>
      <c r="I96" s="28" t="s">
        <v>1282</v>
      </c>
      <c r="J96" s="27"/>
      <c r="K96" s="27"/>
      <c r="L96" s="27"/>
      <c r="N96"/>
    </row>
    <row r="97" spans="1:14" x14ac:dyDescent="0.35">
      <c r="A97" s="28" t="s">
        <v>462</v>
      </c>
      <c r="B97" s="28" t="s">
        <v>19</v>
      </c>
      <c r="C97" s="28" t="s">
        <v>278</v>
      </c>
      <c r="D97" s="28" t="s">
        <v>488</v>
      </c>
      <c r="E97" s="28" t="s">
        <v>210</v>
      </c>
      <c r="F97" s="28" t="s">
        <v>1283</v>
      </c>
      <c r="G97" s="28" t="s">
        <v>488</v>
      </c>
      <c r="H97" s="28" t="s">
        <v>210</v>
      </c>
      <c r="I97" s="28" t="s">
        <v>1283</v>
      </c>
      <c r="J97" s="27"/>
      <c r="K97" s="27"/>
      <c r="L97" s="27"/>
      <c r="N97"/>
    </row>
    <row r="98" spans="1:14" x14ac:dyDescent="0.35">
      <c r="A98" s="28" t="s">
        <v>717</v>
      </c>
      <c r="B98" s="28" t="s">
        <v>1</v>
      </c>
      <c r="C98" s="28" t="s">
        <v>264</v>
      </c>
      <c r="D98" s="28" t="s">
        <v>743</v>
      </c>
      <c r="E98" s="28" t="s">
        <v>741</v>
      </c>
      <c r="F98" s="28" t="s">
        <v>742</v>
      </c>
      <c r="G98" s="28" t="s">
        <v>743</v>
      </c>
      <c r="H98" s="28" t="s">
        <v>741</v>
      </c>
      <c r="I98" s="28" t="s">
        <v>742</v>
      </c>
      <c r="J98" s="27"/>
      <c r="K98" s="27"/>
      <c r="L98" s="27"/>
      <c r="N98"/>
    </row>
    <row r="99" spans="1:14" x14ac:dyDescent="0.35">
      <c r="A99" s="28" t="s">
        <v>717</v>
      </c>
      <c r="B99" s="28" t="s">
        <v>1</v>
      </c>
      <c r="C99" s="28" t="s">
        <v>264</v>
      </c>
      <c r="D99" s="28" t="s">
        <v>755</v>
      </c>
      <c r="E99" s="28" t="s">
        <v>1284</v>
      </c>
      <c r="F99" s="28" t="s">
        <v>754</v>
      </c>
      <c r="G99" s="28" t="s">
        <v>755</v>
      </c>
      <c r="H99" s="28" t="s">
        <v>1284</v>
      </c>
      <c r="I99" s="28" t="s">
        <v>754</v>
      </c>
      <c r="J99" s="27"/>
      <c r="K99" s="27"/>
      <c r="L99" s="27"/>
      <c r="N99"/>
    </row>
    <row r="100" spans="1:14" x14ac:dyDescent="0.35">
      <c r="A100" s="28" t="s">
        <v>717</v>
      </c>
      <c r="B100" s="28" t="s">
        <v>1</v>
      </c>
      <c r="C100" s="28" t="s">
        <v>264</v>
      </c>
      <c r="D100" s="28" t="s">
        <v>775</v>
      </c>
      <c r="E100" s="28" t="s">
        <v>228</v>
      </c>
      <c r="F100" s="28" t="s">
        <v>774</v>
      </c>
      <c r="G100" s="28" t="s">
        <v>775</v>
      </c>
      <c r="H100" s="28" t="s">
        <v>228</v>
      </c>
      <c r="I100" s="28" t="s">
        <v>774</v>
      </c>
      <c r="J100" s="27"/>
      <c r="K100" s="27"/>
      <c r="L100" s="27"/>
      <c r="N100"/>
    </row>
    <row r="101" spans="1:14" x14ac:dyDescent="0.35">
      <c r="A101" s="28" t="s">
        <v>717</v>
      </c>
      <c r="B101" s="28" t="s">
        <v>1</v>
      </c>
      <c r="C101" s="28" t="s">
        <v>264</v>
      </c>
      <c r="D101" s="28" t="s">
        <v>719</v>
      </c>
      <c r="E101" s="28" t="s">
        <v>78</v>
      </c>
      <c r="F101" s="28" t="s">
        <v>718</v>
      </c>
      <c r="G101" s="28" t="s">
        <v>719</v>
      </c>
      <c r="H101" s="28" t="s">
        <v>78</v>
      </c>
      <c r="I101" s="28" t="s">
        <v>718</v>
      </c>
      <c r="J101" s="27"/>
      <c r="K101" s="27"/>
      <c r="L101" s="27"/>
      <c r="N101"/>
    </row>
    <row r="102" spans="1:14" x14ac:dyDescent="0.35">
      <c r="A102" s="28" t="s">
        <v>717</v>
      </c>
      <c r="B102" s="28" t="s">
        <v>1</v>
      </c>
      <c r="C102" s="28" t="s">
        <v>264</v>
      </c>
      <c r="D102" s="28" t="s">
        <v>757</v>
      </c>
      <c r="E102" s="28" t="s">
        <v>77</v>
      </c>
      <c r="F102" s="28" t="s">
        <v>756</v>
      </c>
      <c r="G102" s="28" t="s">
        <v>757</v>
      </c>
      <c r="H102" s="28" t="s">
        <v>77</v>
      </c>
      <c r="I102" s="28" t="s">
        <v>756</v>
      </c>
      <c r="J102" s="27"/>
      <c r="K102" s="27"/>
      <c r="L102" s="27"/>
      <c r="N102"/>
    </row>
    <row r="103" spans="1:14" x14ac:dyDescent="0.35">
      <c r="A103" s="28" t="s">
        <v>717</v>
      </c>
      <c r="B103" s="28" t="s">
        <v>1</v>
      </c>
      <c r="C103" s="28" t="s">
        <v>264</v>
      </c>
      <c r="D103" s="28" t="s">
        <v>778</v>
      </c>
      <c r="E103" s="28" t="s">
        <v>776</v>
      </c>
      <c r="F103" s="28" t="s">
        <v>777</v>
      </c>
      <c r="G103" s="28" t="s">
        <v>778</v>
      </c>
      <c r="H103" s="28" t="s">
        <v>776</v>
      </c>
      <c r="I103" s="28" t="s">
        <v>777</v>
      </c>
      <c r="J103" s="27"/>
      <c r="K103" s="27"/>
      <c r="L103" s="27"/>
      <c r="N103"/>
    </row>
    <row r="104" spans="1:14" x14ac:dyDescent="0.35">
      <c r="A104" s="28" t="s">
        <v>717</v>
      </c>
      <c r="B104" s="28" t="s">
        <v>1</v>
      </c>
      <c r="C104" s="28" t="s">
        <v>264</v>
      </c>
      <c r="D104" s="28" t="s">
        <v>770</v>
      </c>
      <c r="E104" s="28" t="s">
        <v>125</v>
      </c>
      <c r="F104" s="28" t="s">
        <v>769</v>
      </c>
      <c r="G104" s="28" t="s">
        <v>770</v>
      </c>
      <c r="H104" s="28" t="s">
        <v>125</v>
      </c>
      <c r="I104" s="28" t="s">
        <v>769</v>
      </c>
      <c r="J104" s="27"/>
      <c r="K104" s="27"/>
      <c r="L104" s="27"/>
      <c r="N104"/>
    </row>
    <row r="105" spans="1:14" x14ac:dyDescent="0.35">
      <c r="A105" s="28" t="s">
        <v>717</v>
      </c>
      <c r="B105" s="28" t="s">
        <v>1</v>
      </c>
      <c r="C105" s="28" t="s">
        <v>264</v>
      </c>
      <c r="D105" s="28" t="s">
        <v>726</v>
      </c>
      <c r="E105" s="28" t="s">
        <v>724</v>
      </c>
      <c r="F105" s="28" t="s">
        <v>725</v>
      </c>
      <c r="G105" s="28" t="s">
        <v>726</v>
      </c>
      <c r="H105" s="28" t="s">
        <v>724</v>
      </c>
      <c r="I105" s="28" t="s">
        <v>725</v>
      </c>
      <c r="J105" s="27"/>
      <c r="K105" s="27"/>
      <c r="L105" s="27"/>
      <c r="N105"/>
    </row>
    <row r="106" spans="1:14" x14ac:dyDescent="0.35">
      <c r="A106" s="28" t="s">
        <v>717</v>
      </c>
      <c r="B106" s="28" t="s">
        <v>1</v>
      </c>
      <c r="C106" s="28" t="s">
        <v>264</v>
      </c>
      <c r="D106" s="28" t="s">
        <v>768</v>
      </c>
      <c r="E106" s="28" t="s">
        <v>89</v>
      </c>
      <c r="F106" s="28" t="s">
        <v>767</v>
      </c>
      <c r="G106" s="28" t="s">
        <v>768</v>
      </c>
      <c r="H106" s="28" t="s">
        <v>89</v>
      </c>
      <c r="I106" s="28" t="s">
        <v>767</v>
      </c>
      <c r="J106" s="27"/>
      <c r="K106" s="27"/>
      <c r="L106" s="27"/>
      <c r="N106"/>
    </row>
    <row r="107" spans="1:14" x14ac:dyDescent="0.35">
      <c r="A107" s="28" t="s">
        <v>717</v>
      </c>
      <c r="B107" s="28" t="s">
        <v>1</v>
      </c>
      <c r="C107" s="28" t="s">
        <v>264</v>
      </c>
      <c r="D107" s="28" t="s">
        <v>723</v>
      </c>
      <c r="E107" s="28" t="s">
        <v>1285</v>
      </c>
      <c r="F107" s="28" t="s">
        <v>1286</v>
      </c>
      <c r="G107" s="28" t="s">
        <v>723</v>
      </c>
      <c r="H107" s="28" t="s">
        <v>1285</v>
      </c>
      <c r="I107" s="28" t="s">
        <v>1286</v>
      </c>
      <c r="J107" s="27"/>
      <c r="K107" s="27"/>
      <c r="L107" s="27"/>
      <c r="N107"/>
    </row>
    <row r="108" spans="1:14" x14ac:dyDescent="0.35">
      <c r="A108" s="28" t="s">
        <v>717</v>
      </c>
      <c r="B108" s="28" t="s">
        <v>1</v>
      </c>
      <c r="C108" s="28" t="s">
        <v>264</v>
      </c>
      <c r="D108" s="28" t="s">
        <v>760</v>
      </c>
      <c r="E108" s="28" t="s">
        <v>758</v>
      </c>
      <c r="F108" s="28" t="s">
        <v>759</v>
      </c>
      <c r="G108" s="28" t="s">
        <v>760</v>
      </c>
      <c r="H108" s="28" t="s">
        <v>758</v>
      </c>
      <c r="I108" s="28" t="s">
        <v>759</v>
      </c>
      <c r="J108" s="27"/>
      <c r="K108" s="27"/>
      <c r="L108" s="27"/>
      <c r="N108"/>
    </row>
    <row r="109" spans="1:14" x14ac:dyDescent="0.35">
      <c r="A109" s="28" t="s">
        <v>717</v>
      </c>
      <c r="B109" s="28" t="s">
        <v>1</v>
      </c>
      <c r="C109" s="28" t="s">
        <v>264</v>
      </c>
      <c r="D109" s="28" t="s">
        <v>740</v>
      </c>
      <c r="E109" s="28" t="s">
        <v>1287</v>
      </c>
      <c r="F109" s="28" t="s">
        <v>1288</v>
      </c>
      <c r="G109" s="28" t="s">
        <v>740</v>
      </c>
      <c r="H109" s="28" t="s">
        <v>1287</v>
      </c>
      <c r="I109" s="28" t="s">
        <v>1288</v>
      </c>
      <c r="J109" s="27"/>
      <c r="K109" s="27"/>
      <c r="L109" s="27"/>
      <c r="N109"/>
    </row>
    <row r="110" spans="1:14" x14ac:dyDescent="0.35">
      <c r="A110" s="28" t="s">
        <v>717</v>
      </c>
      <c r="B110" s="28" t="s">
        <v>1</v>
      </c>
      <c r="C110" s="28" t="s">
        <v>264</v>
      </c>
      <c r="D110" s="28" t="s">
        <v>783</v>
      </c>
      <c r="E110" s="28" t="s">
        <v>1289</v>
      </c>
      <c r="F110" s="28" t="s">
        <v>782</v>
      </c>
      <c r="G110" s="28" t="s">
        <v>783</v>
      </c>
      <c r="H110" s="28" t="s">
        <v>1289</v>
      </c>
      <c r="I110" s="28" t="s">
        <v>782</v>
      </c>
      <c r="J110" s="27"/>
      <c r="K110" s="27"/>
      <c r="L110" s="27"/>
      <c r="N110"/>
    </row>
    <row r="111" spans="1:14" x14ac:dyDescent="0.35">
      <c r="A111" s="28" t="s">
        <v>717</v>
      </c>
      <c r="B111" s="28" t="s">
        <v>1</v>
      </c>
      <c r="C111" s="28" t="s">
        <v>264</v>
      </c>
      <c r="D111" s="28" t="s">
        <v>721</v>
      </c>
      <c r="E111" s="28" t="s">
        <v>219</v>
      </c>
      <c r="F111" s="28" t="s">
        <v>1290</v>
      </c>
      <c r="G111" s="28" t="s">
        <v>721</v>
      </c>
      <c r="H111" s="28" t="s">
        <v>219</v>
      </c>
      <c r="I111" s="28" t="s">
        <v>1290</v>
      </c>
      <c r="J111" s="27"/>
      <c r="K111" s="27"/>
      <c r="L111" s="27"/>
      <c r="N111"/>
    </row>
    <row r="112" spans="1:14" x14ac:dyDescent="0.35">
      <c r="A112" s="28" t="s">
        <v>717</v>
      </c>
      <c r="B112" s="28" t="s">
        <v>1</v>
      </c>
      <c r="C112" s="28" t="s">
        <v>264</v>
      </c>
      <c r="D112" s="28" t="s">
        <v>731</v>
      </c>
      <c r="E112" s="28" t="s">
        <v>729</v>
      </c>
      <c r="F112" s="28" t="s">
        <v>730</v>
      </c>
      <c r="G112" s="28" t="s">
        <v>731</v>
      </c>
      <c r="H112" s="28" t="s">
        <v>729</v>
      </c>
      <c r="I112" s="28" t="s">
        <v>730</v>
      </c>
      <c r="J112" s="27"/>
      <c r="K112" s="27"/>
      <c r="L112" s="27"/>
      <c r="N112"/>
    </row>
    <row r="113" spans="1:14" x14ac:dyDescent="0.35">
      <c r="A113" s="28" t="s">
        <v>717</v>
      </c>
      <c r="B113" s="28" t="s">
        <v>1</v>
      </c>
      <c r="C113" s="28" t="s">
        <v>264</v>
      </c>
      <c r="D113" s="28" t="s">
        <v>734</v>
      </c>
      <c r="E113" s="28" t="s">
        <v>732</v>
      </c>
      <c r="F113" s="28" t="s">
        <v>733</v>
      </c>
      <c r="G113" s="28" t="s">
        <v>734</v>
      </c>
      <c r="H113" s="28" t="s">
        <v>732</v>
      </c>
      <c r="I113" s="28" t="s">
        <v>733</v>
      </c>
      <c r="J113" s="27"/>
      <c r="K113" s="27"/>
      <c r="L113" s="27"/>
      <c r="N113"/>
    </row>
    <row r="114" spans="1:14" x14ac:dyDescent="0.35">
      <c r="A114" s="28" t="s">
        <v>717</v>
      </c>
      <c r="B114" s="28" t="s">
        <v>1</v>
      </c>
      <c r="C114" s="28" t="s">
        <v>264</v>
      </c>
      <c r="D114" s="28" t="s">
        <v>728</v>
      </c>
      <c r="E114" s="28" t="s">
        <v>727</v>
      </c>
      <c r="F114" s="28" t="s">
        <v>161</v>
      </c>
      <c r="G114" s="28" t="s">
        <v>728</v>
      </c>
      <c r="H114" s="28" t="s">
        <v>727</v>
      </c>
      <c r="I114" s="28" t="s">
        <v>161</v>
      </c>
      <c r="J114" s="27"/>
      <c r="K114" s="27"/>
      <c r="L114" s="27"/>
      <c r="N114"/>
    </row>
    <row r="115" spans="1:14" x14ac:dyDescent="0.35">
      <c r="A115" s="28" t="s">
        <v>717</v>
      </c>
      <c r="B115" s="28" t="s">
        <v>1</v>
      </c>
      <c r="C115" s="28" t="s">
        <v>264</v>
      </c>
      <c r="D115" s="28" t="s">
        <v>766</v>
      </c>
      <c r="E115" s="28" t="s">
        <v>1222</v>
      </c>
      <c r="F115" s="28" t="s">
        <v>765</v>
      </c>
      <c r="G115" s="28" t="s">
        <v>766</v>
      </c>
      <c r="H115" s="28" t="s">
        <v>1222</v>
      </c>
      <c r="I115" s="28" t="s">
        <v>765</v>
      </c>
      <c r="J115" s="27"/>
      <c r="K115" s="27"/>
      <c r="L115" s="27"/>
      <c r="N115"/>
    </row>
    <row r="116" spans="1:14" x14ac:dyDescent="0.35">
      <c r="A116" s="28" t="s">
        <v>717</v>
      </c>
      <c r="B116" s="28" t="s">
        <v>1</v>
      </c>
      <c r="C116" s="28" t="s">
        <v>264</v>
      </c>
      <c r="D116" s="28" t="s">
        <v>789</v>
      </c>
      <c r="E116" s="28" t="s">
        <v>787</v>
      </c>
      <c r="F116" s="28" t="s">
        <v>788</v>
      </c>
      <c r="G116" s="28" t="s">
        <v>789</v>
      </c>
      <c r="H116" s="28" t="s">
        <v>787</v>
      </c>
      <c r="I116" s="28" t="s">
        <v>788</v>
      </c>
      <c r="J116" s="27"/>
      <c r="K116" s="27"/>
      <c r="L116" s="27"/>
      <c r="N116"/>
    </row>
    <row r="117" spans="1:14" x14ac:dyDescent="0.35">
      <c r="A117" s="28" t="s">
        <v>717</v>
      </c>
      <c r="B117" s="28" t="s">
        <v>1</v>
      </c>
      <c r="C117" s="28" t="s">
        <v>264</v>
      </c>
      <c r="D117" s="28" t="s">
        <v>773</v>
      </c>
      <c r="E117" s="28" t="s">
        <v>771</v>
      </c>
      <c r="F117" s="28" t="s">
        <v>772</v>
      </c>
      <c r="G117" s="28" t="s">
        <v>773</v>
      </c>
      <c r="H117" s="28" t="s">
        <v>771</v>
      </c>
      <c r="I117" s="28" t="s">
        <v>772</v>
      </c>
      <c r="J117" s="27"/>
      <c r="K117" s="27"/>
      <c r="L117" s="27"/>
      <c r="N117"/>
    </row>
    <row r="118" spans="1:14" x14ac:dyDescent="0.35">
      <c r="A118" s="28" t="s">
        <v>717</v>
      </c>
      <c r="B118" s="28" t="s">
        <v>1</v>
      </c>
      <c r="C118" s="28" t="s">
        <v>264</v>
      </c>
      <c r="D118" s="28" t="s">
        <v>738</v>
      </c>
      <c r="E118" s="28" t="s">
        <v>243</v>
      </c>
      <c r="F118" s="28" t="s">
        <v>737</v>
      </c>
      <c r="G118" s="28" t="s">
        <v>738</v>
      </c>
      <c r="H118" s="28" t="s">
        <v>243</v>
      </c>
      <c r="I118" s="28" t="s">
        <v>737</v>
      </c>
      <c r="J118" s="27"/>
      <c r="K118" s="27"/>
      <c r="L118" s="27"/>
      <c r="N118"/>
    </row>
    <row r="119" spans="1:14" x14ac:dyDescent="0.35">
      <c r="A119" s="28" t="s">
        <v>717</v>
      </c>
      <c r="B119" s="28" t="s">
        <v>1</v>
      </c>
      <c r="C119" s="28" t="s">
        <v>264</v>
      </c>
      <c r="D119" s="28" t="s">
        <v>764</v>
      </c>
      <c r="E119" s="28" t="s">
        <v>763</v>
      </c>
      <c r="F119" s="28" t="s">
        <v>1291</v>
      </c>
      <c r="G119" s="28" t="s">
        <v>764</v>
      </c>
      <c r="H119" s="28" t="s">
        <v>761</v>
      </c>
      <c r="I119" s="28" t="s">
        <v>1291</v>
      </c>
      <c r="J119" s="27"/>
      <c r="K119" s="27"/>
      <c r="L119" s="27"/>
      <c r="N119"/>
    </row>
    <row r="120" spans="1:14" x14ac:dyDescent="0.35">
      <c r="A120" s="28" t="s">
        <v>717</v>
      </c>
      <c r="B120" s="28" t="s">
        <v>1</v>
      </c>
      <c r="C120" s="28" t="s">
        <v>264</v>
      </c>
      <c r="D120" s="28" t="s">
        <v>792</v>
      </c>
      <c r="E120" s="28" t="s">
        <v>1292</v>
      </c>
      <c r="F120" s="28" t="s">
        <v>791</v>
      </c>
      <c r="G120" s="28" t="s">
        <v>792</v>
      </c>
      <c r="H120" s="28" t="s">
        <v>1292</v>
      </c>
      <c r="I120" s="28" t="s">
        <v>791</v>
      </c>
      <c r="J120" s="27"/>
      <c r="K120" s="27"/>
      <c r="L120" s="27"/>
      <c r="N120"/>
    </row>
    <row r="121" spans="1:14" x14ac:dyDescent="0.35">
      <c r="A121" s="28" t="s">
        <v>717</v>
      </c>
      <c r="B121" s="28" t="s">
        <v>1</v>
      </c>
      <c r="C121" s="28" t="s">
        <v>264</v>
      </c>
      <c r="D121" s="28" t="s">
        <v>750</v>
      </c>
      <c r="E121" s="28" t="s">
        <v>1293</v>
      </c>
      <c r="F121" s="28" t="s">
        <v>1294</v>
      </c>
      <c r="G121" s="28" t="s">
        <v>750</v>
      </c>
      <c r="H121" s="28" t="s">
        <v>1293</v>
      </c>
      <c r="I121" s="28" t="s">
        <v>1294</v>
      </c>
      <c r="J121" s="27"/>
      <c r="K121" s="27"/>
      <c r="L121" s="27"/>
      <c r="N121"/>
    </row>
    <row r="122" spans="1:14" x14ac:dyDescent="0.35">
      <c r="A122" s="28" t="s">
        <v>717</v>
      </c>
      <c r="B122" s="28" t="s">
        <v>1</v>
      </c>
      <c r="C122" s="28" t="s">
        <v>264</v>
      </c>
      <c r="D122" s="28" t="s">
        <v>736</v>
      </c>
      <c r="E122" s="28" t="s">
        <v>1295</v>
      </c>
      <c r="F122" s="28" t="s">
        <v>735</v>
      </c>
      <c r="G122" s="28" t="s">
        <v>736</v>
      </c>
      <c r="H122" s="28" t="s">
        <v>1295</v>
      </c>
      <c r="I122" s="28" t="s">
        <v>735</v>
      </c>
      <c r="J122" s="27"/>
      <c r="K122" s="27"/>
      <c r="L122" s="27"/>
      <c r="N122"/>
    </row>
    <row r="123" spans="1:14" x14ac:dyDescent="0.35">
      <c r="A123" s="28" t="s">
        <v>717</v>
      </c>
      <c r="B123" s="28" t="s">
        <v>1</v>
      </c>
      <c r="C123" s="28" t="s">
        <v>264</v>
      </c>
      <c r="D123" s="28" t="s">
        <v>781</v>
      </c>
      <c r="E123" s="28" t="s">
        <v>779</v>
      </c>
      <c r="F123" s="28" t="s">
        <v>780</v>
      </c>
      <c r="G123" s="28" t="s">
        <v>781</v>
      </c>
      <c r="H123" s="28" t="s">
        <v>779</v>
      </c>
      <c r="I123" s="28" t="s">
        <v>780</v>
      </c>
      <c r="J123" s="27"/>
      <c r="K123" s="27"/>
      <c r="L123" s="27"/>
      <c r="N123"/>
    </row>
    <row r="124" spans="1:14" x14ac:dyDescent="0.35">
      <c r="A124" s="28" t="s">
        <v>717</v>
      </c>
      <c r="B124" s="28" t="s">
        <v>1</v>
      </c>
      <c r="C124" s="28" t="s">
        <v>264</v>
      </c>
      <c r="D124" s="28" t="s">
        <v>746</v>
      </c>
      <c r="E124" s="28" t="s">
        <v>744</v>
      </c>
      <c r="F124" s="28" t="s">
        <v>745</v>
      </c>
      <c r="G124" s="28" t="s">
        <v>746</v>
      </c>
      <c r="H124" s="28" t="s">
        <v>744</v>
      </c>
      <c r="I124" s="28" t="s">
        <v>745</v>
      </c>
      <c r="J124" s="27"/>
      <c r="K124" s="27"/>
      <c r="L124" s="27"/>
      <c r="N124"/>
    </row>
    <row r="125" spans="1:14" x14ac:dyDescent="0.35">
      <c r="A125" s="28" t="s">
        <v>717</v>
      </c>
      <c r="B125" s="28" t="s">
        <v>1</v>
      </c>
      <c r="C125" s="28" t="s">
        <v>264</v>
      </c>
      <c r="D125" s="28" t="s">
        <v>753</v>
      </c>
      <c r="E125" s="28" t="s">
        <v>182</v>
      </c>
      <c r="F125" s="28" t="s">
        <v>752</v>
      </c>
      <c r="G125" s="28" t="s">
        <v>753</v>
      </c>
      <c r="H125" s="28" t="s">
        <v>182</v>
      </c>
      <c r="I125" s="28" t="s">
        <v>752</v>
      </c>
      <c r="J125" s="27"/>
      <c r="K125" s="27"/>
      <c r="L125" s="27"/>
      <c r="N125"/>
    </row>
    <row r="126" spans="1:14" x14ac:dyDescent="0.35">
      <c r="A126" s="28" t="s">
        <v>717</v>
      </c>
      <c r="B126" s="28" t="s">
        <v>1</v>
      </c>
      <c r="C126" s="28" t="s">
        <v>264</v>
      </c>
      <c r="D126" s="28" t="s">
        <v>751</v>
      </c>
      <c r="E126" s="28" t="s">
        <v>1</v>
      </c>
      <c r="F126" s="28" t="s">
        <v>264</v>
      </c>
      <c r="G126" s="28" t="s">
        <v>751</v>
      </c>
      <c r="H126" s="28" t="s">
        <v>1</v>
      </c>
      <c r="I126" s="28" t="s">
        <v>264</v>
      </c>
      <c r="J126" s="27"/>
      <c r="K126" s="27"/>
      <c r="L126" s="27"/>
      <c r="N126"/>
    </row>
    <row r="127" spans="1:14" x14ac:dyDescent="0.35">
      <c r="A127" s="28" t="s">
        <v>717</v>
      </c>
      <c r="B127" s="28" t="s">
        <v>1</v>
      </c>
      <c r="C127" s="28" t="s">
        <v>264</v>
      </c>
      <c r="D127" s="28" t="s">
        <v>795</v>
      </c>
      <c r="E127" s="28" t="s">
        <v>793</v>
      </c>
      <c r="F127" s="28" t="s">
        <v>794</v>
      </c>
      <c r="G127" s="28" t="s">
        <v>795</v>
      </c>
      <c r="H127" s="28" t="s">
        <v>793</v>
      </c>
      <c r="I127" s="28" t="s">
        <v>794</v>
      </c>
      <c r="J127" s="27"/>
      <c r="K127" s="27"/>
      <c r="L127" s="27"/>
      <c r="N127"/>
    </row>
    <row r="128" spans="1:14" x14ac:dyDescent="0.35">
      <c r="A128" s="28" t="s">
        <v>717</v>
      </c>
      <c r="B128" s="28" t="s">
        <v>1</v>
      </c>
      <c r="C128" s="28" t="s">
        <v>264</v>
      </c>
      <c r="D128" s="28" t="s">
        <v>786</v>
      </c>
      <c r="E128" s="28" t="s">
        <v>784</v>
      </c>
      <c r="F128" s="28" t="s">
        <v>785</v>
      </c>
      <c r="G128" s="28" t="s">
        <v>786</v>
      </c>
      <c r="H128" s="28" t="s">
        <v>784</v>
      </c>
      <c r="I128" s="28" t="s">
        <v>785</v>
      </c>
      <c r="J128" s="27"/>
      <c r="K128" s="27"/>
      <c r="L128" s="27"/>
      <c r="N128"/>
    </row>
    <row r="129" spans="1:14" x14ac:dyDescent="0.35">
      <c r="A129" s="28" t="s">
        <v>401</v>
      </c>
      <c r="B129" s="28" t="s">
        <v>1203</v>
      </c>
      <c r="C129" s="28" t="s">
        <v>266</v>
      </c>
      <c r="D129" s="28" t="s">
        <v>445</v>
      </c>
      <c r="E129" s="28" t="s">
        <v>76</v>
      </c>
      <c r="F129" s="28" t="s">
        <v>444</v>
      </c>
      <c r="G129" s="28" t="s">
        <v>445</v>
      </c>
      <c r="H129" s="28" t="s">
        <v>76</v>
      </c>
      <c r="I129" s="28" t="s">
        <v>444</v>
      </c>
      <c r="J129" s="27"/>
      <c r="K129" s="27"/>
      <c r="L129" s="27"/>
      <c r="N129"/>
    </row>
    <row r="130" spans="1:14" x14ac:dyDescent="0.35">
      <c r="A130" s="28" t="s">
        <v>401</v>
      </c>
      <c r="B130" s="28" t="s">
        <v>1203</v>
      </c>
      <c r="C130" s="28" t="s">
        <v>266</v>
      </c>
      <c r="D130" s="28" t="s">
        <v>434</v>
      </c>
      <c r="E130" s="28" t="s">
        <v>1296</v>
      </c>
      <c r="F130" s="28" t="s">
        <v>433</v>
      </c>
      <c r="G130" s="28" t="s">
        <v>434</v>
      </c>
      <c r="H130" s="28" t="s">
        <v>1296</v>
      </c>
      <c r="I130" s="28" t="s">
        <v>433</v>
      </c>
      <c r="J130" s="27"/>
      <c r="K130" s="27"/>
      <c r="L130" s="27"/>
      <c r="N130"/>
    </row>
    <row r="131" spans="1:14" x14ac:dyDescent="0.35">
      <c r="A131" s="28" t="s">
        <v>401</v>
      </c>
      <c r="B131" s="28" t="s">
        <v>1203</v>
      </c>
      <c r="C131" s="28" t="s">
        <v>266</v>
      </c>
      <c r="D131" s="28" t="s">
        <v>459</v>
      </c>
      <c r="E131" s="28" t="s">
        <v>457</v>
      </c>
      <c r="F131" s="28" t="s">
        <v>458</v>
      </c>
      <c r="G131" s="28" t="s">
        <v>459</v>
      </c>
      <c r="H131" s="28" t="s">
        <v>457</v>
      </c>
      <c r="I131" s="28" t="s">
        <v>458</v>
      </c>
      <c r="J131" s="27"/>
      <c r="K131" s="27"/>
      <c r="L131" s="27"/>
      <c r="N131"/>
    </row>
    <row r="132" spans="1:14" x14ac:dyDescent="0.35">
      <c r="A132" s="28" t="s">
        <v>401</v>
      </c>
      <c r="B132" s="28" t="s">
        <v>1203</v>
      </c>
      <c r="C132" s="28" t="s">
        <v>266</v>
      </c>
      <c r="D132" s="28" t="s">
        <v>437</v>
      </c>
      <c r="E132" s="28" t="s">
        <v>435</v>
      </c>
      <c r="F132" s="28" t="s">
        <v>436</v>
      </c>
      <c r="G132" s="28" t="s">
        <v>437</v>
      </c>
      <c r="H132" s="28" t="s">
        <v>435</v>
      </c>
      <c r="I132" s="28" t="s">
        <v>436</v>
      </c>
      <c r="J132" s="27"/>
      <c r="K132" s="27"/>
      <c r="L132" s="27"/>
      <c r="N132"/>
    </row>
    <row r="133" spans="1:14" x14ac:dyDescent="0.35">
      <c r="A133" s="28" t="s">
        <v>401</v>
      </c>
      <c r="B133" s="28" t="s">
        <v>1203</v>
      </c>
      <c r="C133" s="28" t="s">
        <v>266</v>
      </c>
      <c r="D133" s="28" t="s">
        <v>429</v>
      </c>
      <c r="E133" s="28" t="s">
        <v>254</v>
      </c>
      <c r="F133" s="28" t="s">
        <v>428</v>
      </c>
      <c r="G133" s="28" t="s">
        <v>429</v>
      </c>
      <c r="H133" s="28" t="s">
        <v>254</v>
      </c>
      <c r="I133" s="28" t="s">
        <v>428</v>
      </c>
      <c r="J133" s="27"/>
      <c r="K133" s="27"/>
      <c r="L133" s="27"/>
      <c r="N133"/>
    </row>
    <row r="134" spans="1:14" x14ac:dyDescent="0.35">
      <c r="A134" s="28" t="s">
        <v>401</v>
      </c>
      <c r="B134" s="28" t="s">
        <v>1203</v>
      </c>
      <c r="C134" s="28" t="s">
        <v>266</v>
      </c>
      <c r="D134" s="28" t="s">
        <v>431</v>
      </c>
      <c r="E134" s="28" t="s">
        <v>160</v>
      </c>
      <c r="F134" s="28" t="s">
        <v>430</v>
      </c>
      <c r="G134" s="28" t="s">
        <v>431</v>
      </c>
      <c r="H134" s="28" t="s">
        <v>160</v>
      </c>
      <c r="I134" s="28" t="s">
        <v>430</v>
      </c>
      <c r="J134" s="27"/>
      <c r="K134" s="27"/>
      <c r="L134" s="27"/>
      <c r="N134"/>
    </row>
    <row r="135" spans="1:14" x14ac:dyDescent="0.35">
      <c r="A135" s="28" t="s">
        <v>401</v>
      </c>
      <c r="B135" s="28" t="s">
        <v>1203</v>
      </c>
      <c r="C135" s="28" t="s">
        <v>266</v>
      </c>
      <c r="D135" s="28" t="s">
        <v>443</v>
      </c>
      <c r="E135" s="28" t="s">
        <v>1297</v>
      </c>
      <c r="F135" s="28" t="s">
        <v>442</v>
      </c>
      <c r="G135" s="28" t="s">
        <v>443</v>
      </c>
      <c r="H135" s="28" t="s">
        <v>1297</v>
      </c>
      <c r="I135" s="28" t="s">
        <v>442</v>
      </c>
      <c r="J135" s="27"/>
      <c r="K135" s="27"/>
      <c r="L135" s="27"/>
      <c r="N135"/>
    </row>
    <row r="136" spans="1:14" x14ac:dyDescent="0.35">
      <c r="A136" s="28" t="s">
        <v>401</v>
      </c>
      <c r="B136" s="28" t="s">
        <v>1203</v>
      </c>
      <c r="C136" s="28" t="s">
        <v>266</v>
      </c>
      <c r="D136" s="28" t="s">
        <v>425</v>
      </c>
      <c r="E136" s="28" t="s">
        <v>214</v>
      </c>
      <c r="F136" s="28" t="s">
        <v>424</v>
      </c>
      <c r="G136" s="28" t="s">
        <v>425</v>
      </c>
      <c r="H136" s="28" t="s">
        <v>214</v>
      </c>
      <c r="I136" s="28" t="s">
        <v>424</v>
      </c>
      <c r="J136" s="27"/>
      <c r="K136" s="27"/>
      <c r="L136" s="27"/>
      <c r="N136"/>
    </row>
    <row r="137" spans="1:14" x14ac:dyDescent="0.35">
      <c r="A137" s="28" t="s">
        <v>401</v>
      </c>
      <c r="B137" s="28" t="s">
        <v>1203</v>
      </c>
      <c r="C137" s="28" t="s">
        <v>266</v>
      </c>
      <c r="D137" s="28" t="s">
        <v>404</v>
      </c>
      <c r="E137" s="28" t="s">
        <v>1298</v>
      </c>
      <c r="F137" s="28" t="s">
        <v>403</v>
      </c>
      <c r="G137" s="28" t="s">
        <v>404</v>
      </c>
      <c r="H137" s="28" t="s">
        <v>1298</v>
      </c>
      <c r="I137" s="28" t="s">
        <v>403</v>
      </c>
      <c r="J137" s="27"/>
      <c r="K137" s="27"/>
      <c r="L137" s="27"/>
      <c r="N137"/>
    </row>
    <row r="138" spans="1:14" x14ac:dyDescent="0.35">
      <c r="A138" s="28" t="s">
        <v>401</v>
      </c>
      <c r="B138" s="28" t="s">
        <v>1203</v>
      </c>
      <c r="C138" s="28" t="s">
        <v>266</v>
      </c>
      <c r="D138" s="28" t="s">
        <v>447</v>
      </c>
      <c r="E138" s="28" t="s">
        <v>43</v>
      </c>
      <c r="F138" s="28" t="s">
        <v>446</v>
      </c>
      <c r="G138" s="28" t="s">
        <v>447</v>
      </c>
      <c r="H138" s="28" t="s">
        <v>43</v>
      </c>
      <c r="I138" s="28" t="s">
        <v>446</v>
      </c>
      <c r="J138" s="27"/>
      <c r="K138" s="27"/>
      <c r="L138" s="27"/>
      <c r="N138"/>
    </row>
    <row r="139" spans="1:14" x14ac:dyDescent="0.35">
      <c r="A139" s="28" t="s">
        <v>401</v>
      </c>
      <c r="B139" s="28" t="s">
        <v>1203</v>
      </c>
      <c r="C139" s="28" t="s">
        <v>266</v>
      </c>
      <c r="D139" s="28" t="s">
        <v>411</v>
      </c>
      <c r="E139" s="28" t="s">
        <v>1299</v>
      </c>
      <c r="F139" s="28" t="s">
        <v>410</v>
      </c>
      <c r="G139" s="28" t="s">
        <v>411</v>
      </c>
      <c r="H139" s="28" t="s">
        <v>1299</v>
      </c>
      <c r="I139" s="28" t="s">
        <v>410</v>
      </c>
      <c r="J139" s="27"/>
      <c r="K139" s="27"/>
      <c r="L139" s="27"/>
      <c r="N139"/>
    </row>
    <row r="140" spans="1:14" x14ac:dyDescent="0.35">
      <c r="A140" s="28" t="s">
        <v>401</v>
      </c>
      <c r="B140" s="28" t="s">
        <v>1203</v>
      </c>
      <c r="C140" s="28" t="s">
        <v>266</v>
      </c>
      <c r="D140" s="28" t="s">
        <v>451</v>
      </c>
      <c r="E140" s="28" t="s">
        <v>211</v>
      </c>
      <c r="F140" s="28" t="s">
        <v>1301</v>
      </c>
      <c r="G140" s="28" t="s">
        <v>451</v>
      </c>
      <c r="H140" s="28" t="s">
        <v>1300</v>
      </c>
      <c r="I140" s="28" t="s">
        <v>1301</v>
      </c>
      <c r="J140" s="27"/>
      <c r="K140" s="27"/>
      <c r="L140" s="27"/>
      <c r="N140"/>
    </row>
    <row r="141" spans="1:14" x14ac:dyDescent="0.35">
      <c r="A141" s="28" t="s">
        <v>401</v>
      </c>
      <c r="B141" s="28" t="s">
        <v>1203</v>
      </c>
      <c r="C141" s="28" t="s">
        <v>266</v>
      </c>
      <c r="D141" s="28" t="s">
        <v>423</v>
      </c>
      <c r="E141" s="28" t="s">
        <v>422</v>
      </c>
      <c r="F141" s="28" t="s">
        <v>421</v>
      </c>
      <c r="G141" s="28" t="s">
        <v>423</v>
      </c>
      <c r="H141" s="28" t="s">
        <v>193</v>
      </c>
      <c r="I141" s="28" t="s">
        <v>421</v>
      </c>
      <c r="J141" s="27"/>
      <c r="K141" s="27"/>
      <c r="L141" s="27"/>
      <c r="N141"/>
    </row>
    <row r="142" spans="1:14" x14ac:dyDescent="0.35">
      <c r="A142" s="28" t="s">
        <v>401</v>
      </c>
      <c r="B142" s="28" t="s">
        <v>1203</v>
      </c>
      <c r="C142" s="28" t="s">
        <v>266</v>
      </c>
      <c r="D142" s="28" t="s">
        <v>406</v>
      </c>
      <c r="E142" s="28" t="s">
        <v>38</v>
      </c>
      <c r="F142" s="28" t="s">
        <v>405</v>
      </c>
      <c r="G142" s="28" t="s">
        <v>406</v>
      </c>
      <c r="H142" s="28" t="s">
        <v>38</v>
      </c>
      <c r="I142" s="28" t="s">
        <v>405</v>
      </c>
      <c r="J142" s="27"/>
      <c r="K142" s="27"/>
      <c r="L142" s="27"/>
      <c r="N142"/>
    </row>
    <row r="143" spans="1:14" x14ac:dyDescent="0.35">
      <c r="A143" s="28" t="s">
        <v>401</v>
      </c>
      <c r="B143" s="28" t="s">
        <v>1203</v>
      </c>
      <c r="C143" s="28" t="s">
        <v>266</v>
      </c>
      <c r="D143" s="28" t="s">
        <v>439</v>
      </c>
      <c r="E143" s="28" t="s">
        <v>51</v>
      </c>
      <c r="F143" s="28" t="s">
        <v>438</v>
      </c>
      <c r="G143" s="28" t="s">
        <v>439</v>
      </c>
      <c r="H143" s="28" t="s">
        <v>51</v>
      </c>
      <c r="I143" s="28" t="s">
        <v>438</v>
      </c>
      <c r="J143" s="27"/>
      <c r="K143" s="27"/>
      <c r="L143" s="27"/>
      <c r="N143"/>
    </row>
    <row r="144" spans="1:14" x14ac:dyDescent="0.35">
      <c r="A144" s="28" t="s">
        <v>401</v>
      </c>
      <c r="B144" s="28" t="s">
        <v>1203</v>
      </c>
      <c r="C144" s="28" t="s">
        <v>266</v>
      </c>
      <c r="D144" s="28" t="s">
        <v>420</v>
      </c>
      <c r="E144" s="28" t="s">
        <v>418</v>
      </c>
      <c r="F144" s="28" t="s">
        <v>419</v>
      </c>
      <c r="G144" s="28" t="s">
        <v>420</v>
      </c>
      <c r="H144" s="28" t="s">
        <v>418</v>
      </c>
      <c r="I144" s="28" t="s">
        <v>419</v>
      </c>
      <c r="J144" s="27"/>
      <c r="K144" s="27"/>
      <c r="L144" s="27"/>
      <c r="N144"/>
    </row>
    <row r="145" spans="1:14" x14ac:dyDescent="0.35">
      <c r="A145" s="28" t="s">
        <v>401</v>
      </c>
      <c r="B145" s="28" t="s">
        <v>1203</v>
      </c>
      <c r="C145" s="28" t="s">
        <v>266</v>
      </c>
      <c r="D145" s="28" t="s">
        <v>449</v>
      </c>
      <c r="E145" s="28" t="s">
        <v>1302</v>
      </c>
      <c r="F145" s="28" t="s">
        <v>448</v>
      </c>
      <c r="G145" s="28" t="s">
        <v>449</v>
      </c>
      <c r="H145" s="28" t="s">
        <v>1302</v>
      </c>
      <c r="I145" s="28" t="s">
        <v>448</v>
      </c>
      <c r="J145" s="27"/>
      <c r="K145" s="27"/>
      <c r="L145" s="27"/>
      <c r="N145"/>
    </row>
    <row r="146" spans="1:14" x14ac:dyDescent="0.35">
      <c r="A146" s="28" t="s">
        <v>401</v>
      </c>
      <c r="B146" s="28" t="s">
        <v>1203</v>
      </c>
      <c r="C146" s="28" t="s">
        <v>266</v>
      </c>
      <c r="D146" s="28" t="s">
        <v>456</v>
      </c>
      <c r="E146" s="28" t="s">
        <v>455</v>
      </c>
      <c r="F146" s="28" t="s">
        <v>454</v>
      </c>
      <c r="G146" s="28" t="s">
        <v>456</v>
      </c>
      <c r="H146" s="28" t="s">
        <v>455</v>
      </c>
      <c r="I146" s="28" t="s">
        <v>454</v>
      </c>
      <c r="J146" s="27"/>
      <c r="K146" s="27"/>
      <c r="L146" s="27"/>
      <c r="N146"/>
    </row>
    <row r="147" spans="1:14" x14ac:dyDescent="0.35">
      <c r="A147" s="28" t="s">
        <v>401</v>
      </c>
      <c r="B147" s="28" t="s">
        <v>1203</v>
      </c>
      <c r="C147" s="28" t="s">
        <v>266</v>
      </c>
      <c r="D147" s="28" t="s">
        <v>453</v>
      </c>
      <c r="E147" s="28" t="s">
        <v>25</v>
      </c>
      <c r="F147" s="28" t="s">
        <v>452</v>
      </c>
      <c r="G147" s="28" t="s">
        <v>453</v>
      </c>
      <c r="H147" s="28" t="s">
        <v>25</v>
      </c>
      <c r="I147" s="28" t="s">
        <v>452</v>
      </c>
      <c r="J147" s="27"/>
      <c r="K147" s="27"/>
      <c r="L147" s="27"/>
      <c r="N147"/>
    </row>
    <row r="148" spans="1:14" x14ac:dyDescent="0.35">
      <c r="A148" s="28" t="s">
        <v>401</v>
      </c>
      <c r="B148" s="28" t="s">
        <v>1203</v>
      </c>
      <c r="C148" s="28" t="s">
        <v>266</v>
      </c>
      <c r="D148" s="28" t="s">
        <v>417</v>
      </c>
      <c r="E148" s="28" t="s">
        <v>1303</v>
      </c>
      <c r="F148" s="28" t="s">
        <v>1304</v>
      </c>
      <c r="G148" s="28" t="s">
        <v>417</v>
      </c>
      <c r="H148" s="28" t="s">
        <v>1303</v>
      </c>
      <c r="I148" s="28" t="s">
        <v>1304</v>
      </c>
      <c r="J148" s="27"/>
      <c r="K148" s="27"/>
      <c r="L148" s="27"/>
      <c r="N148"/>
    </row>
    <row r="149" spans="1:14" x14ac:dyDescent="0.35">
      <c r="A149" s="28" t="s">
        <v>401</v>
      </c>
      <c r="B149" s="28" t="s">
        <v>1203</v>
      </c>
      <c r="C149" s="28" t="s">
        <v>266</v>
      </c>
      <c r="D149" s="28" t="s">
        <v>415</v>
      </c>
      <c r="E149" s="28" t="s">
        <v>34</v>
      </c>
      <c r="F149" s="28" t="s">
        <v>414</v>
      </c>
      <c r="G149" s="28" t="s">
        <v>415</v>
      </c>
      <c r="H149" s="28" t="s">
        <v>34</v>
      </c>
      <c r="I149" s="28" t="s">
        <v>414</v>
      </c>
      <c r="J149" s="27"/>
      <c r="K149" s="27"/>
      <c r="L149" s="27"/>
      <c r="N149"/>
    </row>
    <row r="150" spans="1:14" x14ac:dyDescent="0.35">
      <c r="A150" s="28" t="s">
        <v>401</v>
      </c>
      <c r="B150" s="28" t="s">
        <v>1203</v>
      </c>
      <c r="C150" s="28" t="s">
        <v>266</v>
      </c>
      <c r="D150" s="28" t="s">
        <v>427</v>
      </c>
      <c r="E150" s="28" t="s">
        <v>50</v>
      </c>
      <c r="F150" s="28" t="s">
        <v>426</v>
      </c>
      <c r="G150" s="28" t="s">
        <v>427</v>
      </c>
      <c r="H150" s="28" t="s">
        <v>50</v>
      </c>
      <c r="I150" s="28" t="s">
        <v>426</v>
      </c>
      <c r="J150" s="27"/>
      <c r="K150" s="27"/>
      <c r="L150" s="27"/>
      <c r="N150"/>
    </row>
    <row r="151" spans="1:14" x14ac:dyDescent="0.35">
      <c r="A151" s="28" t="s">
        <v>401</v>
      </c>
      <c r="B151" s="28" t="s">
        <v>1203</v>
      </c>
      <c r="C151" s="28" t="s">
        <v>266</v>
      </c>
      <c r="D151" s="28" t="s">
        <v>413</v>
      </c>
      <c r="E151" s="28" t="s">
        <v>29</v>
      </c>
      <c r="F151" s="28" t="s">
        <v>412</v>
      </c>
      <c r="G151" s="28" t="s">
        <v>413</v>
      </c>
      <c r="H151" s="28" t="s">
        <v>29</v>
      </c>
      <c r="I151" s="28" t="s">
        <v>412</v>
      </c>
      <c r="J151" s="27"/>
      <c r="K151" s="27"/>
      <c r="L151" s="27"/>
      <c r="N151"/>
    </row>
    <row r="152" spans="1:14" x14ac:dyDescent="0.35">
      <c r="A152" s="28" t="s">
        <v>401</v>
      </c>
      <c r="B152" s="28" t="s">
        <v>1203</v>
      </c>
      <c r="C152" s="28" t="s">
        <v>266</v>
      </c>
      <c r="D152" s="28" t="s">
        <v>461</v>
      </c>
      <c r="E152" s="28" t="s">
        <v>126</v>
      </c>
      <c r="F152" s="28" t="s">
        <v>460</v>
      </c>
      <c r="G152" s="28" t="s">
        <v>461</v>
      </c>
      <c r="H152" s="28" t="s">
        <v>126</v>
      </c>
      <c r="I152" s="28" t="s">
        <v>460</v>
      </c>
      <c r="J152" s="27"/>
      <c r="K152" s="27"/>
      <c r="L152" s="27"/>
      <c r="N152"/>
    </row>
    <row r="153" spans="1:14" x14ac:dyDescent="0.35">
      <c r="A153" s="28" t="s">
        <v>401</v>
      </c>
      <c r="B153" s="28" t="s">
        <v>1203</v>
      </c>
      <c r="C153" s="28" t="s">
        <v>266</v>
      </c>
      <c r="D153" s="28" t="s">
        <v>408</v>
      </c>
      <c r="E153" s="28" t="s">
        <v>1204</v>
      </c>
      <c r="F153" s="28" t="s">
        <v>407</v>
      </c>
      <c r="G153" s="28" t="s">
        <v>408</v>
      </c>
      <c r="H153" s="28" t="s">
        <v>1204</v>
      </c>
      <c r="I153" s="28" t="s">
        <v>407</v>
      </c>
      <c r="J153" s="27"/>
      <c r="K153" s="27"/>
      <c r="L153" s="27"/>
      <c r="N153"/>
    </row>
    <row r="154" spans="1:14" x14ac:dyDescent="0.35">
      <c r="A154" s="28" t="s">
        <v>401</v>
      </c>
      <c r="B154" s="28" t="s">
        <v>1203</v>
      </c>
      <c r="C154" s="28" t="s">
        <v>266</v>
      </c>
      <c r="D154" s="28" t="s">
        <v>441</v>
      </c>
      <c r="E154" s="28" t="s">
        <v>1209</v>
      </c>
      <c r="F154" s="28" t="s">
        <v>440</v>
      </c>
      <c r="G154" s="28" t="s">
        <v>441</v>
      </c>
      <c r="H154" s="28" t="s">
        <v>1209</v>
      </c>
      <c r="I154" s="28" t="s">
        <v>440</v>
      </c>
      <c r="J154" s="27"/>
      <c r="K154" s="27"/>
      <c r="L154" s="27"/>
      <c r="N154"/>
    </row>
    <row r="155" spans="1:14" x14ac:dyDescent="0.35">
      <c r="A155" s="28" t="s">
        <v>645</v>
      </c>
      <c r="B155" s="28" t="s">
        <v>1305</v>
      </c>
      <c r="C155" s="28" t="s">
        <v>276</v>
      </c>
      <c r="D155" s="28" t="s">
        <v>697</v>
      </c>
      <c r="E155" s="28" t="s">
        <v>248</v>
      </c>
      <c r="F155" s="28" t="s">
        <v>696</v>
      </c>
      <c r="G155" s="28" t="s">
        <v>697</v>
      </c>
      <c r="H155" s="28" t="s">
        <v>248</v>
      </c>
      <c r="I155" s="28" t="s">
        <v>696</v>
      </c>
      <c r="J155" s="27"/>
      <c r="K155" s="27"/>
      <c r="L155" s="27"/>
      <c r="N155"/>
    </row>
    <row r="156" spans="1:14" x14ac:dyDescent="0.35">
      <c r="A156" s="28" t="s">
        <v>645</v>
      </c>
      <c r="B156" s="28" t="s">
        <v>1305</v>
      </c>
      <c r="C156" s="28" t="s">
        <v>276</v>
      </c>
      <c r="D156" s="28" t="s">
        <v>709</v>
      </c>
      <c r="E156" s="28" t="s">
        <v>178</v>
      </c>
      <c r="F156" s="28" t="s">
        <v>708</v>
      </c>
      <c r="G156" s="28" t="s">
        <v>709</v>
      </c>
      <c r="H156" s="28" t="s">
        <v>178</v>
      </c>
      <c r="I156" s="28" t="s">
        <v>708</v>
      </c>
      <c r="J156" s="27"/>
      <c r="K156" s="27"/>
      <c r="L156" s="27"/>
      <c r="N156"/>
    </row>
    <row r="157" spans="1:14" x14ac:dyDescent="0.35">
      <c r="A157" s="28" t="s">
        <v>645</v>
      </c>
      <c r="B157" s="28" t="s">
        <v>1305</v>
      </c>
      <c r="C157" s="28" t="s">
        <v>276</v>
      </c>
      <c r="D157" s="28" t="s">
        <v>662</v>
      </c>
      <c r="E157" s="28" t="s">
        <v>1306</v>
      </c>
      <c r="F157" s="28" t="s">
        <v>661</v>
      </c>
      <c r="G157" s="28" t="s">
        <v>662</v>
      </c>
      <c r="H157" s="28" t="s">
        <v>1306</v>
      </c>
      <c r="I157" s="28" t="s">
        <v>661</v>
      </c>
      <c r="J157" s="27"/>
      <c r="K157" s="27"/>
      <c r="L157" s="27"/>
      <c r="N157"/>
    </row>
    <row r="158" spans="1:14" x14ac:dyDescent="0.35">
      <c r="A158" s="28" t="s">
        <v>645</v>
      </c>
      <c r="B158" s="28" t="s">
        <v>1305</v>
      </c>
      <c r="C158" s="28" t="s">
        <v>276</v>
      </c>
      <c r="D158" s="28" t="s">
        <v>716</v>
      </c>
      <c r="E158" s="28" t="s">
        <v>1307</v>
      </c>
      <c r="F158" s="28" t="s">
        <v>1308</v>
      </c>
      <c r="G158" s="28" t="s">
        <v>716</v>
      </c>
      <c r="H158" s="28" t="s">
        <v>1307</v>
      </c>
      <c r="I158" s="28" t="s">
        <v>1308</v>
      </c>
      <c r="J158" s="27"/>
      <c r="K158" s="27"/>
      <c r="L158" s="27"/>
      <c r="N158"/>
    </row>
    <row r="159" spans="1:14" x14ac:dyDescent="0.35">
      <c r="A159" s="28" t="s">
        <v>645</v>
      </c>
      <c r="B159" s="28" t="s">
        <v>1305</v>
      </c>
      <c r="C159" s="28" t="s">
        <v>276</v>
      </c>
      <c r="D159" s="28" t="s">
        <v>688</v>
      </c>
      <c r="E159" s="28" t="s">
        <v>1310</v>
      </c>
      <c r="F159" s="28" t="s">
        <v>686</v>
      </c>
      <c r="G159" s="28" t="s">
        <v>688</v>
      </c>
      <c r="H159" s="28" t="s">
        <v>1309</v>
      </c>
      <c r="I159" s="28" t="s">
        <v>686</v>
      </c>
      <c r="J159" s="27"/>
      <c r="K159" s="27"/>
      <c r="L159" s="27"/>
      <c r="N159"/>
    </row>
    <row r="160" spans="1:14" x14ac:dyDescent="0.35">
      <c r="A160" s="28" t="s">
        <v>645</v>
      </c>
      <c r="B160" s="28" t="s">
        <v>1305</v>
      </c>
      <c r="C160" s="28" t="s">
        <v>276</v>
      </c>
      <c r="D160" s="28" t="s">
        <v>653</v>
      </c>
      <c r="E160" s="28" t="s">
        <v>129</v>
      </c>
      <c r="F160" s="28" t="s">
        <v>652</v>
      </c>
      <c r="G160" s="28" t="s">
        <v>653</v>
      </c>
      <c r="H160" s="28" t="s">
        <v>129</v>
      </c>
      <c r="I160" s="28" t="s">
        <v>652</v>
      </c>
      <c r="J160" s="27"/>
      <c r="K160" s="27"/>
      <c r="L160" s="27"/>
      <c r="N160"/>
    </row>
    <row r="161" spans="1:14" x14ac:dyDescent="0.35">
      <c r="A161" s="28" t="s">
        <v>645</v>
      </c>
      <c r="B161" s="28" t="s">
        <v>1305</v>
      </c>
      <c r="C161" s="28" t="s">
        <v>276</v>
      </c>
      <c r="D161" s="28" t="s">
        <v>664</v>
      </c>
      <c r="E161" s="28" t="s">
        <v>105</v>
      </c>
      <c r="F161" s="28" t="s">
        <v>663</v>
      </c>
      <c r="G161" s="28" t="s">
        <v>664</v>
      </c>
      <c r="H161" s="28" t="s">
        <v>105</v>
      </c>
      <c r="I161" s="28" t="s">
        <v>663</v>
      </c>
      <c r="J161" s="27"/>
      <c r="K161" s="27"/>
      <c r="L161" s="27"/>
      <c r="N161"/>
    </row>
    <row r="162" spans="1:14" x14ac:dyDescent="0.35">
      <c r="A162" s="28" t="s">
        <v>645</v>
      </c>
      <c r="B162" s="28" t="s">
        <v>1305</v>
      </c>
      <c r="C162" s="28" t="s">
        <v>276</v>
      </c>
      <c r="D162" s="28" t="s">
        <v>705</v>
      </c>
      <c r="E162" s="28" t="s">
        <v>703</v>
      </c>
      <c r="F162" s="28" t="s">
        <v>704</v>
      </c>
      <c r="G162" s="28" t="s">
        <v>705</v>
      </c>
      <c r="H162" s="28" t="s">
        <v>703</v>
      </c>
      <c r="I162" s="28" t="s">
        <v>704</v>
      </c>
      <c r="J162" s="27"/>
      <c r="K162" s="27"/>
      <c r="L162" s="27"/>
      <c r="N162"/>
    </row>
    <row r="163" spans="1:14" x14ac:dyDescent="0.35">
      <c r="A163" s="28" t="s">
        <v>645</v>
      </c>
      <c r="B163" s="28" t="s">
        <v>1305</v>
      </c>
      <c r="C163" s="28" t="s">
        <v>276</v>
      </c>
      <c r="D163" s="28" t="s">
        <v>700</v>
      </c>
      <c r="E163" s="28" t="s">
        <v>698</v>
      </c>
      <c r="F163" s="28" t="s">
        <v>699</v>
      </c>
      <c r="G163" s="28" t="s">
        <v>700</v>
      </c>
      <c r="H163" s="28" t="s">
        <v>698</v>
      </c>
      <c r="I163" s="28" t="s">
        <v>699</v>
      </c>
      <c r="J163" s="27"/>
      <c r="K163" s="27"/>
      <c r="L163" s="27"/>
      <c r="N163"/>
    </row>
    <row r="164" spans="1:14" x14ac:dyDescent="0.35">
      <c r="A164" s="28" t="s">
        <v>645</v>
      </c>
      <c r="B164" s="28" t="s">
        <v>1305</v>
      </c>
      <c r="C164" s="28" t="s">
        <v>276</v>
      </c>
      <c r="D164" s="28" t="s">
        <v>702</v>
      </c>
      <c r="E164" s="28" t="s">
        <v>104</v>
      </c>
      <c r="F164" s="28" t="s">
        <v>701</v>
      </c>
      <c r="G164" s="28" t="s">
        <v>702</v>
      </c>
      <c r="H164" s="28" t="s">
        <v>104</v>
      </c>
      <c r="I164" s="28" t="s">
        <v>701</v>
      </c>
      <c r="J164" s="27"/>
      <c r="K164" s="27"/>
      <c r="L164" s="27"/>
      <c r="N164"/>
    </row>
    <row r="165" spans="1:14" x14ac:dyDescent="0.35">
      <c r="A165" s="28" t="s">
        <v>645</v>
      </c>
      <c r="B165" s="28" t="s">
        <v>1305</v>
      </c>
      <c r="C165" s="28" t="s">
        <v>276</v>
      </c>
      <c r="D165" s="28" t="s">
        <v>707</v>
      </c>
      <c r="E165" s="28" t="s">
        <v>106</v>
      </c>
      <c r="F165" s="28" t="s">
        <v>706</v>
      </c>
      <c r="G165" s="28" t="s">
        <v>707</v>
      </c>
      <c r="H165" s="28" t="s">
        <v>106</v>
      </c>
      <c r="I165" s="28" t="s">
        <v>706</v>
      </c>
      <c r="J165" s="27"/>
      <c r="K165" s="27"/>
      <c r="L165" s="27"/>
      <c r="N165"/>
    </row>
    <row r="166" spans="1:14" x14ac:dyDescent="0.35">
      <c r="A166" s="28" t="s">
        <v>645</v>
      </c>
      <c r="B166" s="28" t="s">
        <v>1305</v>
      </c>
      <c r="C166" s="28" t="s">
        <v>276</v>
      </c>
      <c r="D166" s="28" t="s">
        <v>671</v>
      </c>
      <c r="E166" s="28" t="s">
        <v>669</v>
      </c>
      <c r="F166" s="28" t="s">
        <v>670</v>
      </c>
      <c r="G166" s="28" t="s">
        <v>671</v>
      </c>
      <c r="H166" s="28" t="s">
        <v>669</v>
      </c>
      <c r="I166" s="28" t="s">
        <v>670</v>
      </c>
      <c r="J166" s="27"/>
      <c r="K166" s="27"/>
      <c r="L166" s="27"/>
      <c r="N166"/>
    </row>
    <row r="167" spans="1:14" x14ac:dyDescent="0.35">
      <c r="A167" s="28" t="s">
        <v>645</v>
      </c>
      <c r="B167" s="28" t="s">
        <v>1305</v>
      </c>
      <c r="C167" s="28" t="s">
        <v>276</v>
      </c>
      <c r="D167" s="28" t="s">
        <v>668</v>
      </c>
      <c r="E167" s="28" t="s">
        <v>1313</v>
      </c>
      <c r="F167" s="28" t="s">
        <v>1312</v>
      </c>
      <c r="G167" s="28" t="s">
        <v>668</v>
      </c>
      <c r="H167" s="28" t="s">
        <v>1311</v>
      </c>
      <c r="I167" s="28" t="s">
        <v>1312</v>
      </c>
      <c r="J167" s="27"/>
      <c r="K167" s="27"/>
      <c r="L167" s="27"/>
      <c r="N167"/>
    </row>
    <row r="168" spans="1:14" x14ac:dyDescent="0.35">
      <c r="A168" s="28" t="s">
        <v>645</v>
      </c>
      <c r="B168" s="28" t="s">
        <v>1305</v>
      </c>
      <c r="C168" s="28" t="s">
        <v>276</v>
      </c>
      <c r="D168" s="28" t="s">
        <v>647</v>
      </c>
      <c r="E168" s="28" t="s">
        <v>256</v>
      </c>
      <c r="F168" s="28" t="s">
        <v>646</v>
      </c>
      <c r="G168" s="28" t="s">
        <v>647</v>
      </c>
      <c r="H168" s="28" t="s">
        <v>256</v>
      </c>
      <c r="I168" s="28" t="s">
        <v>646</v>
      </c>
      <c r="J168" s="27"/>
      <c r="K168" s="27"/>
      <c r="L168" s="27"/>
      <c r="N168"/>
    </row>
    <row r="169" spans="1:14" x14ac:dyDescent="0.35">
      <c r="A169" s="28" t="s">
        <v>645</v>
      </c>
      <c r="B169" s="28" t="s">
        <v>1305</v>
      </c>
      <c r="C169" s="28" t="s">
        <v>276</v>
      </c>
      <c r="D169" s="28" t="s">
        <v>673</v>
      </c>
      <c r="E169" s="28" t="s">
        <v>225</v>
      </c>
      <c r="F169" s="28" t="s">
        <v>672</v>
      </c>
      <c r="G169" s="28" t="s">
        <v>673</v>
      </c>
      <c r="H169" s="28" t="s">
        <v>225</v>
      </c>
      <c r="I169" s="28" t="s">
        <v>672</v>
      </c>
      <c r="J169" s="27"/>
      <c r="K169" s="27"/>
      <c r="L169" s="27"/>
      <c r="N169"/>
    </row>
    <row r="170" spans="1:14" x14ac:dyDescent="0.35">
      <c r="A170" s="28" t="s">
        <v>645</v>
      </c>
      <c r="B170" s="28" t="s">
        <v>1305</v>
      </c>
      <c r="C170" s="28" t="s">
        <v>276</v>
      </c>
      <c r="D170" s="28" t="s">
        <v>684</v>
      </c>
      <c r="E170" s="28" t="s">
        <v>1314</v>
      </c>
      <c r="F170" s="28" t="s">
        <v>683</v>
      </c>
      <c r="G170" s="28" t="s">
        <v>684</v>
      </c>
      <c r="H170" s="28" t="s">
        <v>1314</v>
      </c>
      <c r="I170" s="28" t="s">
        <v>683</v>
      </c>
      <c r="J170" s="27"/>
      <c r="K170" s="27"/>
      <c r="L170" s="27"/>
      <c r="N170"/>
    </row>
    <row r="171" spans="1:14" x14ac:dyDescent="0.35">
      <c r="A171" s="28" t="s">
        <v>645</v>
      </c>
      <c r="B171" s="28" t="s">
        <v>1305</v>
      </c>
      <c r="C171" s="28" t="s">
        <v>276</v>
      </c>
      <c r="D171" s="28" t="s">
        <v>681</v>
      </c>
      <c r="E171" s="28" t="s">
        <v>1315</v>
      </c>
      <c r="F171" s="28" t="s">
        <v>680</v>
      </c>
      <c r="G171" s="28" t="s">
        <v>681</v>
      </c>
      <c r="H171" s="28" t="s">
        <v>1315</v>
      </c>
      <c r="I171" s="28" t="s">
        <v>680</v>
      </c>
      <c r="J171" s="27"/>
      <c r="K171" s="27"/>
      <c r="L171" s="27"/>
      <c r="N171"/>
    </row>
    <row r="172" spans="1:14" x14ac:dyDescent="0.35">
      <c r="A172" s="28" t="s">
        <v>645</v>
      </c>
      <c r="B172" s="28" t="s">
        <v>1305</v>
      </c>
      <c r="C172" s="28" t="s">
        <v>276</v>
      </c>
      <c r="D172" s="28" t="s">
        <v>679</v>
      </c>
      <c r="E172" s="28" t="s">
        <v>678</v>
      </c>
      <c r="F172" s="28" t="s">
        <v>677</v>
      </c>
      <c r="G172" s="28" t="s">
        <v>679</v>
      </c>
      <c r="H172" s="28" t="s">
        <v>676</v>
      </c>
      <c r="I172" s="28" t="s">
        <v>677</v>
      </c>
      <c r="J172" s="27"/>
      <c r="K172" s="27"/>
      <c r="L172" s="27"/>
      <c r="N172"/>
    </row>
    <row r="173" spans="1:14" x14ac:dyDescent="0.35">
      <c r="A173" s="28" t="s">
        <v>645</v>
      </c>
      <c r="B173" s="28" t="s">
        <v>1305</v>
      </c>
      <c r="C173" s="28" t="s">
        <v>276</v>
      </c>
      <c r="D173" s="28" t="s">
        <v>711</v>
      </c>
      <c r="E173" s="28" t="s">
        <v>131</v>
      </c>
      <c r="F173" s="28" t="s">
        <v>1316</v>
      </c>
      <c r="G173" s="28" t="s">
        <v>711</v>
      </c>
      <c r="H173" s="28" t="s">
        <v>131</v>
      </c>
      <c r="I173" s="28" t="s">
        <v>1316</v>
      </c>
      <c r="J173" s="27"/>
      <c r="K173" s="27"/>
      <c r="L173" s="27"/>
      <c r="N173"/>
    </row>
    <row r="174" spans="1:14" x14ac:dyDescent="0.35">
      <c r="A174" s="28" t="s">
        <v>645</v>
      </c>
      <c r="B174" s="28" t="s">
        <v>1305</v>
      </c>
      <c r="C174" s="28" t="s">
        <v>276</v>
      </c>
      <c r="D174" s="28" t="s">
        <v>695</v>
      </c>
      <c r="E174" s="28" t="s">
        <v>693</v>
      </c>
      <c r="F174" s="28" t="s">
        <v>1317</v>
      </c>
      <c r="G174" s="28" t="s">
        <v>695</v>
      </c>
      <c r="H174" s="28" t="s">
        <v>693</v>
      </c>
      <c r="I174" s="28" t="s">
        <v>1317</v>
      </c>
      <c r="J174" s="27"/>
      <c r="K174" s="27"/>
      <c r="L174" s="27"/>
      <c r="N174"/>
    </row>
    <row r="175" spans="1:14" x14ac:dyDescent="0.35">
      <c r="A175" s="28" t="s">
        <v>645</v>
      </c>
      <c r="B175" s="28" t="s">
        <v>1305</v>
      </c>
      <c r="C175" s="28" t="s">
        <v>276</v>
      </c>
      <c r="D175" s="28" t="s">
        <v>666</v>
      </c>
      <c r="E175" s="28" t="s">
        <v>203</v>
      </c>
      <c r="F175" s="28" t="s">
        <v>665</v>
      </c>
      <c r="G175" s="28" t="s">
        <v>666</v>
      </c>
      <c r="H175" s="28" t="s">
        <v>203</v>
      </c>
      <c r="I175" s="28" t="s">
        <v>665</v>
      </c>
      <c r="J175" s="27"/>
      <c r="K175" s="27"/>
      <c r="L175" s="27"/>
      <c r="N175"/>
    </row>
    <row r="176" spans="1:14" x14ac:dyDescent="0.35">
      <c r="A176" s="28" t="s">
        <v>645</v>
      </c>
      <c r="B176" s="28" t="s">
        <v>1305</v>
      </c>
      <c r="C176" s="28" t="s">
        <v>276</v>
      </c>
      <c r="D176" s="28" t="s">
        <v>651</v>
      </c>
      <c r="E176" s="28" t="s">
        <v>1320</v>
      </c>
      <c r="F176" s="28" t="s">
        <v>1319</v>
      </c>
      <c r="G176" s="28" t="s">
        <v>651</v>
      </c>
      <c r="H176" s="28" t="s">
        <v>1318</v>
      </c>
      <c r="I176" s="28" t="s">
        <v>1319</v>
      </c>
      <c r="J176" s="27"/>
      <c r="K176" s="27"/>
      <c r="L176" s="27"/>
      <c r="N176"/>
    </row>
    <row r="177" spans="1:14" x14ac:dyDescent="0.35">
      <c r="A177" s="28" t="s">
        <v>645</v>
      </c>
      <c r="B177" s="28" t="s">
        <v>1305</v>
      </c>
      <c r="C177" s="28" t="s">
        <v>276</v>
      </c>
      <c r="D177" s="28" t="s">
        <v>713</v>
      </c>
      <c r="E177" s="28" t="s">
        <v>245</v>
      </c>
      <c r="F177" s="28" t="s">
        <v>712</v>
      </c>
      <c r="G177" s="28" t="s">
        <v>713</v>
      </c>
      <c r="H177" s="28" t="s">
        <v>1321</v>
      </c>
      <c r="I177" s="28" t="s">
        <v>712</v>
      </c>
      <c r="J177" s="27"/>
      <c r="K177" s="27"/>
      <c r="L177" s="27"/>
      <c r="N177"/>
    </row>
    <row r="178" spans="1:14" x14ac:dyDescent="0.35">
      <c r="A178" s="28" t="s">
        <v>645</v>
      </c>
      <c r="B178" s="28" t="s">
        <v>1305</v>
      </c>
      <c r="C178" s="28" t="s">
        <v>276</v>
      </c>
      <c r="D178" s="28" t="s">
        <v>690</v>
      </c>
      <c r="E178" s="28" t="s">
        <v>1322</v>
      </c>
      <c r="F178" s="28" t="s">
        <v>689</v>
      </c>
      <c r="G178" s="28" t="s">
        <v>690</v>
      </c>
      <c r="H178" s="28" t="s">
        <v>1322</v>
      </c>
      <c r="I178" s="28" t="s">
        <v>689</v>
      </c>
      <c r="J178" s="27"/>
      <c r="K178" s="27"/>
      <c r="L178" s="27"/>
      <c r="N178"/>
    </row>
    <row r="179" spans="1:14" x14ac:dyDescent="0.35">
      <c r="A179" s="28" t="s">
        <v>645</v>
      </c>
      <c r="B179" s="28" t="s">
        <v>1305</v>
      </c>
      <c r="C179" s="28" t="s">
        <v>276</v>
      </c>
      <c r="D179" s="28" t="s">
        <v>675</v>
      </c>
      <c r="E179" s="28" t="s">
        <v>1323</v>
      </c>
      <c r="F179" s="28" t="s">
        <v>674</v>
      </c>
      <c r="G179" s="28" t="s">
        <v>675</v>
      </c>
      <c r="H179" s="28" t="s">
        <v>1323</v>
      </c>
      <c r="I179" s="28" t="s">
        <v>674</v>
      </c>
      <c r="J179" s="27"/>
      <c r="K179" s="27"/>
      <c r="L179" s="27"/>
      <c r="N179"/>
    </row>
    <row r="180" spans="1:14" x14ac:dyDescent="0.35">
      <c r="A180" s="28" t="s">
        <v>645</v>
      </c>
      <c r="B180" s="28" t="s">
        <v>1305</v>
      </c>
      <c r="C180" s="28" t="s">
        <v>276</v>
      </c>
      <c r="D180" s="28" t="s">
        <v>655</v>
      </c>
      <c r="E180" s="28" t="s">
        <v>221</v>
      </c>
      <c r="F180" s="28" t="s">
        <v>654</v>
      </c>
      <c r="G180" s="28" t="s">
        <v>656</v>
      </c>
      <c r="H180" s="28" t="s">
        <v>221</v>
      </c>
      <c r="I180" s="28" t="s">
        <v>654</v>
      </c>
      <c r="J180" s="27"/>
      <c r="K180" s="27"/>
      <c r="L180" s="27"/>
      <c r="N180"/>
    </row>
    <row r="181" spans="1:14" x14ac:dyDescent="0.35">
      <c r="A181" s="28" t="s">
        <v>645</v>
      </c>
      <c r="B181" s="28" t="s">
        <v>1305</v>
      </c>
      <c r="C181" s="28" t="s">
        <v>276</v>
      </c>
      <c r="D181" s="28" t="s">
        <v>658</v>
      </c>
      <c r="E181" s="28" t="s">
        <v>169</v>
      </c>
      <c r="F181" s="28" t="s">
        <v>657</v>
      </c>
      <c r="G181" s="28" t="s">
        <v>659</v>
      </c>
      <c r="H181" s="28" t="s">
        <v>169</v>
      </c>
      <c r="I181" s="28" t="s">
        <v>657</v>
      </c>
      <c r="J181" s="27"/>
      <c r="K181" s="27"/>
      <c r="L181" s="27"/>
      <c r="N181"/>
    </row>
    <row r="182" spans="1:14" x14ac:dyDescent="0.35">
      <c r="A182" s="28" t="s">
        <v>645</v>
      </c>
      <c r="B182" s="28" t="s">
        <v>1305</v>
      </c>
      <c r="C182" s="28" t="s">
        <v>276</v>
      </c>
      <c r="D182" s="28" t="s">
        <v>692</v>
      </c>
      <c r="E182" s="28" t="s">
        <v>1324</v>
      </c>
      <c r="F182" s="28" t="s">
        <v>1325</v>
      </c>
      <c r="G182" s="28" t="s">
        <v>692</v>
      </c>
      <c r="H182" s="28" t="s">
        <v>1324</v>
      </c>
      <c r="I182" s="28" t="s">
        <v>1325</v>
      </c>
      <c r="J182" s="27"/>
      <c r="K182" s="27"/>
      <c r="L182" s="27"/>
      <c r="N182"/>
    </row>
    <row r="183" spans="1:14" x14ac:dyDescent="0.35">
      <c r="A183" s="28" t="s">
        <v>617</v>
      </c>
      <c r="B183" s="28" t="s">
        <v>13</v>
      </c>
      <c r="C183" s="28" t="s">
        <v>275</v>
      </c>
      <c r="D183" s="28" t="s">
        <v>619</v>
      </c>
      <c r="E183" s="28" t="s">
        <v>145</v>
      </c>
      <c r="F183" s="28" t="s">
        <v>618</v>
      </c>
      <c r="G183" s="28" t="s">
        <v>619</v>
      </c>
      <c r="H183" s="28" t="s">
        <v>145</v>
      </c>
      <c r="I183" s="28" t="s">
        <v>618</v>
      </c>
      <c r="J183" s="27"/>
      <c r="K183" s="27"/>
      <c r="L183" s="27"/>
      <c r="N183"/>
    </row>
    <row r="184" spans="1:14" x14ac:dyDescent="0.35">
      <c r="A184" s="28" t="s">
        <v>617</v>
      </c>
      <c r="B184" s="28" t="s">
        <v>13</v>
      </c>
      <c r="C184" s="28" t="s">
        <v>275</v>
      </c>
      <c r="D184" s="28" t="s">
        <v>632</v>
      </c>
      <c r="E184" s="28" t="s">
        <v>198</v>
      </c>
      <c r="F184" s="28" t="s">
        <v>631</v>
      </c>
      <c r="G184" s="28" t="s">
        <v>632</v>
      </c>
      <c r="H184" s="28" t="s">
        <v>198</v>
      </c>
      <c r="I184" s="28" t="s">
        <v>631</v>
      </c>
      <c r="J184" s="27"/>
      <c r="K184" s="27"/>
      <c r="L184" s="27"/>
      <c r="N184"/>
    </row>
    <row r="185" spans="1:14" x14ac:dyDescent="0.35">
      <c r="A185" s="28" t="s">
        <v>617</v>
      </c>
      <c r="B185" s="28" t="s">
        <v>13</v>
      </c>
      <c r="C185" s="28" t="s">
        <v>275</v>
      </c>
      <c r="D185" s="28" t="s">
        <v>630</v>
      </c>
      <c r="E185" s="28" t="s">
        <v>249</v>
      </c>
      <c r="F185" s="28" t="s">
        <v>629</v>
      </c>
      <c r="G185" s="28" t="s">
        <v>630</v>
      </c>
      <c r="H185" s="28" t="s">
        <v>249</v>
      </c>
      <c r="I185" s="28" t="s">
        <v>629</v>
      </c>
      <c r="J185" s="27"/>
      <c r="K185" s="27"/>
      <c r="L185" s="27"/>
      <c r="N185"/>
    </row>
    <row r="186" spans="1:14" x14ac:dyDescent="0.35">
      <c r="A186" s="28" t="s">
        <v>617</v>
      </c>
      <c r="B186" s="28" t="s">
        <v>13</v>
      </c>
      <c r="C186" s="28" t="s">
        <v>275</v>
      </c>
      <c r="D186" s="28" t="s">
        <v>634</v>
      </c>
      <c r="E186" s="28" t="s">
        <v>1326</v>
      </c>
      <c r="F186" s="28" t="s">
        <v>633</v>
      </c>
      <c r="G186" s="28" t="s">
        <v>634</v>
      </c>
      <c r="H186" s="28" t="s">
        <v>1326</v>
      </c>
      <c r="I186" s="28" t="s">
        <v>633</v>
      </c>
      <c r="J186" s="27"/>
      <c r="K186" s="27"/>
      <c r="L186" s="27"/>
      <c r="N186"/>
    </row>
    <row r="187" spans="1:14" x14ac:dyDescent="0.35">
      <c r="A187" s="28" t="s">
        <v>617</v>
      </c>
      <c r="B187" s="28" t="s">
        <v>13</v>
      </c>
      <c r="C187" s="28" t="s">
        <v>275</v>
      </c>
      <c r="D187" s="28" t="s">
        <v>640</v>
      </c>
      <c r="E187" s="28" t="s">
        <v>1327</v>
      </c>
      <c r="F187" s="28" t="s">
        <v>639</v>
      </c>
      <c r="G187" s="28" t="s">
        <v>640</v>
      </c>
      <c r="H187" s="28" t="s">
        <v>1327</v>
      </c>
      <c r="I187" s="28" t="s">
        <v>639</v>
      </c>
      <c r="J187" s="27"/>
      <c r="K187" s="27"/>
      <c r="L187" s="27"/>
      <c r="N187"/>
    </row>
    <row r="188" spans="1:14" x14ac:dyDescent="0.35">
      <c r="A188" s="28" t="s">
        <v>617</v>
      </c>
      <c r="B188" s="28" t="s">
        <v>13</v>
      </c>
      <c r="C188" s="28" t="s">
        <v>275</v>
      </c>
      <c r="D188" s="28" t="s">
        <v>642</v>
      </c>
      <c r="E188" s="28" t="s">
        <v>1210</v>
      </c>
      <c r="F188" s="28" t="s">
        <v>641</v>
      </c>
      <c r="G188" s="28" t="s">
        <v>642</v>
      </c>
      <c r="H188" s="28" t="s">
        <v>1210</v>
      </c>
      <c r="I188" s="28" t="s">
        <v>641</v>
      </c>
      <c r="J188" s="27"/>
      <c r="K188" s="27"/>
      <c r="L188" s="27"/>
      <c r="N188"/>
    </row>
    <row r="189" spans="1:14" x14ac:dyDescent="0.35">
      <c r="A189" s="28" t="s">
        <v>617</v>
      </c>
      <c r="B189" s="28" t="s">
        <v>13</v>
      </c>
      <c r="C189" s="28" t="s">
        <v>275</v>
      </c>
      <c r="D189" s="28" t="s">
        <v>644</v>
      </c>
      <c r="E189" s="28" t="s">
        <v>41</v>
      </c>
      <c r="F189" s="28" t="s">
        <v>643</v>
      </c>
      <c r="G189" s="28" t="s">
        <v>644</v>
      </c>
      <c r="H189" s="28" t="s">
        <v>41</v>
      </c>
      <c r="I189" s="28" t="s">
        <v>643</v>
      </c>
      <c r="J189" s="27"/>
      <c r="K189" s="27"/>
      <c r="L189" s="27"/>
      <c r="N189"/>
    </row>
    <row r="190" spans="1:14" x14ac:dyDescent="0.35">
      <c r="A190" s="28" t="s">
        <v>617</v>
      </c>
      <c r="B190" s="28" t="s">
        <v>13</v>
      </c>
      <c r="C190" s="28" t="s">
        <v>275</v>
      </c>
      <c r="D190" s="28" t="s">
        <v>628</v>
      </c>
      <c r="E190" s="28" t="s">
        <v>53</v>
      </c>
      <c r="F190" s="28" t="s">
        <v>627</v>
      </c>
      <c r="G190" s="28" t="s">
        <v>628</v>
      </c>
      <c r="H190" s="28" t="s">
        <v>53</v>
      </c>
      <c r="I190" s="28" t="s">
        <v>627</v>
      </c>
      <c r="J190" s="27"/>
      <c r="K190" s="27"/>
      <c r="L190" s="27"/>
      <c r="N190"/>
    </row>
    <row r="191" spans="1:14" x14ac:dyDescent="0.35">
      <c r="A191" s="28" t="s">
        <v>617</v>
      </c>
      <c r="B191" s="28" t="s">
        <v>13</v>
      </c>
      <c r="C191" s="28" t="s">
        <v>275</v>
      </c>
      <c r="D191" s="28" t="s">
        <v>638</v>
      </c>
      <c r="E191" s="28" t="s">
        <v>1329</v>
      </c>
      <c r="F191" s="28" t="s">
        <v>636</v>
      </c>
      <c r="G191" s="28" t="s">
        <v>638</v>
      </c>
      <c r="H191" s="28" t="s">
        <v>1328</v>
      </c>
      <c r="I191" s="28" t="s">
        <v>636</v>
      </c>
      <c r="J191" s="27"/>
      <c r="K191" s="27"/>
      <c r="L191" s="27"/>
      <c r="N191"/>
    </row>
    <row r="192" spans="1:14" x14ac:dyDescent="0.35">
      <c r="A192" s="28" t="s">
        <v>617</v>
      </c>
      <c r="B192" s="28" t="s">
        <v>13</v>
      </c>
      <c r="C192" s="28" t="s">
        <v>275</v>
      </c>
      <c r="D192" s="28" t="s">
        <v>624</v>
      </c>
      <c r="E192" s="28" t="s">
        <v>1330</v>
      </c>
      <c r="F192" s="28" t="s">
        <v>623</v>
      </c>
      <c r="G192" s="28" t="s">
        <v>624</v>
      </c>
      <c r="H192" s="28" t="s">
        <v>1330</v>
      </c>
      <c r="I192" s="28" t="s">
        <v>623</v>
      </c>
      <c r="J192" s="27"/>
      <c r="K192" s="27"/>
      <c r="L192" s="27"/>
      <c r="N192"/>
    </row>
    <row r="193" spans="1:14" x14ac:dyDescent="0.35">
      <c r="A193" s="28" t="s">
        <v>617</v>
      </c>
      <c r="B193" s="28" t="s">
        <v>13</v>
      </c>
      <c r="C193" s="28" t="s">
        <v>275</v>
      </c>
      <c r="D193" s="28" t="s">
        <v>626</v>
      </c>
      <c r="E193" s="28" t="s">
        <v>1221</v>
      </c>
      <c r="F193" s="28" t="s">
        <v>1331</v>
      </c>
      <c r="G193" s="28" t="s">
        <v>626</v>
      </c>
      <c r="H193" s="28" t="s">
        <v>1221</v>
      </c>
      <c r="I193" s="28" t="s">
        <v>1331</v>
      </c>
      <c r="J193" s="27"/>
      <c r="K193" s="27"/>
      <c r="L193" s="27"/>
      <c r="N193"/>
    </row>
    <row r="194" spans="1:14" x14ac:dyDescent="0.35">
      <c r="A194" s="28" t="s">
        <v>617</v>
      </c>
      <c r="B194" s="28" t="s">
        <v>13</v>
      </c>
      <c r="C194" s="28" t="s">
        <v>275</v>
      </c>
      <c r="D194" s="28" t="s">
        <v>622</v>
      </c>
      <c r="E194" s="28" t="s">
        <v>620</v>
      </c>
      <c r="F194" s="28" t="s">
        <v>621</v>
      </c>
      <c r="G194" s="28" t="s">
        <v>622</v>
      </c>
      <c r="H194" s="28" t="s">
        <v>620</v>
      </c>
      <c r="I194" s="28" t="s">
        <v>621</v>
      </c>
      <c r="J194" s="27"/>
      <c r="K194" s="27"/>
      <c r="L194" s="27"/>
      <c r="N194"/>
    </row>
    <row r="195" spans="1:14" x14ac:dyDescent="0.35">
      <c r="A195" s="28" t="s">
        <v>999</v>
      </c>
      <c r="B195" s="28" t="s">
        <v>15</v>
      </c>
      <c r="C195" s="28" t="s">
        <v>271</v>
      </c>
      <c r="D195" s="28" t="s">
        <v>1017</v>
      </c>
      <c r="E195" s="28" t="s">
        <v>1332</v>
      </c>
      <c r="F195" s="28" t="s">
        <v>1016</v>
      </c>
      <c r="G195" s="28" t="s">
        <v>1017</v>
      </c>
      <c r="H195" s="28" t="s">
        <v>1332</v>
      </c>
      <c r="I195" s="28" t="s">
        <v>1016</v>
      </c>
      <c r="J195" s="27"/>
      <c r="K195" s="27"/>
      <c r="L195" s="27"/>
      <c r="N195"/>
    </row>
    <row r="196" spans="1:14" x14ac:dyDescent="0.35">
      <c r="A196" s="28" t="s">
        <v>999</v>
      </c>
      <c r="B196" s="28" t="s">
        <v>15</v>
      </c>
      <c r="C196" s="28" t="s">
        <v>271</v>
      </c>
      <c r="D196" s="28" t="s">
        <v>1003</v>
      </c>
      <c r="E196" s="28" t="s">
        <v>1333</v>
      </c>
      <c r="F196" s="28" t="s">
        <v>1002</v>
      </c>
      <c r="G196" s="28" t="s">
        <v>1003</v>
      </c>
      <c r="H196" s="28" t="s">
        <v>1333</v>
      </c>
      <c r="I196" s="28" t="s">
        <v>1002</v>
      </c>
      <c r="J196" s="27"/>
      <c r="K196" s="27"/>
      <c r="L196" s="27"/>
      <c r="N196"/>
    </row>
    <row r="197" spans="1:14" x14ac:dyDescent="0.35">
      <c r="A197" s="28" t="s">
        <v>999</v>
      </c>
      <c r="B197" s="28" t="s">
        <v>15</v>
      </c>
      <c r="C197" s="28" t="s">
        <v>271</v>
      </c>
      <c r="D197" s="28" t="s">
        <v>1024</v>
      </c>
      <c r="E197" s="28" t="s">
        <v>213</v>
      </c>
      <c r="F197" s="28" t="s">
        <v>1023</v>
      </c>
      <c r="G197" s="28" t="s">
        <v>1024</v>
      </c>
      <c r="H197" s="28" t="s">
        <v>213</v>
      </c>
      <c r="I197" s="28" t="s">
        <v>1023</v>
      </c>
      <c r="J197" s="27"/>
      <c r="K197" s="27"/>
      <c r="L197" s="27"/>
      <c r="N197"/>
    </row>
    <row r="198" spans="1:14" x14ac:dyDescent="0.35">
      <c r="A198" s="28" t="s">
        <v>999</v>
      </c>
      <c r="B198" s="28" t="s">
        <v>15</v>
      </c>
      <c r="C198" s="28" t="s">
        <v>271</v>
      </c>
      <c r="D198" s="28" t="s">
        <v>1009</v>
      </c>
      <c r="E198" s="28" t="s">
        <v>1335</v>
      </c>
      <c r="F198" s="28" t="s">
        <v>1008</v>
      </c>
      <c r="G198" s="28" t="s">
        <v>1009</v>
      </c>
      <c r="H198" s="28" t="s">
        <v>1334</v>
      </c>
      <c r="I198" s="28" t="s">
        <v>1008</v>
      </c>
      <c r="J198" s="27"/>
      <c r="K198" s="27"/>
      <c r="L198" s="27"/>
      <c r="N198"/>
    </row>
    <row r="199" spans="1:14" x14ac:dyDescent="0.35">
      <c r="A199" s="28" t="s">
        <v>999</v>
      </c>
      <c r="B199" s="28" t="s">
        <v>15</v>
      </c>
      <c r="C199" s="28" t="s">
        <v>271</v>
      </c>
      <c r="D199" s="28" t="s">
        <v>1038</v>
      </c>
      <c r="E199" s="28" t="s">
        <v>1220</v>
      </c>
      <c r="F199" s="28" t="s">
        <v>1037</v>
      </c>
      <c r="G199" s="28" t="s">
        <v>1038</v>
      </c>
      <c r="H199" s="28" t="s">
        <v>1220</v>
      </c>
      <c r="I199" s="28" t="s">
        <v>1037</v>
      </c>
      <c r="J199" s="27"/>
      <c r="K199" s="27"/>
      <c r="L199" s="27"/>
      <c r="N199"/>
    </row>
    <row r="200" spans="1:14" x14ac:dyDescent="0.35">
      <c r="A200" s="28" t="s">
        <v>999</v>
      </c>
      <c r="B200" s="28" t="s">
        <v>15</v>
      </c>
      <c r="C200" s="28" t="s">
        <v>271</v>
      </c>
      <c r="D200" s="28" t="s">
        <v>1001</v>
      </c>
      <c r="E200" s="28" t="s">
        <v>1219</v>
      </c>
      <c r="F200" s="28" t="s">
        <v>1000</v>
      </c>
      <c r="G200" s="28" t="s">
        <v>1001</v>
      </c>
      <c r="H200" s="28" t="s">
        <v>1219</v>
      </c>
      <c r="I200" s="28" t="s">
        <v>1000</v>
      </c>
      <c r="J200" s="27"/>
      <c r="K200" s="27"/>
      <c r="L200" s="27"/>
      <c r="N200"/>
    </row>
    <row r="201" spans="1:14" x14ac:dyDescent="0.35">
      <c r="A201" s="28" t="s">
        <v>999</v>
      </c>
      <c r="B201" s="28" t="s">
        <v>15</v>
      </c>
      <c r="C201" s="28" t="s">
        <v>271</v>
      </c>
      <c r="D201" s="28" t="s">
        <v>1015</v>
      </c>
      <c r="E201" s="28" t="s">
        <v>259</v>
      </c>
      <c r="F201" s="28" t="s">
        <v>1014</v>
      </c>
      <c r="G201" s="28" t="s">
        <v>1015</v>
      </c>
      <c r="H201" s="28" t="s">
        <v>259</v>
      </c>
      <c r="I201" s="28" t="s">
        <v>1014</v>
      </c>
      <c r="J201" s="27"/>
      <c r="K201" s="27"/>
      <c r="L201" s="27"/>
      <c r="N201"/>
    </row>
    <row r="202" spans="1:14" x14ac:dyDescent="0.35">
      <c r="A202" s="28" t="s">
        <v>999</v>
      </c>
      <c r="B202" s="28" t="s">
        <v>15</v>
      </c>
      <c r="C202" s="28" t="s">
        <v>271</v>
      </c>
      <c r="D202" s="28" t="s">
        <v>1030</v>
      </c>
      <c r="E202" s="28" t="s">
        <v>1336</v>
      </c>
      <c r="F202" s="28" t="s">
        <v>1337</v>
      </c>
      <c r="G202" s="28" t="s">
        <v>1030</v>
      </c>
      <c r="H202" s="28" t="s">
        <v>1336</v>
      </c>
      <c r="I202" s="28" t="s">
        <v>1337</v>
      </c>
      <c r="J202" s="27"/>
      <c r="K202" s="27"/>
      <c r="L202" s="27"/>
      <c r="N202"/>
    </row>
    <row r="203" spans="1:14" x14ac:dyDescent="0.35">
      <c r="A203" s="28" t="s">
        <v>999</v>
      </c>
      <c r="B203" s="28" t="s">
        <v>15</v>
      </c>
      <c r="C203" s="28" t="s">
        <v>271</v>
      </c>
      <c r="D203" s="28" t="s">
        <v>1032</v>
      </c>
      <c r="E203" s="28" t="s">
        <v>1338</v>
      </c>
      <c r="F203" s="28" t="s">
        <v>1339</v>
      </c>
      <c r="G203" s="28" t="s">
        <v>1032</v>
      </c>
      <c r="H203" s="28" t="s">
        <v>1338</v>
      </c>
      <c r="I203" s="28" t="s">
        <v>1339</v>
      </c>
      <c r="J203" s="27"/>
      <c r="K203" s="27"/>
      <c r="L203" s="27"/>
      <c r="N203"/>
    </row>
    <row r="204" spans="1:14" x14ac:dyDescent="0.35">
      <c r="A204" s="28" t="s">
        <v>999</v>
      </c>
      <c r="B204" s="28" t="s">
        <v>15</v>
      </c>
      <c r="C204" s="28" t="s">
        <v>271</v>
      </c>
      <c r="D204" s="28" t="s">
        <v>1034</v>
      </c>
      <c r="E204" s="28" t="s">
        <v>246</v>
      </c>
      <c r="F204" s="28" t="s">
        <v>1033</v>
      </c>
      <c r="G204" s="28" t="s">
        <v>1034</v>
      </c>
      <c r="H204" s="28" t="s">
        <v>246</v>
      </c>
      <c r="I204" s="28" t="s">
        <v>1033</v>
      </c>
      <c r="J204" s="27"/>
      <c r="K204" s="27"/>
      <c r="L204" s="27"/>
      <c r="N204"/>
    </row>
    <row r="205" spans="1:14" x14ac:dyDescent="0.35">
      <c r="A205" s="28" t="s">
        <v>999</v>
      </c>
      <c r="B205" s="28" t="s">
        <v>15</v>
      </c>
      <c r="C205" s="28" t="s">
        <v>271</v>
      </c>
      <c r="D205" s="28" t="s">
        <v>1022</v>
      </c>
      <c r="E205" s="28" t="s">
        <v>1020</v>
      </c>
      <c r="F205" s="28" t="s">
        <v>1021</v>
      </c>
      <c r="G205" s="28" t="s">
        <v>1022</v>
      </c>
      <c r="H205" s="28" t="s">
        <v>1020</v>
      </c>
      <c r="I205" s="28" t="s">
        <v>1021</v>
      </c>
      <c r="J205" s="27"/>
      <c r="K205" s="27"/>
      <c r="L205" s="27"/>
      <c r="N205"/>
    </row>
    <row r="206" spans="1:14" x14ac:dyDescent="0.35">
      <c r="A206" s="28" t="s">
        <v>999</v>
      </c>
      <c r="B206" s="28" t="s">
        <v>15</v>
      </c>
      <c r="C206" s="28" t="s">
        <v>271</v>
      </c>
      <c r="D206" s="28" t="s">
        <v>1011</v>
      </c>
      <c r="E206" s="28" t="s">
        <v>233</v>
      </c>
      <c r="F206" s="28" t="s">
        <v>1010</v>
      </c>
      <c r="G206" s="28" t="s">
        <v>1011</v>
      </c>
      <c r="H206" s="28" t="s">
        <v>1340</v>
      </c>
      <c r="I206" s="28" t="s">
        <v>1010</v>
      </c>
      <c r="J206" s="27"/>
      <c r="K206" s="27"/>
      <c r="L206" s="27"/>
      <c r="N206"/>
    </row>
    <row r="207" spans="1:14" x14ac:dyDescent="0.35">
      <c r="A207" s="28" t="s">
        <v>999</v>
      </c>
      <c r="B207" s="28" t="s">
        <v>15</v>
      </c>
      <c r="C207" s="28" t="s">
        <v>271</v>
      </c>
      <c r="D207" s="28" t="s">
        <v>1013</v>
      </c>
      <c r="E207" s="28" t="s">
        <v>109</v>
      </c>
      <c r="F207" s="28" t="s">
        <v>1012</v>
      </c>
      <c r="G207" s="28" t="s">
        <v>1013</v>
      </c>
      <c r="H207" s="28" t="s">
        <v>109</v>
      </c>
      <c r="I207" s="28" t="s">
        <v>1012</v>
      </c>
      <c r="J207" s="27"/>
      <c r="K207" s="27"/>
      <c r="L207" s="27"/>
      <c r="N207"/>
    </row>
    <row r="208" spans="1:14" x14ac:dyDescent="0.35">
      <c r="A208" s="28" t="s">
        <v>999</v>
      </c>
      <c r="B208" s="28" t="s">
        <v>15</v>
      </c>
      <c r="C208" s="28" t="s">
        <v>271</v>
      </c>
      <c r="D208" s="28" t="s">
        <v>1019</v>
      </c>
      <c r="E208" s="28" t="s">
        <v>111</v>
      </c>
      <c r="F208" s="28" t="s">
        <v>1018</v>
      </c>
      <c r="G208" s="28" t="s">
        <v>1019</v>
      </c>
      <c r="H208" s="28" t="s">
        <v>111</v>
      </c>
      <c r="I208" s="28" t="s">
        <v>1018</v>
      </c>
      <c r="J208" s="27"/>
      <c r="K208" s="27"/>
      <c r="L208" s="27"/>
      <c r="N208"/>
    </row>
    <row r="209" spans="1:14" x14ac:dyDescent="0.35">
      <c r="A209" s="28" t="s">
        <v>999</v>
      </c>
      <c r="B209" s="28" t="s">
        <v>15</v>
      </c>
      <c r="C209" s="28" t="s">
        <v>271</v>
      </c>
      <c r="D209" s="28" t="s">
        <v>1006</v>
      </c>
      <c r="E209" s="28" t="s">
        <v>1004</v>
      </c>
      <c r="F209" s="28" t="s">
        <v>1110</v>
      </c>
      <c r="G209" s="28" t="s">
        <v>1006</v>
      </c>
      <c r="H209" s="28" t="s">
        <v>1004</v>
      </c>
      <c r="I209" s="28" t="s">
        <v>1110</v>
      </c>
      <c r="J209" s="27"/>
      <c r="K209" s="27"/>
      <c r="L209" s="27"/>
      <c r="N209"/>
    </row>
    <row r="210" spans="1:14" x14ac:dyDescent="0.35">
      <c r="A210" s="28" t="s">
        <v>999</v>
      </c>
      <c r="B210" s="28" t="s">
        <v>15</v>
      </c>
      <c r="C210" s="28" t="s">
        <v>271</v>
      </c>
      <c r="D210" s="28" t="s">
        <v>1027</v>
      </c>
      <c r="E210" s="28" t="s">
        <v>1343</v>
      </c>
      <c r="F210" s="28" t="s">
        <v>1342</v>
      </c>
      <c r="G210" s="28" t="s">
        <v>1027</v>
      </c>
      <c r="H210" s="28" t="s">
        <v>1341</v>
      </c>
      <c r="I210" s="28" t="s">
        <v>1342</v>
      </c>
      <c r="J210" s="27"/>
      <c r="K210" s="27"/>
      <c r="L210" s="27"/>
      <c r="N210"/>
    </row>
    <row r="211" spans="1:14" x14ac:dyDescent="0.35">
      <c r="A211" s="28" t="s">
        <v>999</v>
      </c>
      <c r="B211" s="28" t="s">
        <v>15</v>
      </c>
      <c r="C211" s="28" t="s">
        <v>271</v>
      </c>
      <c r="D211" s="28" t="s">
        <v>1036</v>
      </c>
      <c r="E211" s="28" t="s">
        <v>1344</v>
      </c>
      <c r="F211" s="28" t="s">
        <v>1035</v>
      </c>
      <c r="G211" s="28" t="s">
        <v>1036</v>
      </c>
      <c r="H211" s="28" t="s">
        <v>1344</v>
      </c>
      <c r="I211" s="28" t="s">
        <v>1035</v>
      </c>
      <c r="J211" s="27"/>
      <c r="K211" s="27"/>
      <c r="L211" s="27"/>
      <c r="N211"/>
    </row>
    <row r="212" spans="1:14" x14ac:dyDescent="0.35">
      <c r="A212" s="28" t="s">
        <v>918</v>
      </c>
      <c r="B212" s="28" t="s">
        <v>1345</v>
      </c>
      <c r="C212" s="28" t="s">
        <v>917</v>
      </c>
      <c r="D212" s="28" t="s">
        <v>928</v>
      </c>
      <c r="E212" s="28" t="s">
        <v>123</v>
      </c>
      <c r="F212" s="28" t="s">
        <v>927</v>
      </c>
      <c r="G212" s="28" t="s">
        <v>928</v>
      </c>
      <c r="H212" s="28" t="s">
        <v>123</v>
      </c>
      <c r="I212" s="28" t="s">
        <v>927</v>
      </c>
      <c r="J212" s="27"/>
      <c r="K212" s="27"/>
      <c r="L212" s="27"/>
      <c r="N212"/>
    </row>
    <row r="213" spans="1:14" x14ac:dyDescent="0.35">
      <c r="A213" s="28" t="s">
        <v>918</v>
      </c>
      <c r="B213" s="28" t="s">
        <v>1345</v>
      </c>
      <c r="C213" s="28" t="s">
        <v>917</v>
      </c>
      <c r="D213" s="28" t="s">
        <v>945</v>
      </c>
      <c r="E213" s="28" t="s">
        <v>943</v>
      </c>
      <c r="F213" s="28" t="s">
        <v>944</v>
      </c>
      <c r="G213" s="28" t="s">
        <v>945</v>
      </c>
      <c r="H213" s="28" t="s">
        <v>943</v>
      </c>
      <c r="I213" s="28" t="s">
        <v>944</v>
      </c>
      <c r="J213" s="27"/>
      <c r="K213" s="27"/>
      <c r="L213" s="27"/>
      <c r="N213"/>
    </row>
    <row r="214" spans="1:14" x14ac:dyDescent="0.35">
      <c r="A214" s="28" t="s">
        <v>918</v>
      </c>
      <c r="B214" s="28" t="s">
        <v>1345</v>
      </c>
      <c r="C214" s="28" t="s">
        <v>917</v>
      </c>
      <c r="D214" s="28" t="s">
        <v>942</v>
      </c>
      <c r="E214" s="28" t="s">
        <v>940</v>
      </c>
      <c r="F214" s="28" t="s">
        <v>941</v>
      </c>
      <c r="G214" s="28" t="s">
        <v>942</v>
      </c>
      <c r="H214" s="28" t="s">
        <v>940</v>
      </c>
      <c r="I214" s="28" t="s">
        <v>941</v>
      </c>
      <c r="J214" s="27"/>
      <c r="K214" s="27"/>
      <c r="L214" s="27"/>
      <c r="N214"/>
    </row>
    <row r="215" spans="1:14" x14ac:dyDescent="0.35">
      <c r="A215" s="28" t="s">
        <v>918</v>
      </c>
      <c r="B215" s="28" t="s">
        <v>1345</v>
      </c>
      <c r="C215" s="28" t="s">
        <v>917</v>
      </c>
      <c r="D215" s="28" t="s">
        <v>931</v>
      </c>
      <c r="E215" s="28" t="s">
        <v>929</v>
      </c>
      <c r="F215" s="28" t="s">
        <v>930</v>
      </c>
      <c r="G215" s="28" t="s">
        <v>931</v>
      </c>
      <c r="H215" s="28" t="s">
        <v>929</v>
      </c>
      <c r="I215" s="28" t="s">
        <v>930</v>
      </c>
      <c r="J215" s="27"/>
      <c r="K215" s="27"/>
      <c r="L215" s="27"/>
      <c r="N215"/>
    </row>
    <row r="216" spans="1:14" x14ac:dyDescent="0.35">
      <c r="A216" s="28" t="s">
        <v>918</v>
      </c>
      <c r="B216" s="28" t="s">
        <v>1345</v>
      </c>
      <c r="C216" s="28" t="s">
        <v>917</v>
      </c>
      <c r="D216" s="28" t="s">
        <v>947</v>
      </c>
      <c r="E216" s="28" t="s">
        <v>79</v>
      </c>
      <c r="F216" s="28" t="s">
        <v>946</v>
      </c>
      <c r="G216" s="28" t="s">
        <v>947</v>
      </c>
      <c r="H216" s="28" t="s">
        <v>79</v>
      </c>
      <c r="I216" s="28" t="s">
        <v>946</v>
      </c>
      <c r="J216" s="27"/>
      <c r="K216" s="27"/>
      <c r="L216" s="27"/>
      <c r="N216"/>
    </row>
    <row r="217" spans="1:14" x14ac:dyDescent="0.35">
      <c r="A217" s="28" t="s">
        <v>918</v>
      </c>
      <c r="B217" s="28" t="s">
        <v>1345</v>
      </c>
      <c r="C217" s="28" t="s">
        <v>917</v>
      </c>
      <c r="D217" s="28" t="s">
        <v>958</v>
      </c>
      <c r="E217" s="28" t="s">
        <v>957</v>
      </c>
      <c r="F217" s="28" t="s">
        <v>956</v>
      </c>
      <c r="G217" s="28" t="s">
        <v>958</v>
      </c>
      <c r="H217" s="28" t="s">
        <v>120</v>
      </c>
      <c r="I217" s="28" t="s">
        <v>956</v>
      </c>
      <c r="J217" s="27"/>
      <c r="K217" s="27"/>
      <c r="L217" s="27"/>
      <c r="N217"/>
    </row>
    <row r="218" spans="1:14" x14ac:dyDescent="0.35">
      <c r="A218" s="28" t="s">
        <v>918</v>
      </c>
      <c r="B218" s="28" t="s">
        <v>1345</v>
      </c>
      <c r="C218" s="28" t="s">
        <v>917</v>
      </c>
      <c r="D218" s="28" t="s">
        <v>920</v>
      </c>
      <c r="E218" s="28" t="s">
        <v>1346</v>
      </c>
      <c r="F218" s="28" t="s">
        <v>919</v>
      </c>
      <c r="G218" s="28" t="s">
        <v>920</v>
      </c>
      <c r="H218" s="28" t="s">
        <v>1346</v>
      </c>
      <c r="I218" s="28" t="s">
        <v>919</v>
      </c>
      <c r="J218" s="27"/>
      <c r="K218" s="27"/>
      <c r="L218" s="27"/>
      <c r="N218"/>
    </row>
    <row r="219" spans="1:14" x14ac:dyDescent="0.35">
      <c r="A219" s="28" t="s">
        <v>918</v>
      </c>
      <c r="B219" s="28" t="s">
        <v>1345</v>
      </c>
      <c r="C219" s="28" t="s">
        <v>917</v>
      </c>
      <c r="D219" s="28" t="s">
        <v>933</v>
      </c>
      <c r="E219" s="28" t="s">
        <v>281</v>
      </c>
      <c r="F219" s="28" t="s">
        <v>932</v>
      </c>
      <c r="G219" s="28" t="s">
        <v>933</v>
      </c>
      <c r="H219" s="28" t="s">
        <v>281</v>
      </c>
      <c r="I219" s="28" t="s">
        <v>932</v>
      </c>
      <c r="J219" s="27"/>
      <c r="K219" s="27"/>
      <c r="L219" s="27"/>
      <c r="N219"/>
    </row>
    <row r="220" spans="1:14" x14ac:dyDescent="0.35">
      <c r="A220" s="28" t="s">
        <v>918</v>
      </c>
      <c r="B220" s="28" t="s">
        <v>1345</v>
      </c>
      <c r="C220" s="28" t="s">
        <v>917</v>
      </c>
      <c r="D220" s="28" t="s">
        <v>955</v>
      </c>
      <c r="E220" s="28" t="s">
        <v>1347</v>
      </c>
      <c r="F220" s="28" t="s">
        <v>954</v>
      </c>
      <c r="G220" s="28" t="s">
        <v>955</v>
      </c>
      <c r="H220" s="28" t="s">
        <v>1347</v>
      </c>
      <c r="I220" s="28" t="s">
        <v>954</v>
      </c>
      <c r="J220" s="27"/>
      <c r="K220" s="27"/>
      <c r="L220" s="27"/>
      <c r="N220"/>
    </row>
    <row r="221" spans="1:14" x14ac:dyDescent="0.35">
      <c r="A221" s="28" t="s">
        <v>918</v>
      </c>
      <c r="B221" s="28" t="s">
        <v>1345</v>
      </c>
      <c r="C221" s="28" t="s">
        <v>917</v>
      </c>
      <c r="D221" s="28" t="s">
        <v>939</v>
      </c>
      <c r="E221" s="28" t="s">
        <v>937</v>
      </c>
      <c r="F221" s="28" t="s">
        <v>938</v>
      </c>
      <c r="G221" s="28" t="s">
        <v>939</v>
      </c>
      <c r="H221" s="28" t="s">
        <v>937</v>
      </c>
      <c r="I221" s="28" t="s">
        <v>938</v>
      </c>
      <c r="J221" s="27"/>
      <c r="K221" s="27"/>
      <c r="L221" s="27"/>
      <c r="N221"/>
    </row>
    <row r="222" spans="1:14" x14ac:dyDescent="0.35">
      <c r="A222" s="28" t="s">
        <v>918</v>
      </c>
      <c r="B222" s="28" t="s">
        <v>1345</v>
      </c>
      <c r="C222" s="28" t="s">
        <v>917</v>
      </c>
      <c r="D222" s="28" t="s">
        <v>952</v>
      </c>
      <c r="E222" s="28" t="s">
        <v>950</v>
      </c>
      <c r="F222" s="28" t="s">
        <v>951</v>
      </c>
      <c r="G222" s="28" t="s">
        <v>952</v>
      </c>
      <c r="H222" s="28" t="s">
        <v>950</v>
      </c>
      <c r="I222" s="28" t="s">
        <v>951</v>
      </c>
      <c r="J222" s="27"/>
      <c r="K222" s="27"/>
      <c r="L222" s="27"/>
      <c r="N222"/>
    </row>
    <row r="223" spans="1:14" x14ac:dyDescent="0.35">
      <c r="A223" s="28" t="s">
        <v>918</v>
      </c>
      <c r="B223" s="28" t="s">
        <v>1345</v>
      </c>
      <c r="C223" s="28" t="s">
        <v>917</v>
      </c>
      <c r="D223" s="28" t="s">
        <v>926</v>
      </c>
      <c r="E223" s="28" t="s">
        <v>924</v>
      </c>
      <c r="F223" s="28" t="s">
        <v>925</v>
      </c>
      <c r="G223" s="28" t="s">
        <v>926</v>
      </c>
      <c r="H223" s="28" t="s">
        <v>924</v>
      </c>
      <c r="I223" s="28" t="s">
        <v>925</v>
      </c>
      <c r="J223" s="27"/>
      <c r="K223" s="27"/>
      <c r="L223" s="27"/>
      <c r="N223"/>
    </row>
    <row r="224" spans="1:14" x14ac:dyDescent="0.35">
      <c r="A224" s="28" t="s">
        <v>918</v>
      </c>
      <c r="B224" s="28" t="s">
        <v>1345</v>
      </c>
      <c r="C224" s="28" t="s">
        <v>917</v>
      </c>
      <c r="D224" s="28" t="s">
        <v>923</v>
      </c>
      <c r="E224" s="28" t="s">
        <v>921</v>
      </c>
      <c r="F224" s="28" t="s">
        <v>1348</v>
      </c>
      <c r="G224" s="28" t="s">
        <v>923</v>
      </c>
      <c r="H224" s="28" t="s">
        <v>921</v>
      </c>
      <c r="I224" s="28" t="s">
        <v>1348</v>
      </c>
      <c r="J224" s="27"/>
      <c r="K224" s="27"/>
      <c r="L224" s="27"/>
      <c r="N224"/>
    </row>
    <row r="225" spans="1:14" x14ac:dyDescent="0.35">
      <c r="A225" s="28" t="s">
        <v>918</v>
      </c>
      <c r="B225" s="28" t="s">
        <v>1345</v>
      </c>
      <c r="C225" s="28" t="s">
        <v>917</v>
      </c>
      <c r="D225" s="28" t="s">
        <v>936</v>
      </c>
      <c r="E225" s="28" t="s">
        <v>1350</v>
      </c>
      <c r="F225" s="28" t="s">
        <v>934</v>
      </c>
      <c r="G225" s="28" t="s">
        <v>936</v>
      </c>
      <c r="H225" s="28" t="s">
        <v>1349</v>
      </c>
      <c r="I225" s="28" t="s">
        <v>934</v>
      </c>
      <c r="J225" s="27"/>
      <c r="K225" s="27"/>
      <c r="L225" s="27"/>
      <c r="N225"/>
    </row>
    <row r="226" spans="1:14" x14ac:dyDescent="0.35">
      <c r="A226" s="28" t="s">
        <v>918</v>
      </c>
      <c r="B226" s="28" t="s">
        <v>1345</v>
      </c>
      <c r="C226" s="28" t="s">
        <v>917</v>
      </c>
      <c r="D226" s="28" t="s">
        <v>949</v>
      </c>
      <c r="E226" s="28" t="s">
        <v>1155</v>
      </c>
      <c r="F226" s="28" t="s">
        <v>917</v>
      </c>
      <c r="G226" s="28" t="s">
        <v>949</v>
      </c>
      <c r="H226" s="28" t="s">
        <v>1345</v>
      </c>
      <c r="I226" s="28" t="s">
        <v>917</v>
      </c>
      <c r="J226" s="27"/>
      <c r="K226" s="27"/>
      <c r="L226" s="27"/>
      <c r="N226"/>
    </row>
    <row r="227" spans="1:14" x14ac:dyDescent="0.35">
      <c r="A227" s="28" t="s">
        <v>959</v>
      </c>
      <c r="B227" s="28" t="s">
        <v>9</v>
      </c>
      <c r="C227" s="28" t="s">
        <v>270</v>
      </c>
      <c r="D227" s="28" t="s">
        <v>983</v>
      </c>
      <c r="E227" s="28" t="s">
        <v>151</v>
      </c>
      <c r="F227" s="28" t="s">
        <v>982</v>
      </c>
      <c r="G227" s="28" t="s">
        <v>983</v>
      </c>
      <c r="H227" s="28" t="s">
        <v>151</v>
      </c>
      <c r="I227" s="28" t="s">
        <v>982</v>
      </c>
      <c r="J227" s="27"/>
      <c r="K227" s="27"/>
      <c r="L227" s="27"/>
      <c r="N227"/>
    </row>
    <row r="228" spans="1:14" x14ac:dyDescent="0.35">
      <c r="A228" s="28" t="s">
        <v>959</v>
      </c>
      <c r="B228" s="28" t="s">
        <v>9</v>
      </c>
      <c r="C228" s="28" t="s">
        <v>270</v>
      </c>
      <c r="D228" s="28" t="s">
        <v>969</v>
      </c>
      <c r="E228" s="28" t="s">
        <v>207</v>
      </c>
      <c r="F228" s="28" t="s">
        <v>1351</v>
      </c>
      <c r="G228" s="28" t="s">
        <v>969</v>
      </c>
      <c r="H228" s="28" t="s">
        <v>207</v>
      </c>
      <c r="I228" s="28" t="s">
        <v>1351</v>
      </c>
      <c r="J228" s="27"/>
      <c r="K228" s="27"/>
      <c r="L228" s="27"/>
      <c r="N228"/>
    </row>
    <row r="229" spans="1:14" x14ac:dyDescent="0.35">
      <c r="A229" s="28" t="s">
        <v>959</v>
      </c>
      <c r="B229" s="28" t="s">
        <v>9</v>
      </c>
      <c r="C229" s="28" t="s">
        <v>270</v>
      </c>
      <c r="D229" s="28" t="s">
        <v>993</v>
      </c>
      <c r="E229" s="28" t="s">
        <v>148</v>
      </c>
      <c r="F229" s="28" t="s">
        <v>992</v>
      </c>
      <c r="G229" s="28" t="s">
        <v>993</v>
      </c>
      <c r="H229" s="28" t="s">
        <v>148</v>
      </c>
      <c r="I229" s="28" t="s">
        <v>992</v>
      </c>
      <c r="J229" s="27"/>
      <c r="K229" s="27"/>
      <c r="L229" s="27"/>
      <c r="N229"/>
    </row>
    <row r="230" spans="1:14" x14ac:dyDescent="0.35">
      <c r="A230" s="28" t="s">
        <v>959</v>
      </c>
      <c r="B230" s="28" t="s">
        <v>9</v>
      </c>
      <c r="C230" s="28" t="s">
        <v>270</v>
      </c>
      <c r="D230" s="28" t="s">
        <v>977</v>
      </c>
      <c r="E230" s="28" t="s">
        <v>99</v>
      </c>
      <c r="F230" s="28" t="s">
        <v>976</v>
      </c>
      <c r="G230" s="28" t="s">
        <v>977</v>
      </c>
      <c r="H230" s="28" t="s">
        <v>99</v>
      </c>
      <c r="I230" s="28" t="s">
        <v>976</v>
      </c>
      <c r="J230" s="27"/>
      <c r="K230" s="27"/>
      <c r="L230" s="27"/>
      <c r="N230"/>
    </row>
    <row r="231" spans="1:14" x14ac:dyDescent="0.35">
      <c r="A231" s="28" t="s">
        <v>959</v>
      </c>
      <c r="B231" s="28" t="s">
        <v>9</v>
      </c>
      <c r="C231" s="28" t="s">
        <v>270</v>
      </c>
      <c r="D231" s="28" t="s">
        <v>998</v>
      </c>
      <c r="E231" s="28" t="s">
        <v>1352</v>
      </c>
      <c r="F231" s="28" t="s">
        <v>997</v>
      </c>
      <c r="G231" s="28" t="s">
        <v>998</v>
      </c>
      <c r="H231" s="28" t="s">
        <v>1352</v>
      </c>
      <c r="I231" s="28" t="s">
        <v>997</v>
      </c>
      <c r="J231" s="27"/>
      <c r="K231" s="27"/>
      <c r="L231" s="27"/>
      <c r="N231"/>
    </row>
    <row r="232" spans="1:14" x14ac:dyDescent="0.35">
      <c r="A232" s="28" t="s">
        <v>959</v>
      </c>
      <c r="B232" s="28" t="s">
        <v>9</v>
      </c>
      <c r="C232" s="28" t="s">
        <v>270</v>
      </c>
      <c r="D232" s="28" t="s">
        <v>981</v>
      </c>
      <c r="E232" s="28" t="s">
        <v>247</v>
      </c>
      <c r="F232" s="28" t="s">
        <v>980</v>
      </c>
      <c r="G232" s="28" t="s">
        <v>981</v>
      </c>
      <c r="H232" s="28" t="s">
        <v>247</v>
      </c>
      <c r="I232" s="28" t="s">
        <v>980</v>
      </c>
      <c r="J232" s="27"/>
      <c r="K232" s="27"/>
      <c r="L232" s="27"/>
      <c r="N232"/>
    </row>
    <row r="233" spans="1:14" x14ac:dyDescent="0.35">
      <c r="A233" s="28" t="s">
        <v>959</v>
      </c>
      <c r="B233" s="28" t="s">
        <v>9</v>
      </c>
      <c r="C233" s="28" t="s">
        <v>270</v>
      </c>
      <c r="D233" s="28" t="s">
        <v>979</v>
      </c>
      <c r="E233" s="28" t="s">
        <v>252</v>
      </c>
      <c r="F233" s="28" t="s">
        <v>978</v>
      </c>
      <c r="G233" s="28" t="s">
        <v>979</v>
      </c>
      <c r="H233" s="28" t="s">
        <v>252</v>
      </c>
      <c r="I233" s="28" t="s">
        <v>978</v>
      </c>
      <c r="J233" s="27"/>
      <c r="K233" s="27"/>
      <c r="L233" s="27"/>
      <c r="N233"/>
    </row>
    <row r="234" spans="1:14" x14ac:dyDescent="0.35">
      <c r="A234" s="28" t="s">
        <v>959</v>
      </c>
      <c r="B234" s="28" t="s">
        <v>9</v>
      </c>
      <c r="C234" s="28" t="s">
        <v>270</v>
      </c>
      <c r="D234" s="28" t="s">
        <v>961</v>
      </c>
      <c r="E234" s="28" t="s">
        <v>212</v>
      </c>
      <c r="F234" s="28" t="s">
        <v>960</v>
      </c>
      <c r="G234" s="28" t="s">
        <v>961</v>
      </c>
      <c r="H234" s="28" t="s">
        <v>212</v>
      </c>
      <c r="I234" s="28" t="s">
        <v>960</v>
      </c>
      <c r="J234" s="27"/>
      <c r="K234" s="27"/>
      <c r="L234" s="27"/>
      <c r="N234"/>
    </row>
    <row r="235" spans="1:14" x14ac:dyDescent="0.35">
      <c r="A235" s="28" t="s">
        <v>959</v>
      </c>
      <c r="B235" s="28" t="s">
        <v>9</v>
      </c>
      <c r="C235" s="28" t="s">
        <v>270</v>
      </c>
      <c r="D235" s="28" t="s">
        <v>964</v>
      </c>
      <c r="E235" s="28" t="s">
        <v>962</v>
      </c>
      <c r="F235" s="28" t="s">
        <v>963</v>
      </c>
      <c r="G235" s="28" t="s">
        <v>964</v>
      </c>
      <c r="H235" s="28" t="s">
        <v>962</v>
      </c>
      <c r="I235" s="28" t="s">
        <v>963</v>
      </c>
      <c r="J235" s="27"/>
      <c r="K235" s="27"/>
      <c r="L235" s="27"/>
      <c r="N235"/>
    </row>
    <row r="236" spans="1:14" x14ac:dyDescent="0.35">
      <c r="A236" s="28" t="s">
        <v>959</v>
      </c>
      <c r="B236" s="28" t="s">
        <v>9</v>
      </c>
      <c r="C236" s="28" t="s">
        <v>270</v>
      </c>
      <c r="D236" s="28" t="s">
        <v>991</v>
      </c>
      <c r="E236" s="28" t="s">
        <v>989</v>
      </c>
      <c r="F236" s="28" t="s">
        <v>1353</v>
      </c>
      <c r="G236" s="28" t="s">
        <v>991</v>
      </c>
      <c r="H236" s="28" t="s">
        <v>989</v>
      </c>
      <c r="I236" s="28" t="s">
        <v>1353</v>
      </c>
      <c r="J236" s="27"/>
      <c r="K236" s="27"/>
      <c r="L236" s="27"/>
      <c r="N236"/>
    </row>
    <row r="237" spans="1:14" x14ac:dyDescent="0.35">
      <c r="A237" s="28" t="s">
        <v>959</v>
      </c>
      <c r="B237" s="28" t="s">
        <v>9</v>
      </c>
      <c r="C237" s="28" t="s">
        <v>270</v>
      </c>
      <c r="D237" s="28" t="s">
        <v>996</v>
      </c>
      <c r="E237" s="28" t="s">
        <v>995</v>
      </c>
      <c r="F237" s="28" t="s">
        <v>994</v>
      </c>
      <c r="G237" s="28" t="s">
        <v>996</v>
      </c>
      <c r="H237" s="28" t="s">
        <v>231</v>
      </c>
      <c r="I237" s="28" t="s">
        <v>994</v>
      </c>
      <c r="J237" s="27"/>
      <c r="K237" s="27"/>
      <c r="L237" s="27"/>
      <c r="N237"/>
    </row>
    <row r="238" spans="1:14" x14ac:dyDescent="0.35">
      <c r="A238" s="28" t="s">
        <v>959</v>
      </c>
      <c r="B238" s="28" t="s">
        <v>9</v>
      </c>
      <c r="C238" s="28" t="s">
        <v>270</v>
      </c>
      <c r="D238" s="28" t="s">
        <v>988</v>
      </c>
      <c r="E238" s="28" t="s">
        <v>1212</v>
      </c>
      <c r="F238" s="28" t="s">
        <v>987</v>
      </c>
      <c r="G238" s="28" t="s">
        <v>988</v>
      </c>
      <c r="H238" s="28" t="s">
        <v>1212</v>
      </c>
      <c r="I238" s="28" t="s">
        <v>987</v>
      </c>
      <c r="J238" s="27"/>
      <c r="K238" s="27"/>
      <c r="L238" s="27"/>
      <c r="N238"/>
    </row>
    <row r="239" spans="1:14" x14ac:dyDescent="0.35">
      <c r="A239" s="28" t="s">
        <v>959</v>
      </c>
      <c r="B239" s="28" t="s">
        <v>9</v>
      </c>
      <c r="C239" s="28" t="s">
        <v>270</v>
      </c>
      <c r="D239" s="28" t="s">
        <v>972</v>
      </c>
      <c r="E239" s="28" t="s">
        <v>1354</v>
      </c>
      <c r="F239" s="28" t="s">
        <v>971</v>
      </c>
      <c r="G239" s="28" t="s">
        <v>972</v>
      </c>
      <c r="H239" s="28" t="s">
        <v>1354</v>
      </c>
      <c r="I239" s="28" t="s">
        <v>971</v>
      </c>
      <c r="J239" s="27"/>
      <c r="K239" s="27"/>
      <c r="L239" s="27"/>
      <c r="N239"/>
    </row>
    <row r="240" spans="1:14" x14ac:dyDescent="0.35">
      <c r="A240" s="28" t="s">
        <v>959</v>
      </c>
      <c r="B240" s="28" t="s">
        <v>9</v>
      </c>
      <c r="C240" s="28" t="s">
        <v>270</v>
      </c>
      <c r="D240" s="28" t="s">
        <v>975</v>
      </c>
      <c r="E240" s="28" t="s">
        <v>1355</v>
      </c>
      <c r="F240" s="28" t="s">
        <v>974</v>
      </c>
      <c r="G240" s="28" t="s">
        <v>975</v>
      </c>
      <c r="H240" s="28" t="s">
        <v>1355</v>
      </c>
      <c r="I240" s="28" t="s">
        <v>974</v>
      </c>
      <c r="J240" s="27"/>
      <c r="K240" s="27"/>
      <c r="L240" s="27"/>
      <c r="N240"/>
    </row>
    <row r="241" spans="1:14" x14ac:dyDescent="0.35">
      <c r="A241" s="28" t="s">
        <v>959</v>
      </c>
      <c r="B241" s="28" t="s">
        <v>9</v>
      </c>
      <c r="C241" s="28" t="s">
        <v>270</v>
      </c>
      <c r="D241" s="28" t="s">
        <v>967</v>
      </c>
      <c r="E241" s="28" t="s">
        <v>1356</v>
      </c>
      <c r="F241" s="28" t="s">
        <v>966</v>
      </c>
      <c r="G241" s="28" t="s">
        <v>967</v>
      </c>
      <c r="H241" s="28" t="s">
        <v>1356</v>
      </c>
      <c r="I241" s="28" t="s">
        <v>966</v>
      </c>
      <c r="J241" s="27"/>
      <c r="K241" s="27"/>
      <c r="L241" s="27"/>
      <c r="N241"/>
    </row>
    <row r="242" spans="1:14" x14ac:dyDescent="0.35">
      <c r="A242" s="28" t="s">
        <v>959</v>
      </c>
      <c r="B242" s="28" t="s">
        <v>9</v>
      </c>
      <c r="C242" s="28" t="s">
        <v>270</v>
      </c>
      <c r="D242" s="28" t="s">
        <v>986</v>
      </c>
      <c r="E242" s="28" t="s">
        <v>984</v>
      </c>
      <c r="F242" s="28" t="s">
        <v>985</v>
      </c>
      <c r="G242" s="28" t="s">
        <v>986</v>
      </c>
      <c r="H242" s="28" t="s">
        <v>984</v>
      </c>
      <c r="I242" s="28" t="s">
        <v>985</v>
      </c>
      <c r="J242" s="27"/>
      <c r="K242" s="27"/>
      <c r="L242" s="27"/>
      <c r="N242"/>
    </row>
    <row r="243" spans="1:14" x14ac:dyDescent="0.35">
      <c r="A243" s="28" t="s">
        <v>308</v>
      </c>
      <c r="B243" s="28" t="s">
        <v>11</v>
      </c>
      <c r="C243" s="28" t="s">
        <v>273</v>
      </c>
      <c r="D243" s="28" t="s">
        <v>322</v>
      </c>
      <c r="E243" s="28" t="s">
        <v>174</v>
      </c>
      <c r="F243" s="28" t="s">
        <v>321</v>
      </c>
      <c r="G243" s="28" t="s">
        <v>322</v>
      </c>
      <c r="H243" s="28" t="s">
        <v>1357</v>
      </c>
      <c r="I243" s="28" t="s">
        <v>321</v>
      </c>
      <c r="J243" s="27"/>
      <c r="K243" s="27"/>
      <c r="L243" s="27"/>
      <c r="N243"/>
    </row>
    <row r="244" spans="1:14" x14ac:dyDescent="0.35">
      <c r="A244" s="28" t="s">
        <v>308</v>
      </c>
      <c r="B244" s="28" t="s">
        <v>11</v>
      </c>
      <c r="C244" s="28" t="s">
        <v>273</v>
      </c>
      <c r="D244" s="28" t="s">
        <v>316</v>
      </c>
      <c r="E244" s="28" t="s">
        <v>1358</v>
      </c>
      <c r="F244" s="28" t="s">
        <v>315</v>
      </c>
      <c r="G244" s="28" t="s">
        <v>316</v>
      </c>
      <c r="H244" s="28" t="s">
        <v>1358</v>
      </c>
      <c r="I244" s="28" t="s">
        <v>315</v>
      </c>
      <c r="J244" s="27"/>
      <c r="K244" s="27"/>
      <c r="L244" s="27"/>
      <c r="N244"/>
    </row>
    <row r="245" spans="1:14" x14ac:dyDescent="0.35">
      <c r="A245" s="28" t="s">
        <v>308</v>
      </c>
      <c r="B245" s="28" t="s">
        <v>11</v>
      </c>
      <c r="C245" s="28" t="s">
        <v>273</v>
      </c>
      <c r="D245" s="28" t="s">
        <v>312</v>
      </c>
      <c r="E245" s="28" t="s">
        <v>1359</v>
      </c>
      <c r="F245" s="28" t="s">
        <v>311</v>
      </c>
      <c r="G245" s="28" t="s">
        <v>312</v>
      </c>
      <c r="H245" s="28" t="s">
        <v>1359</v>
      </c>
      <c r="I245" s="28" t="s">
        <v>311</v>
      </c>
      <c r="J245" s="27"/>
      <c r="K245" s="27"/>
      <c r="L245" s="27"/>
      <c r="N245"/>
    </row>
    <row r="246" spans="1:14" x14ac:dyDescent="0.35">
      <c r="A246" s="28" t="s">
        <v>308</v>
      </c>
      <c r="B246" s="28" t="s">
        <v>11</v>
      </c>
      <c r="C246" s="28" t="s">
        <v>273</v>
      </c>
      <c r="D246" s="28" t="s">
        <v>310</v>
      </c>
      <c r="E246" s="28" t="s">
        <v>1360</v>
      </c>
      <c r="F246" s="28" t="s">
        <v>1361</v>
      </c>
      <c r="G246" s="28" t="s">
        <v>310</v>
      </c>
      <c r="H246" s="28" t="s">
        <v>1360</v>
      </c>
      <c r="I246" s="28" t="s">
        <v>1361</v>
      </c>
      <c r="J246" s="27"/>
      <c r="K246" s="27"/>
      <c r="L246" s="27"/>
      <c r="N246"/>
    </row>
    <row r="247" spans="1:14" x14ac:dyDescent="0.35">
      <c r="A247" s="28" t="s">
        <v>308</v>
      </c>
      <c r="B247" s="28" t="s">
        <v>11</v>
      </c>
      <c r="C247" s="28" t="s">
        <v>273</v>
      </c>
      <c r="D247" s="28" t="s">
        <v>318</v>
      </c>
      <c r="E247" s="28" t="s">
        <v>1362</v>
      </c>
      <c r="F247" s="28" t="s">
        <v>317</v>
      </c>
      <c r="G247" s="28" t="s">
        <v>318</v>
      </c>
      <c r="H247" s="28" t="s">
        <v>1362</v>
      </c>
      <c r="I247" s="28" t="s">
        <v>317</v>
      </c>
      <c r="J247" s="27"/>
      <c r="K247" s="27"/>
      <c r="L247" s="27"/>
      <c r="N247"/>
    </row>
    <row r="248" spans="1:14" x14ac:dyDescent="0.35">
      <c r="A248" s="28" t="s">
        <v>308</v>
      </c>
      <c r="B248" s="28" t="s">
        <v>11</v>
      </c>
      <c r="C248" s="28" t="s">
        <v>273</v>
      </c>
      <c r="D248" s="28" t="s">
        <v>314</v>
      </c>
      <c r="E248" s="28" t="s">
        <v>45</v>
      </c>
      <c r="F248" s="28" t="s">
        <v>313</v>
      </c>
      <c r="G248" s="28" t="s">
        <v>314</v>
      </c>
      <c r="H248" s="28" t="s">
        <v>1363</v>
      </c>
      <c r="I248" s="28" t="s">
        <v>313</v>
      </c>
      <c r="J248" s="27"/>
      <c r="K248" s="27"/>
      <c r="L248" s="27"/>
      <c r="N248"/>
    </row>
    <row r="249" spans="1:14" x14ac:dyDescent="0.35">
      <c r="A249" s="28" t="s">
        <v>308</v>
      </c>
      <c r="B249" s="28" t="s">
        <v>11</v>
      </c>
      <c r="C249" s="28" t="s">
        <v>273</v>
      </c>
      <c r="D249" s="28" t="s">
        <v>320</v>
      </c>
      <c r="E249" s="28" t="s">
        <v>1364</v>
      </c>
      <c r="F249" s="28" t="s">
        <v>1365</v>
      </c>
      <c r="G249" s="28" t="s">
        <v>320</v>
      </c>
      <c r="H249" s="28" t="s">
        <v>1364</v>
      </c>
      <c r="I249" s="28" t="s">
        <v>1365</v>
      </c>
      <c r="J249" s="27"/>
      <c r="K249" s="27"/>
      <c r="L249" s="27"/>
      <c r="N249"/>
    </row>
    <row r="250" spans="1:14" x14ac:dyDescent="0.35">
      <c r="A250" s="28" t="s">
        <v>308</v>
      </c>
      <c r="B250" s="28" t="s">
        <v>11</v>
      </c>
      <c r="C250" s="28" t="s">
        <v>273</v>
      </c>
      <c r="D250" s="28" t="s">
        <v>324</v>
      </c>
      <c r="E250" s="28" t="s">
        <v>113</v>
      </c>
      <c r="F250" s="28" t="s">
        <v>323</v>
      </c>
      <c r="G250" s="28" t="s">
        <v>324</v>
      </c>
      <c r="H250" s="28" t="s">
        <v>113</v>
      </c>
      <c r="I250" s="28" t="s">
        <v>323</v>
      </c>
      <c r="J250" s="27"/>
      <c r="K250" s="27"/>
      <c r="L250" s="27"/>
      <c r="N250"/>
    </row>
    <row r="251" spans="1:14" x14ac:dyDescent="0.35">
      <c r="A251" s="28" t="s">
        <v>841</v>
      </c>
      <c r="B251" s="28" t="s">
        <v>10</v>
      </c>
      <c r="C251" s="28" t="s">
        <v>272</v>
      </c>
      <c r="D251" s="28" t="s">
        <v>845</v>
      </c>
      <c r="E251" s="28" t="s">
        <v>234</v>
      </c>
      <c r="F251" s="28" t="s">
        <v>844</v>
      </c>
      <c r="G251" s="28" t="s">
        <v>845</v>
      </c>
      <c r="H251" s="28" t="s">
        <v>234</v>
      </c>
      <c r="I251" s="28" t="s">
        <v>844</v>
      </c>
      <c r="J251" s="27"/>
      <c r="K251" s="27"/>
      <c r="L251" s="27"/>
      <c r="N251"/>
    </row>
    <row r="252" spans="1:14" x14ac:dyDescent="0.35">
      <c r="A252" s="28" t="s">
        <v>841</v>
      </c>
      <c r="B252" s="28" t="s">
        <v>10</v>
      </c>
      <c r="C252" s="28" t="s">
        <v>272</v>
      </c>
      <c r="D252" s="28" t="s">
        <v>870</v>
      </c>
      <c r="E252" s="28" t="s">
        <v>1367</v>
      </c>
      <c r="F252" s="28" t="s">
        <v>868</v>
      </c>
      <c r="G252" s="28" t="s">
        <v>870</v>
      </c>
      <c r="H252" s="28" t="s">
        <v>1366</v>
      </c>
      <c r="I252" s="28" t="s">
        <v>868</v>
      </c>
      <c r="J252" s="27"/>
      <c r="K252" s="27"/>
      <c r="L252" s="27"/>
      <c r="N252"/>
    </row>
    <row r="253" spans="1:14" x14ac:dyDescent="0.35">
      <c r="A253" s="28" t="s">
        <v>841</v>
      </c>
      <c r="B253" s="28" t="s">
        <v>10</v>
      </c>
      <c r="C253" s="28" t="s">
        <v>272</v>
      </c>
      <c r="D253" s="28" t="s">
        <v>849</v>
      </c>
      <c r="E253" s="28" t="s">
        <v>1368</v>
      </c>
      <c r="F253" s="28" t="s">
        <v>848</v>
      </c>
      <c r="G253" s="28" t="s">
        <v>849</v>
      </c>
      <c r="H253" s="28" t="s">
        <v>1368</v>
      </c>
      <c r="I253" s="28" t="s">
        <v>848</v>
      </c>
      <c r="J253" s="27"/>
      <c r="K253" s="27"/>
      <c r="L253" s="27"/>
      <c r="N253"/>
    </row>
    <row r="254" spans="1:14" x14ac:dyDescent="0.35">
      <c r="A254" s="28" t="s">
        <v>841</v>
      </c>
      <c r="B254" s="28" t="s">
        <v>10</v>
      </c>
      <c r="C254" s="28" t="s">
        <v>272</v>
      </c>
      <c r="D254" s="28" t="s">
        <v>872</v>
      </c>
      <c r="E254" s="28" t="s">
        <v>220</v>
      </c>
      <c r="F254" s="28" t="s">
        <v>871</v>
      </c>
      <c r="G254" s="28" t="s">
        <v>872</v>
      </c>
      <c r="H254" s="28" t="s">
        <v>220</v>
      </c>
      <c r="I254" s="28" t="s">
        <v>871</v>
      </c>
      <c r="J254" s="27"/>
      <c r="K254" s="27"/>
      <c r="L254" s="27"/>
      <c r="N254"/>
    </row>
    <row r="255" spans="1:14" x14ac:dyDescent="0.35">
      <c r="A255" s="28" t="s">
        <v>841</v>
      </c>
      <c r="B255" s="28" t="s">
        <v>10</v>
      </c>
      <c r="C255" s="28" t="s">
        <v>272</v>
      </c>
      <c r="D255" s="28" t="s">
        <v>859</v>
      </c>
      <c r="E255" s="28" t="s">
        <v>194</v>
      </c>
      <c r="F255" s="28" t="s">
        <v>858</v>
      </c>
      <c r="G255" s="28" t="s">
        <v>859</v>
      </c>
      <c r="H255" s="28" t="s">
        <v>194</v>
      </c>
      <c r="I255" s="28" t="s">
        <v>858</v>
      </c>
      <c r="J255" s="27"/>
      <c r="K255" s="27"/>
      <c r="L255" s="27"/>
      <c r="N255"/>
    </row>
    <row r="256" spans="1:14" x14ac:dyDescent="0.35">
      <c r="A256" s="28" t="s">
        <v>841</v>
      </c>
      <c r="B256" s="28" t="s">
        <v>10</v>
      </c>
      <c r="C256" s="28" t="s">
        <v>272</v>
      </c>
      <c r="D256" s="28" t="s">
        <v>861</v>
      </c>
      <c r="E256" s="28" t="s">
        <v>1369</v>
      </c>
      <c r="F256" s="28" t="s">
        <v>860</v>
      </c>
      <c r="G256" s="28" t="s">
        <v>861</v>
      </c>
      <c r="H256" s="28" t="s">
        <v>1369</v>
      </c>
      <c r="I256" s="28" t="s">
        <v>860</v>
      </c>
      <c r="J256" s="27"/>
      <c r="K256" s="27"/>
      <c r="L256" s="27"/>
      <c r="N256"/>
    </row>
    <row r="257" spans="1:14" x14ac:dyDescent="0.35">
      <c r="A257" s="28" t="s">
        <v>841</v>
      </c>
      <c r="B257" s="28" t="s">
        <v>10</v>
      </c>
      <c r="C257" s="28" t="s">
        <v>272</v>
      </c>
      <c r="D257" s="28" t="s">
        <v>863</v>
      </c>
      <c r="E257" s="28" t="s">
        <v>155</v>
      </c>
      <c r="F257" s="28" t="s">
        <v>862</v>
      </c>
      <c r="G257" s="28" t="s">
        <v>863</v>
      </c>
      <c r="H257" s="28" t="s">
        <v>155</v>
      </c>
      <c r="I257" s="28" t="s">
        <v>862</v>
      </c>
      <c r="J257" s="27"/>
      <c r="K257" s="27"/>
      <c r="L257" s="27"/>
      <c r="N257"/>
    </row>
    <row r="258" spans="1:14" x14ac:dyDescent="0.35">
      <c r="A258" s="28" t="s">
        <v>841</v>
      </c>
      <c r="B258" s="28" t="s">
        <v>10</v>
      </c>
      <c r="C258" s="28" t="s">
        <v>272</v>
      </c>
      <c r="D258" s="28" t="s">
        <v>853</v>
      </c>
      <c r="E258" s="28" t="s">
        <v>1370</v>
      </c>
      <c r="F258" s="28" t="s">
        <v>852</v>
      </c>
      <c r="G258" s="28" t="s">
        <v>853</v>
      </c>
      <c r="H258" s="28" t="s">
        <v>1370</v>
      </c>
      <c r="I258" s="28" t="s">
        <v>852</v>
      </c>
      <c r="J258" s="27"/>
      <c r="K258" s="27"/>
      <c r="L258" s="27"/>
      <c r="N258"/>
    </row>
    <row r="259" spans="1:14" x14ac:dyDescent="0.35">
      <c r="A259" s="28" t="s">
        <v>841</v>
      </c>
      <c r="B259" s="28" t="s">
        <v>10</v>
      </c>
      <c r="C259" s="28" t="s">
        <v>272</v>
      </c>
      <c r="D259" s="28" t="s">
        <v>855</v>
      </c>
      <c r="E259" s="28" t="s">
        <v>185</v>
      </c>
      <c r="F259" s="28" t="s">
        <v>854</v>
      </c>
      <c r="G259" s="28" t="s">
        <v>855</v>
      </c>
      <c r="H259" s="28" t="s">
        <v>185</v>
      </c>
      <c r="I259" s="28" t="s">
        <v>854</v>
      </c>
      <c r="J259" s="27"/>
      <c r="K259" s="27"/>
      <c r="L259" s="27"/>
      <c r="N259"/>
    </row>
    <row r="260" spans="1:14" x14ac:dyDescent="0.35">
      <c r="A260" s="28" t="s">
        <v>841</v>
      </c>
      <c r="B260" s="28" t="s">
        <v>10</v>
      </c>
      <c r="C260" s="28" t="s">
        <v>272</v>
      </c>
      <c r="D260" s="28" t="s">
        <v>857</v>
      </c>
      <c r="E260" s="28" t="s">
        <v>1371</v>
      </c>
      <c r="F260" s="28" t="s">
        <v>1372</v>
      </c>
      <c r="G260" s="28" t="s">
        <v>857</v>
      </c>
      <c r="H260" s="28" t="s">
        <v>1371</v>
      </c>
      <c r="I260" s="28" t="s">
        <v>1372</v>
      </c>
      <c r="J260" s="27"/>
      <c r="K260" s="27"/>
      <c r="L260" s="27"/>
      <c r="N260"/>
    </row>
    <row r="261" spans="1:14" x14ac:dyDescent="0.35">
      <c r="A261" s="28" t="s">
        <v>841</v>
      </c>
      <c r="B261" s="28" t="s">
        <v>10</v>
      </c>
      <c r="C261" s="28" t="s">
        <v>272</v>
      </c>
      <c r="D261" s="28" t="s">
        <v>867</v>
      </c>
      <c r="E261" s="28" t="s">
        <v>191</v>
      </c>
      <c r="F261" s="28" t="s">
        <v>866</v>
      </c>
      <c r="G261" s="28" t="s">
        <v>867</v>
      </c>
      <c r="H261" s="28" t="s">
        <v>191</v>
      </c>
      <c r="I261" s="28" t="s">
        <v>866</v>
      </c>
      <c r="J261" s="27"/>
      <c r="K261" s="27"/>
      <c r="L261" s="27"/>
      <c r="N261"/>
    </row>
    <row r="262" spans="1:14" x14ac:dyDescent="0.35">
      <c r="A262" s="28" t="s">
        <v>841</v>
      </c>
      <c r="B262" s="28" t="s">
        <v>10</v>
      </c>
      <c r="C262" s="28" t="s">
        <v>272</v>
      </c>
      <c r="D262" s="28" t="s">
        <v>851</v>
      </c>
      <c r="E262" s="28" t="s">
        <v>118</v>
      </c>
      <c r="F262" s="28" t="s">
        <v>850</v>
      </c>
      <c r="G262" s="28" t="s">
        <v>851</v>
      </c>
      <c r="H262" s="28" t="s">
        <v>118</v>
      </c>
      <c r="I262" s="28" t="s">
        <v>850</v>
      </c>
      <c r="J262" s="27"/>
      <c r="K262" s="27"/>
      <c r="L262" s="27"/>
      <c r="N262"/>
    </row>
    <row r="263" spans="1:14" x14ac:dyDescent="0.35">
      <c r="A263" s="28" t="s">
        <v>841</v>
      </c>
      <c r="B263" s="28" t="s">
        <v>10</v>
      </c>
      <c r="C263" s="28" t="s">
        <v>272</v>
      </c>
      <c r="D263" s="28" t="s">
        <v>847</v>
      </c>
      <c r="E263" s="28" t="s">
        <v>1373</v>
      </c>
      <c r="F263" s="28" t="s">
        <v>1374</v>
      </c>
      <c r="G263" s="28" t="s">
        <v>847</v>
      </c>
      <c r="H263" s="28" t="s">
        <v>1373</v>
      </c>
      <c r="I263" s="28" t="s">
        <v>1374</v>
      </c>
      <c r="J263" s="27"/>
      <c r="K263" s="27"/>
      <c r="L263" s="27"/>
      <c r="N263"/>
    </row>
    <row r="264" spans="1:14" x14ac:dyDescent="0.35">
      <c r="A264" s="28" t="s">
        <v>841</v>
      </c>
      <c r="B264" s="28" t="s">
        <v>10</v>
      </c>
      <c r="C264" s="28" t="s">
        <v>272</v>
      </c>
      <c r="D264" s="28" t="s">
        <v>843</v>
      </c>
      <c r="E264" s="28" t="s">
        <v>1109</v>
      </c>
      <c r="F264" s="28" t="s">
        <v>842</v>
      </c>
      <c r="G264" s="28" t="s">
        <v>843</v>
      </c>
      <c r="H264" s="28" t="s">
        <v>1109</v>
      </c>
      <c r="I264" s="28" t="s">
        <v>842</v>
      </c>
      <c r="J264" s="27"/>
      <c r="K264" s="27"/>
      <c r="L264" s="27"/>
      <c r="N264"/>
    </row>
    <row r="265" spans="1:14" x14ac:dyDescent="0.35">
      <c r="A265" s="28" t="s">
        <v>841</v>
      </c>
      <c r="B265" s="28" t="s">
        <v>10</v>
      </c>
      <c r="C265" s="28" t="s">
        <v>272</v>
      </c>
      <c r="D265" s="28" t="s">
        <v>865</v>
      </c>
      <c r="E265" s="28" t="s">
        <v>167</v>
      </c>
      <c r="F265" s="28" t="s">
        <v>864</v>
      </c>
      <c r="G265" s="28" t="s">
        <v>865</v>
      </c>
      <c r="H265" s="28" t="s">
        <v>167</v>
      </c>
      <c r="I265" s="28" t="s">
        <v>864</v>
      </c>
      <c r="J265" s="27"/>
      <c r="K265" s="27"/>
      <c r="L265" s="27"/>
      <c r="N265"/>
    </row>
    <row r="266" spans="1:14" x14ac:dyDescent="0.35">
      <c r="A266" s="28" t="s">
        <v>874</v>
      </c>
      <c r="B266" s="28" t="s">
        <v>1375</v>
      </c>
      <c r="C266" s="28" t="s">
        <v>873</v>
      </c>
      <c r="D266" s="28" t="s">
        <v>891</v>
      </c>
      <c r="E266" s="28" t="s">
        <v>95</v>
      </c>
      <c r="F266" s="28" t="s">
        <v>890</v>
      </c>
      <c r="G266" s="28" t="s">
        <v>891</v>
      </c>
      <c r="H266" s="28" t="s">
        <v>95</v>
      </c>
      <c r="I266" s="28" t="s">
        <v>890</v>
      </c>
      <c r="J266" s="27"/>
      <c r="K266" s="27"/>
      <c r="L266" s="27"/>
      <c r="N266"/>
    </row>
    <row r="267" spans="1:14" x14ac:dyDescent="0.35">
      <c r="A267" s="28" t="s">
        <v>874</v>
      </c>
      <c r="B267" s="28" t="s">
        <v>1375</v>
      </c>
      <c r="C267" s="28" t="s">
        <v>873</v>
      </c>
      <c r="D267" s="28" t="s">
        <v>898</v>
      </c>
      <c r="E267" s="28" t="s">
        <v>149</v>
      </c>
      <c r="F267" s="28" t="s">
        <v>897</v>
      </c>
      <c r="G267" s="28" t="s">
        <v>898</v>
      </c>
      <c r="H267" s="28" t="s">
        <v>149</v>
      </c>
      <c r="I267" s="28" t="s">
        <v>897</v>
      </c>
      <c r="J267" s="27"/>
      <c r="K267" s="27"/>
      <c r="L267" s="27"/>
      <c r="N267"/>
    </row>
    <row r="268" spans="1:14" x14ac:dyDescent="0.35">
      <c r="A268" s="28" t="s">
        <v>874</v>
      </c>
      <c r="B268" s="28" t="s">
        <v>1375</v>
      </c>
      <c r="C268" s="28" t="s">
        <v>873</v>
      </c>
      <c r="D268" s="28" t="s">
        <v>896</v>
      </c>
      <c r="E268" s="28" t="s">
        <v>1378</v>
      </c>
      <c r="F268" s="28" t="s">
        <v>1377</v>
      </c>
      <c r="G268" s="28" t="s">
        <v>896</v>
      </c>
      <c r="H268" s="28" t="s">
        <v>1376</v>
      </c>
      <c r="I268" s="28" t="s">
        <v>1377</v>
      </c>
      <c r="J268" s="27"/>
      <c r="K268" s="27"/>
      <c r="L268" s="27"/>
      <c r="N268"/>
    </row>
    <row r="269" spans="1:14" x14ac:dyDescent="0.35">
      <c r="A269" s="28" t="s">
        <v>874</v>
      </c>
      <c r="B269" s="28" t="s">
        <v>1375</v>
      </c>
      <c r="C269" s="28" t="s">
        <v>873</v>
      </c>
      <c r="D269" s="28" t="s">
        <v>885</v>
      </c>
      <c r="E269" s="28" t="s">
        <v>883</v>
      </c>
      <c r="F269" s="28" t="s">
        <v>884</v>
      </c>
      <c r="G269" s="28" t="s">
        <v>885</v>
      </c>
      <c r="H269" s="28" t="s">
        <v>883</v>
      </c>
      <c r="I269" s="28" t="s">
        <v>884</v>
      </c>
      <c r="J269" s="27"/>
      <c r="K269" s="27"/>
      <c r="L269" s="27"/>
      <c r="N269"/>
    </row>
    <row r="270" spans="1:14" x14ac:dyDescent="0.35">
      <c r="A270" s="28" t="s">
        <v>874</v>
      </c>
      <c r="B270" s="28" t="s">
        <v>1375</v>
      </c>
      <c r="C270" s="28" t="s">
        <v>873</v>
      </c>
      <c r="D270" s="28" t="s">
        <v>880</v>
      </c>
      <c r="E270" s="28" t="s">
        <v>186</v>
      </c>
      <c r="F270" s="28" t="s">
        <v>1379</v>
      </c>
      <c r="G270" s="28" t="s">
        <v>880</v>
      </c>
      <c r="H270" s="28" t="s">
        <v>186</v>
      </c>
      <c r="I270" s="28" t="s">
        <v>1379</v>
      </c>
      <c r="J270" s="27"/>
      <c r="K270" s="27"/>
      <c r="L270" s="27"/>
      <c r="N270"/>
    </row>
    <row r="271" spans="1:14" x14ac:dyDescent="0.35">
      <c r="A271" s="28" t="s">
        <v>874</v>
      </c>
      <c r="B271" s="28" t="s">
        <v>1375</v>
      </c>
      <c r="C271" s="28" t="s">
        <v>873</v>
      </c>
      <c r="D271" s="28" t="s">
        <v>902</v>
      </c>
      <c r="E271" s="28" t="s">
        <v>122</v>
      </c>
      <c r="F271" s="28" t="s">
        <v>901</v>
      </c>
      <c r="G271" s="28" t="s">
        <v>902</v>
      </c>
      <c r="H271" s="28" t="s">
        <v>122</v>
      </c>
      <c r="I271" s="28" t="s">
        <v>901</v>
      </c>
      <c r="J271" s="27"/>
      <c r="K271" s="27"/>
      <c r="L271" s="27"/>
      <c r="N271"/>
    </row>
    <row r="272" spans="1:14" x14ac:dyDescent="0.35">
      <c r="A272" s="28" t="s">
        <v>874</v>
      </c>
      <c r="B272" s="28" t="s">
        <v>1375</v>
      </c>
      <c r="C272" s="28" t="s">
        <v>873</v>
      </c>
      <c r="D272" s="28" t="s">
        <v>878</v>
      </c>
      <c r="E272" s="28" t="s">
        <v>136</v>
      </c>
      <c r="F272" s="28" t="s">
        <v>877</v>
      </c>
      <c r="G272" s="28" t="s">
        <v>878</v>
      </c>
      <c r="H272" s="28" t="s">
        <v>136</v>
      </c>
      <c r="I272" s="28" t="s">
        <v>877</v>
      </c>
      <c r="J272" s="27"/>
      <c r="K272" s="27"/>
      <c r="L272" s="27"/>
      <c r="N272"/>
    </row>
    <row r="273" spans="1:14" x14ac:dyDescent="0.35">
      <c r="A273" s="28" t="s">
        <v>874</v>
      </c>
      <c r="B273" s="28" t="s">
        <v>1375</v>
      </c>
      <c r="C273" s="28" t="s">
        <v>873</v>
      </c>
      <c r="D273" s="28" t="s">
        <v>900</v>
      </c>
      <c r="E273" s="28" t="s">
        <v>162</v>
      </c>
      <c r="F273" s="28" t="s">
        <v>1111</v>
      </c>
      <c r="G273" s="28" t="s">
        <v>900</v>
      </c>
      <c r="H273" s="28" t="s">
        <v>162</v>
      </c>
      <c r="I273" s="28" t="s">
        <v>1111</v>
      </c>
      <c r="J273" s="27"/>
      <c r="K273" s="27"/>
      <c r="L273" s="27"/>
      <c r="N273"/>
    </row>
    <row r="274" spans="1:14" x14ac:dyDescent="0.35">
      <c r="A274" s="28" t="s">
        <v>874</v>
      </c>
      <c r="B274" s="28" t="s">
        <v>1375</v>
      </c>
      <c r="C274" s="28" t="s">
        <v>873</v>
      </c>
      <c r="D274" s="28" t="s">
        <v>882</v>
      </c>
      <c r="E274" s="28" t="s">
        <v>121</v>
      </c>
      <c r="F274" s="28" t="s">
        <v>881</v>
      </c>
      <c r="G274" s="28" t="s">
        <v>882</v>
      </c>
      <c r="H274" s="28" t="s">
        <v>121</v>
      </c>
      <c r="I274" s="28" t="s">
        <v>881</v>
      </c>
      <c r="J274" s="27"/>
      <c r="K274" s="27"/>
      <c r="L274" s="27"/>
      <c r="N274"/>
    </row>
    <row r="275" spans="1:14" x14ac:dyDescent="0.35">
      <c r="A275" s="28" t="s">
        <v>874</v>
      </c>
      <c r="B275" s="28" t="s">
        <v>1375</v>
      </c>
      <c r="C275" s="28" t="s">
        <v>873</v>
      </c>
      <c r="D275" s="28" t="s">
        <v>889</v>
      </c>
      <c r="E275" s="28" t="s">
        <v>163</v>
      </c>
      <c r="F275" s="28" t="s">
        <v>1380</v>
      </c>
      <c r="G275" s="28" t="s">
        <v>889</v>
      </c>
      <c r="H275" s="28" t="s">
        <v>163</v>
      </c>
      <c r="I275" s="28" t="s">
        <v>1380</v>
      </c>
      <c r="J275" s="27"/>
      <c r="K275" s="27"/>
      <c r="L275" s="27"/>
      <c r="N275"/>
    </row>
    <row r="276" spans="1:14" x14ac:dyDescent="0.35">
      <c r="A276" s="28" t="s">
        <v>874</v>
      </c>
      <c r="B276" s="28" t="s">
        <v>1375</v>
      </c>
      <c r="C276" s="28" t="s">
        <v>873</v>
      </c>
      <c r="D276" s="28" t="s">
        <v>876</v>
      </c>
      <c r="E276" s="28" t="s">
        <v>180</v>
      </c>
      <c r="F276" s="28" t="s">
        <v>875</v>
      </c>
      <c r="G276" s="28" t="s">
        <v>876</v>
      </c>
      <c r="H276" s="28" t="s">
        <v>180</v>
      </c>
      <c r="I276" s="28" t="s">
        <v>875</v>
      </c>
      <c r="J276" s="27"/>
      <c r="K276" s="27"/>
      <c r="L276" s="27"/>
      <c r="N276"/>
    </row>
    <row r="277" spans="1:14" x14ac:dyDescent="0.35">
      <c r="A277" s="28" t="s">
        <v>874</v>
      </c>
      <c r="B277" s="28" t="s">
        <v>1375</v>
      </c>
      <c r="C277" s="28" t="s">
        <v>873</v>
      </c>
      <c r="D277" s="28" t="s">
        <v>894</v>
      </c>
      <c r="E277" s="28" t="s">
        <v>87</v>
      </c>
      <c r="F277" s="28" t="s">
        <v>893</v>
      </c>
      <c r="G277" s="28" t="s">
        <v>894</v>
      </c>
      <c r="H277" s="28" t="s">
        <v>1381</v>
      </c>
      <c r="I277" s="28" t="s">
        <v>893</v>
      </c>
      <c r="J277" s="27"/>
      <c r="K277" s="27"/>
      <c r="L277" s="27"/>
      <c r="N277"/>
    </row>
    <row r="278" spans="1:14" x14ac:dyDescent="0.35">
      <c r="A278" s="28" t="s">
        <v>874</v>
      </c>
      <c r="B278" s="28" t="s">
        <v>1375</v>
      </c>
      <c r="C278" s="28" t="s">
        <v>873</v>
      </c>
      <c r="D278" s="28" t="s">
        <v>892</v>
      </c>
      <c r="E278" s="28" t="s">
        <v>6</v>
      </c>
      <c r="F278" s="28" t="s">
        <v>873</v>
      </c>
      <c r="G278" s="28" t="s">
        <v>892</v>
      </c>
      <c r="H278" s="28" t="s">
        <v>1375</v>
      </c>
      <c r="I278" s="28" t="s">
        <v>873</v>
      </c>
      <c r="J278" s="27"/>
      <c r="K278" s="27"/>
      <c r="L278" s="27"/>
      <c r="N278"/>
    </row>
    <row r="279" spans="1:14" x14ac:dyDescent="0.35">
      <c r="A279" s="28" t="s">
        <v>874</v>
      </c>
      <c r="B279" s="28" t="s">
        <v>1375</v>
      </c>
      <c r="C279" s="28" t="s">
        <v>873</v>
      </c>
      <c r="D279" s="28" t="s">
        <v>887</v>
      </c>
      <c r="E279" s="28" t="s">
        <v>196</v>
      </c>
      <c r="F279" s="28" t="s">
        <v>886</v>
      </c>
      <c r="G279" s="28" t="s">
        <v>887</v>
      </c>
      <c r="H279" s="28" t="s">
        <v>196</v>
      </c>
      <c r="I279" s="28" t="s">
        <v>886</v>
      </c>
      <c r="J279" s="27"/>
      <c r="K279" s="27"/>
      <c r="L279" s="27"/>
      <c r="N279"/>
    </row>
    <row r="280" spans="1:14" x14ac:dyDescent="0.35">
      <c r="A280" s="28" t="s">
        <v>514</v>
      </c>
      <c r="B280" s="28" t="s">
        <v>21</v>
      </c>
      <c r="C280" s="28" t="s">
        <v>280</v>
      </c>
      <c r="D280" s="28" t="s">
        <v>535</v>
      </c>
      <c r="E280" s="28" t="s">
        <v>216</v>
      </c>
      <c r="F280" s="28" t="s">
        <v>534</v>
      </c>
      <c r="G280" s="28" t="s">
        <v>535</v>
      </c>
      <c r="H280" s="28" t="s">
        <v>216</v>
      </c>
      <c r="I280" s="28" t="s">
        <v>534</v>
      </c>
      <c r="J280" s="27"/>
      <c r="K280" s="27"/>
      <c r="L280" s="27"/>
      <c r="N280"/>
    </row>
    <row r="281" spans="1:14" x14ac:dyDescent="0.35">
      <c r="A281" s="28" t="s">
        <v>514</v>
      </c>
      <c r="B281" s="28" t="s">
        <v>21</v>
      </c>
      <c r="C281" s="28" t="s">
        <v>280</v>
      </c>
      <c r="D281" s="28" t="s">
        <v>524</v>
      </c>
      <c r="E281" s="28" t="s">
        <v>522</v>
      </c>
      <c r="F281" s="28" t="s">
        <v>523</v>
      </c>
      <c r="G281" s="28" t="s">
        <v>524</v>
      </c>
      <c r="H281" s="28" t="s">
        <v>522</v>
      </c>
      <c r="I281" s="28" t="s">
        <v>523</v>
      </c>
      <c r="J281" s="27"/>
      <c r="K281" s="27"/>
      <c r="L281" s="27"/>
      <c r="N281"/>
    </row>
    <row r="282" spans="1:14" x14ac:dyDescent="0.35">
      <c r="A282" s="28" t="s">
        <v>514</v>
      </c>
      <c r="B282" s="28" t="s">
        <v>21</v>
      </c>
      <c r="C282" s="28" t="s">
        <v>280</v>
      </c>
      <c r="D282" s="28" t="s">
        <v>521</v>
      </c>
      <c r="E282" s="28" t="s">
        <v>201</v>
      </c>
      <c r="F282" s="28" t="s">
        <v>197</v>
      </c>
      <c r="G282" s="28" t="s">
        <v>521</v>
      </c>
      <c r="H282" s="28" t="s">
        <v>201</v>
      </c>
      <c r="I282" s="28" t="s">
        <v>197</v>
      </c>
      <c r="J282" s="27"/>
      <c r="K282" s="27"/>
      <c r="L282" s="27"/>
      <c r="N282"/>
    </row>
    <row r="283" spans="1:14" x14ac:dyDescent="0.35">
      <c r="A283" s="28" t="s">
        <v>514</v>
      </c>
      <c r="B283" s="28" t="s">
        <v>21</v>
      </c>
      <c r="C283" s="28" t="s">
        <v>280</v>
      </c>
      <c r="D283" s="28" t="s">
        <v>516</v>
      </c>
      <c r="E283" s="28" t="s">
        <v>200</v>
      </c>
      <c r="F283" s="28" t="s">
        <v>515</v>
      </c>
      <c r="G283" s="28" t="s">
        <v>516</v>
      </c>
      <c r="H283" s="28" t="s">
        <v>200</v>
      </c>
      <c r="I283" s="28" t="s">
        <v>515</v>
      </c>
      <c r="J283" s="27"/>
      <c r="K283" s="27"/>
      <c r="L283" s="27"/>
      <c r="N283"/>
    </row>
    <row r="284" spans="1:14" x14ac:dyDescent="0.35">
      <c r="A284" s="28" t="s">
        <v>514</v>
      </c>
      <c r="B284" s="28" t="s">
        <v>21</v>
      </c>
      <c r="C284" s="28" t="s">
        <v>280</v>
      </c>
      <c r="D284" s="28" t="s">
        <v>533</v>
      </c>
      <c r="E284" s="28" t="s">
        <v>1382</v>
      </c>
      <c r="F284" s="28" t="s">
        <v>532</v>
      </c>
      <c r="G284" s="28" t="s">
        <v>533</v>
      </c>
      <c r="H284" s="28" t="s">
        <v>1382</v>
      </c>
      <c r="I284" s="28" t="s">
        <v>532</v>
      </c>
      <c r="J284" s="27"/>
      <c r="K284" s="27"/>
      <c r="L284" s="27"/>
      <c r="N284"/>
    </row>
    <row r="285" spans="1:14" x14ac:dyDescent="0.35">
      <c r="A285" s="28" t="s">
        <v>514</v>
      </c>
      <c r="B285" s="28" t="s">
        <v>21</v>
      </c>
      <c r="C285" s="28" t="s">
        <v>280</v>
      </c>
      <c r="D285" s="28" t="s">
        <v>530</v>
      </c>
      <c r="E285" s="28" t="s">
        <v>202</v>
      </c>
      <c r="F285" s="28" t="s">
        <v>529</v>
      </c>
      <c r="G285" s="28" t="s">
        <v>530</v>
      </c>
      <c r="H285" s="28" t="s">
        <v>202</v>
      </c>
      <c r="I285" s="28" t="s">
        <v>529</v>
      </c>
      <c r="J285" s="27"/>
      <c r="K285" s="27"/>
      <c r="L285" s="27"/>
      <c r="N285"/>
    </row>
    <row r="286" spans="1:14" x14ac:dyDescent="0.35">
      <c r="A286" s="28" t="s">
        <v>514</v>
      </c>
      <c r="B286" s="28" t="s">
        <v>21</v>
      </c>
      <c r="C286" s="28" t="s">
        <v>280</v>
      </c>
      <c r="D286" s="28" t="s">
        <v>528</v>
      </c>
      <c r="E286" s="28" t="s">
        <v>527</v>
      </c>
      <c r="F286" s="28" t="s">
        <v>526</v>
      </c>
      <c r="G286" s="28" t="s">
        <v>528</v>
      </c>
      <c r="H286" s="28" t="s">
        <v>525</v>
      </c>
      <c r="I286" s="28" t="s">
        <v>526</v>
      </c>
      <c r="J286" s="27"/>
      <c r="K286" s="27"/>
      <c r="L286" s="27"/>
      <c r="N286"/>
    </row>
    <row r="287" spans="1:14" x14ac:dyDescent="0.35">
      <c r="A287" s="28" t="s">
        <v>514</v>
      </c>
      <c r="B287" s="28" t="s">
        <v>21</v>
      </c>
      <c r="C287" s="28" t="s">
        <v>280</v>
      </c>
      <c r="D287" s="28" t="s">
        <v>520</v>
      </c>
      <c r="E287" s="28" t="s">
        <v>1383</v>
      </c>
      <c r="F287" s="28" t="s">
        <v>519</v>
      </c>
      <c r="G287" s="28" t="s">
        <v>520</v>
      </c>
      <c r="H287" s="28" t="s">
        <v>1383</v>
      </c>
      <c r="I287" s="28" t="s">
        <v>519</v>
      </c>
      <c r="J287" s="27"/>
      <c r="K287" s="27"/>
      <c r="L287" s="27"/>
      <c r="N287"/>
    </row>
    <row r="288" spans="1:14" x14ac:dyDescent="0.35">
      <c r="A288" s="28" t="s">
        <v>514</v>
      </c>
      <c r="B288" s="28" t="s">
        <v>21</v>
      </c>
      <c r="C288" s="28" t="s">
        <v>280</v>
      </c>
      <c r="D288" s="28" t="s">
        <v>517</v>
      </c>
      <c r="E288" s="28" t="s">
        <v>21</v>
      </c>
      <c r="F288" s="28" t="s">
        <v>280</v>
      </c>
      <c r="G288" s="28" t="s">
        <v>517</v>
      </c>
      <c r="H288" s="28" t="s">
        <v>21</v>
      </c>
      <c r="I288" s="28" t="s">
        <v>280</v>
      </c>
      <c r="J288" s="27"/>
      <c r="K288" s="27"/>
      <c r="L288" s="27"/>
      <c r="N288"/>
    </row>
    <row r="289" spans="1:14" x14ac:dyDescent="0.35">
      <c r="A289" s="28" t="s">
        <v>492</v>
      </c>
      <c r="B289" s="28" t="s">
        <v>22</v>
      </c>
      <c r="C289" s="28" t="s">
        <v>491</v>
      </c>
      <c r="D289" s="28" t="s">
        <v>513</v>
      </c>
      <c r="E289" s="28" t="s">
        <v>1211</v>
      </c>
      <c r="F289" s="28" t="s">
        <v>512</v>
      </c>
      <c r="G289" s="28" t="s">
        <v>513</v>
      </c>
      <c r="H289" s="28" t="s">
        <v>1211</v>
      </c>
      <c r="I289" s="28" t="s">
        <v>512</v>
      </c>
      <c r="J289" s="27"/>
      <c r="K289" s="27"/>
      <c r="L289" s="27"/>
      <c r="N289"/>
    </row>
    <row r="290" spans="1:14" x14ac:dyDescent="0.35">
      <c r="A290" s="28" t="s">
        <v>492</v>
      </c>
      <c r="B290" s="28" t="s">
        <v>22</v>
      </c>
      <c r="C290" s="28" t="s">
        <v>491</v>
      </c>
      <c r="D290" s="28" t="s">
        <v>498</v>
      </c>
      <c r="E290" s="28" t="s">
        <v>172</v>
      </c>
      <c r="F290" s="28" t="s">
        <v>497</v>
      </c>
      <c r="G290" s="28" t="s">
        <v>498</v>
      </c>
      <c r="H290" s="28" t="s">
        <v>172</v>
      </c>
      <c r="I290" s="28" t="s">
        <v>497</v>
      </c>
      <c r="J290" s="27"/>
      <c r="K290" s="27"/>
      <c r="L290" s="27"/>
      <c r="N290"/>
    </row>
    <row r="291" spans="1:14" x14ac:dyDescent="0.35">
      <c r="A291" s="28" t="s">
        <v>492</v>
      </c>
      <c r="B291" s="28" t="s">
        <v>22</v>
      </c>
      <c r="C291" s="28" t="s">
        <v>491</v>
      </c>
      <c r="D291" s="28" t="s">
        <v>501</v>
      </c>
      <c r="E291" s="28" t="s">
        <v>499</v>
      </c>
      <c r="F291" s="28" t="s">
        <v>500</v>
      </c>
      <c r="G291" s="28" t="s">
        <v>501</v>
      </c>
      <c r="H291" s="28" t="s">
        <v>499</v>
      </c>
      <c r="I291" s="28" t="s">
        <v>500</v>
      </c>
      <c r="J291" s="27"/>
      <c r="K291" s="27"/>
      <c r="L291" s="27"/>
      <c r="N291"/>
    </row>
    <row r="292" spans="1:14" x14ac:dyDescent="0.35">
      <c r="A292" s="28" t="s">
        <v>492</v>
      </c>
      <c r="B292" s="28" t="s">
        <v>22</v>
      </c>
      <c r="C292" s="28" t="s">
        <v>491</v>
      </c>
      <c r="D292" s="28" t="s">
        <v>494</v>
      </c>
      <c r="E292" s="28" t="s">
        <v>1202</v>
      </c>
      <c r="F292" s="28" t="s">
        <v>1384</v>
      </c>
      <c r="G292" s="28" t="s">
        <v>494</v>
      </c>
      <c r="H292" s="28" t="s">
        <v>1202</v>
      </c>
      <c r="I292" s="28" t="s">
        <v>1384</v>
      </c>
      <c r="J292" s="27"/>
      <c r="K292" s="27"/>
      <c r="L292" s="27"/>
      <c r="N292"/>
    </row>
    <row r="293" spans="1:14" x14ac:dyDescent="0.35">
      <c r="A293" s="28" t="s">
        <v>492</v>
      </c>
      <c r="B293" s="28" t="s">
        <v>22</v>
      </c>
      <c r="C293" s="28" t="s">
        <v>491</v>
      </c>
      <c r="D293" s="28" t="s">
        <v>507</v>
      </c>
      <c r="E293" s="28" t="s">
        <v>506</v>
      </c>
      <c r="F293" s="28" t="s">
        <v>505</v>
      </c>
      <c r="G293" s="28" t="s">
        <v>507</v>
      </c>
      <c r="H293" s="28" t="s">
        <v>504</v>
      </c>
      <c r="I293" s="28" t="s">
        <v>505</v>
      </c>
      <c r="J293" s="27"/>
      <c r="K293" s="27"/>
      <c r="L293" s="27"/>
      <c r="N293"/>
    </row>
    <row r="294" spans="1:14" x14ac:dyDescent="0.35">
      <c r="A294" s="28" t="s">
        <v>492</v>
      </c>
      <c r="B294" s="28" t="s">
        <v>22</v>
      </c>
      <c r="C294" s="28" t="s">
        <v>491</v>
      </c>
      <c r="D294" s="28" t="s">
        <v>496</v>
      </c>
      <c r="E294" s="28" t="s">
        <v>204</v>
      </c>
      <c r="F294" s="28" t="s">
        <v>495</v>
      </c>
      <c r="G294" s="28" t="s">
        <v>496</v>
      </c>
      <c r="H294" s="28" t="s">
        <v>204</v>
      </c>
      <c r="I294" s="28" t="s">
        <v>495</v>
      </c>
      <c r="J294" s="27"/>
      <c r="K294" s="27"/>
      <c r="L294" s="27"/>
      <c r="N294"/>
    </row>
    <row r="295" spans="1:14" x14ac:dyDescent="0.35">
      <c r="A295" s="28" t="s">
        <v>492</v>
      </c>
      <c r="B295" s="28" t="s">
        <v>22</v>
      </c>
      <c r="C295" s="28" t="s">
        <v>491</v>
      </c>
      <c r="D295" s="28" t="s">
        <v>511</v>
      </c>
      <c r="E295" s="28" t="s">
        <v>227</v>
      </c>
      <c r="F295" s="28" t="s">
        <v>510</v>
      </c>
      <c r="G295" s="28" t="s">
        <v>511</v>
      </c>
      <c r="H295" s="28" t="s">
        <v>227</v>
      </c>
      <c r="I295" s="28" t="s">
        <v>510</v>
      </c>
      <c r="J295" s="27"/>
      <c r="K295" s="27"/>
      <c r="L295" s="27"/>
      <c r="N295"/>
    </row>
    <row r="296" spans="1:14" x14ac:dyDescent="0.35">
      <c r="A296" s="28" t="s">
        <v>492</v>
      </c>
      <c r="B296" s="28" t="s">
        <v>22</v>
      </c>
      <c r="C296" s="28" t="s">
        <v>491</v>
      </c>
      <c r="D296" s="28" t="s">
        <v>509</v>
      </c>
      <c r="E296" s="28" t="s">
        <v>239</v>
      </c>
      <c r="F296" s="28" t="s">
        <v>508</v>
      </c>
      <c r="G296" s="28" t="s">
        <v>509</v>
      </c>
      <c r="H296" s="28" t="s">
        <v>239</v>
      </c>
      <c r="I296" s="28" t="s">
        <v>508</v>
      </c>
      <c r="J296" s="27"/>
      <c r="K296" s="27"/>
      <c r="L296" s="27"/>
      <c r="N296"/>
    </row>
    <row r="297" spans="1:14" x14ac:dyDescent="0.35">
      <c r="A297" s="28" t="s">
        <v>492</v>
      </c>
      <c r="B297" s="28" t="s">
        <v>22</v>
      </c>
      <c r="C297" s="28" t="s">
        <v>491</v>
      </c>
      <c r="D297" s="28" t="s">
        <v>503</v>
      </c>
      <c r="E297" s="28" t="s">
        <v>1385</v>
      </c>
      <c r="F297" s="28" t="s">
        <v>502</v>
      </c>
      <c r="G297" s="28" t="s">
        <v>503</v>
      </c>
      <c r="H297" s="28" t="s">
        <v>1385</v>
      </c>
      <c r="I297" s="28" t="s">
        <v>502</v>
      </c>
      <c r="J297" s="27"/>
      <c r="K297" s="27"/>
      <c r="L297" s="27"/>
      <c r="N297"/>
    </row>
    <row r="298" spans="1:14" x14ac:dyDescent="0.35">
      <c r="A298" s="28" t="s">
        <v>563</v>
      </c>
      <c r="B298" s="28" t="s">
        <v>8</v>
      </c>
      <c r="C298" s="28" t="s">
        <v>269</v>
      </c>
      <c r="D298" s="28" t="s">
        <v>588</v>
      </c>
      <c r="E298" s="28" t="s">
        <v>238</v>
      </c>
      <c r="F298" s="28" t="s">
        <v>587</v>
      </c>
      <c r="G298" s="28" t="s">
        <v>588</v>
      </c>
      <c r="H298" s="28" t="s">
        <v>238</v>
      </c>
      <c r="I298" s="28" t="s">
        <v>587</v>
      </c>
      <c r="J298" s="27"/>
      <c r="K298" s="27"/>
      <c r="L298" s="27"/>
      <c r="N298"/>
    </row>
    <row r="299" spans="1:14" x14ac:dyDescent="0.35">
      <c r="A299" s="28" t="s">
        <v>563</v>
      </c>
      <c r="B299" s="28" t="s">
        <v>8</v>
      </c>
      <c r="C299" s="28" t="s">
        <v>269</v>
      </c>
      <c r="D299" s="28" t="s">
        <v>591</v>
      </c>
      <c r="E299" s="28" t="s">
        <v>589</v>
      </c>
      <c r="F299" s="28" t="s">
        <v>590</v>
      </c>
      <c r="G299" s="28" t="s">
        <v>591</v>
      </c>
      <c r="H299" s="28" t="s">
        <v>589</v>
      </c>
      <c r="I299" s="28" t="s">
        <v>590</v>
      </c>
      <c r="J299" s="27"/>
      <c r="K299" s="27"/>
      <c r="L299" s="27"/>
      <c r="N299"/>
    </row>
    <row r="300" spans="1:14" x14ac:dyDescent="0.35">
      <c r="A300" s="28" t="s">
        <v>563</v>
      </c>
      <c r="B300" s="28" t="s">
        <v>8</v>
      </c>
      <c r="C300" s="28" t="s">
        <v>269</v>
      </c>
      <c r="D300" s="28" t="s">
        <v>565</v>
      </c>
      <c r="E300" s="28" t="s">
        <v>177</v>
      </c>
      <c r="F300" s="28" t="s">
        <v>1386</v>
      </c>
      <c r="G300" s="28" t="s">
        <v>565</v>
      </c>
      <c r="H300" s="28" t="s">
        <v>177</v>
      </c>
      <c r="I300" s="28" t="s">
        <v>1386</v>
      </c>
      <c r="J300" s="27"/>
      <c r="K300" s="27"/>
      <c r="L300" s="27"/>
      <c r="N300"/>
    </row>
    <row r="301" spans="1:14" x14ac:dyDescent="0.35">
      <c r="A301" s="28" t="s">
        <v>563</v>
      </c>
      <c r="B301" s="28" t="s">
        <v>8</v>
      </c>
      <c r="C301" s="28" t="s">
        <v>269</v>
      </c>
      <c r="D301" s="28" t="s">
        <v>571</v>
      </c>
      <c r="E301" s="28" t="s">
        <v>1216</v>
      </c>
      <c r="F301" s="28" t="s">
        <v>1387</v>
      </c>
      <c r="G301" s="28" t="s">
        <v>571</v>
      </c>
      <c r="H301" s="28" t="s">
        <v>1216</v>
      </c>
      <c r="I301" s="28" t="s">
        <v>1387</v>
      </c>
      <c r="J301" s="27"/>
      <c r="K301" s="27"/>
      <c r="L301" s="27"/>
      <c r="N301"/>
    </row>
    <row r="302" spans="1:14" x14ac:dyDescent="0.35">
      <c r="A302" s="28" t="s">
        <v>563</v>
      </c>
      <c r="B302" s="28" t="s">
        <v>8</v>
      </c>
      <c r="C302" s="28" t="s">
        <v>269</v>
      </c>
      <c r="D302" s="28" t="s">
        <v>610</v>
      </c>
      <c r="E302" s="28" t="s">
        <v>608</v>
      </c>
      <c r="F302" s="28" t="s">
        <v>1388</v>
      </c>
      <c r="G302" s="28" t="s">
        <v>610</v>
      </c>
      <c r="H302" s="28" t="s">
        <v>608</v>
      </c>
      <c r="I302" s="28" t="s">
        <v>1388</v>
      </c>
      <c r="J302" s="27"/>
      <c r="K302" s="27"/>
      <c r="L302" s="27"/>
      <c r="N302"/>
    </row>
    <row r="303" spans="1:14" x14ac:dyDescent="0.35">
      <c r="A303" s="28" t="s">
        <v>563</v>
      </c>
      <c r="B303" s="28" t="s">
        <v>8</v>
      </c>
      <c r="C303" s="28" t="s">
        <v>269</v>
      </c>
      <c r="D303" s="28" t="s">
        <v>568</v>
      </c>
      <c r="E303" s="28" t="s">
        <v>566</v>
      </c>
      <c r="F303" s="28" t="s">
        <v>1389</v>
      </c>
      <c r="G303" s="28" t="s">
        <v>568</v>
      </c>
      <c r="H303" s="28" t="s">
        <v>566</v>
      </c>
      <c r="I303" s="28" t="s">
        <v>1389</v>
      </c>
      <c r="J303" s="27"/>
      <c r="K303" s="27"/>
      <c r="L303" s="27"/>
      <c r="N303"/>
    </row>
    <row r="304" spans="1:14" x14ac:dyDescent="0.35">
      <c r="A304" s="28" t="s">
        <v>563</v>
      </c>
      <c r="B304" s="28" t="s">
        <v>8</v>
      </c>
      <c r="C304" s="28" t="s">
        <v>269</v>
      </c>
      <c r="D304" s="28" t="s">
        <v>613</v>
      </c>
      <c r="E304" s="28" t="s">
        <v>611</v>
      </c>
      <c r="F304" s="28" t="s">
        <v>1390</v>
      </c>
      <c r="G304" s="28" t="s">
        <v>613</v>
      </c>
      <c r="H304" s="28" t="s">
        <v>611</v>
      </c>
      <c r="I304" s="28" t="s">
        <v>1390</v>
      </c>
      <c r="J304" s="27"/>
      <c r="K304" s="27"/>
      <c r="L304" s="27"/>
      <c r="N304"/>
    </row>
    <row r="305" spans="1:14" x14ac:dyDescent="0.35">
      <c r="A305" s="28" t="s">
        <v>563</v>
      </c>
      <c r="B305" s="28" t="s">
        <v>8</v>
      </c>
      <c r="C305" s="28" t="s">
        <v>269</v>
      </c>
      <c r="D305" s="28" t="s">
        <v>586</v>
      </c>
      <c r="E305" s="28" t="s">
        <v>1391</v>
      </c>
      <c r="F305" s="28" t="s">
        <v>1392</v>
      </c>
      <c r="G305" s="28" t="s">
        <v>586</v>
      </c>
      <c r="H305" s="28" t="s">
        <v>1391</v>
      </c>
      <c r="I305" s="28" t="s">
        <v>1392</v>
      </c>
      <c r="J305" s="27"/>
      <c r="K305" s="27"/>
      <c r="L305" s="27"/>
      <c r="N305"/>
    </row>
    <row r="306" spans="1:14" x14ac:dyDescent="0.35">
      <c r="A306" s="28" t="s">
        <v>563</v>
      </c>
      <c r="B306" s="28" t="s">
        <v>8</v>
      </c>
      <c r="C306" s="28" t="s">
        <v>269</v>
      </c>
      <c r="D306" s="28" t="s">
        <v>584</v>
      </c>
      <c r="E306" s="28" t="s">
        <v>1393</v>
      </c>
      <c r="F306" s="28" t="s">
        <v>583</v>
      </c>
      <c r="G306" s="28" t="s">
        <v>584</v>
      </c>
      <c r="H306" s="28" t="s">
        <v>1393</v>
      </c>
      <c r="I306" s="28" t="s">
        <v>583</v>
      </c>
      <c r="J306" s="27"/>
      <c r="K306" s="27"/>
      <c r="L306" s="27"/>
      <c r="N306"/>
    </row>
    <row r="307" spans="1:14" x14ac:dyDescent="0.35">
      <c r="A307" s="28" t="s">
        <v>563</v>
      </c>
      <c r="B307" s="28" t="s">
        <v>8</v>
      </c>
      <c r="C307" s="28" t="s">
        <v>269</v>
      </c>
      <c r="D307" s="28" t="s">
        <v>602</v>
      </c>
      <c r="E307" s="28" t="s">
        <v>600</v>
      </c>
      <c r="F307" s="28" t="s">
        <v>601</v>
      </c>
      <c r="G307" s="28" t="s">
        <v>602</v>
      </c>
      <c r="H307" s="28" t="s">
        <v>600</v>
      </c>
      <c r="I307" s="28" t="s">
        <v>601</v>
      </c>
      <c r="J307" s="27"/>
      <c r="K307" s="27"/>
      <c r="L307" s="27"/>
      <c r="N307"/>
    </row>
    <row r="308" spans="1:14" x14ac:dyDescent="0.35">
      <c r="A308" s="28" t="s">
        <v>563</v>
      </c>
      <c r="B308" s="28" t="s">
        <v>8</v>
      </c>
      <c r="C308" s="28" t="s">
        <v>269</v>
      </c>
      <c r="D308" s="28" t="s">
        <v>607</v>
      </c>
      <c r="E308" s="28" t="s">
        <v>257</v>
      </c>
      <c r="F308" s="28" t="s">
        <v>1394</v>
      </c>
      <c r="G308" s="28" t="s">
        <v>607</v>
      </c>
      <c r="H308" s="28" t="s">
        <v>257</v>
      </c>
      <c r="I308" s="28" t="s">
        <v>1394</v>
      </c>
      <c r="J308" s="27"/>
      <c r="K308" s="27"/>
      <c r="L308" s="27"/>
      <c r="N308"/>
    </row>
    <row r="309" spans="1:14" x14ac:dyDescent="0.35">
      <c r="A309" s="28" t="s">
        <v>563</v>
      </c>
      <c r="B309" s="28" t="s">
        <v>8</v>
      </c>
      <c r="C309" s="28" t="s">
        <v>269</v>
      </c>
      <c r="D309" s="28" t="s">
        <v>596</v>
      </c>
      <c r="E309" s="28" t="s">
        <v>1395</v>
      </c>
      <c r="F309" s="28" t="s">
        <v>595</v>
      </c>
      <c r="G309" s="28" t="s">
        <v>596</v>
      </c>
      <c r="H309" s="28" t="s">
        <v>1395</v>
      </c>
      <c r="I309" s="28" t="s">
        <v>595</v>
      </c>
      <c r="J309" s="27"/>
      <c r="K309" s="27"/>
      <c r="L309" s="27"/>
      <c r="N309"/>
    </row>
    <row r="310" spans="1:14" x14ac:dyDescent="0.35">
      <c r="A310" s="28" t="s">
        <v>563</v>
      </c>
      <c r="B310" s="28" t="s">
        <v>8</v>
      </c>
      <c r="C310" s="28" t="s">
        <v>269</v>
      </c>
      <c r="D310" s="28" t="s">
        <v>578</v>
      </c>
      <c r="E310" s="28" t="s">
        <v>576</v>
      </c>
      <c r="F310" s="28" t="s">
        <v>1396</v>
      </c>
      <c r="G310" s="28" t="s">
        <v>578</v>
      </c>
      <c r="H310" s="28" t="s">
        <v>576</v>
      </c>
      <c r="I310" s="28" t="s">
        <v>1396</v>
      </c>
      <c r="J310" s="27"/>
      <c r="K310" s="27"/>
      <c r="L310" s="27"/>
      <c r="N310"/>
    </row>
    <row r="311" spans="1:14" x14ac:dyDescent="0.35">
      <c r="A311" s="28" t="s">
        <v>563</v>
      </c>
      <c r="B311" s="28" t="s">
        <v>8</v>
      </c>
      <c r="C311" s="28" t="s">
        <v>269</v>
      </c>
      <c r="D311" s="28" t="s">
        <v>575</v>
      </c>
      <c r="E311" s="28" t="s">
        <v>573</v>
      </c>
      <c r="F311" s="28" t="s">
        <v>574</v>
      </c>
      <c r="G311" s="28" t="s">
        <v>575</v>
      </c>
      <c r="H311" s="28" t="s">
        <v>573</v>
      </c>
      <c r="I311" s="28" t="s">
        <v>574</v>
      </c>
      <c r="J311" s="27"/>
      <c r="K311" s="27"/>
      <c r="L311" s="27"/>
      <c r="N311"/>
    </row>
    <row r="312" spans="1:14" x14ac:dyDescent="0.35">
      <c r="A312" s="28" t="s">
        <v>563</v>
      </c>
      <c r="B312" s="28" t="s">
        <v>8</v>
      </c>
      <c r="C312" s="28" t="s">
        <v>269</v>
      </c>
      <c r="D312" s="28" t="s">
        <v>572</v>
      </c>
      <c r="E312" s="28" t="s">
        <v>8</v>
      </c>
      <c r="F312" s="28" t="s">
        <v>269</v>
      </c>
      <c r="G312" s="28" t="s">
        <v>572</v>
      </c>
      <c r="H312" s="28" t="s">
        <v>8</v>
      </c>
      <c r="I312" s="28" t="s">
        <v>269</v>
      </c>
      <c r="J312" s="27"/>
      <c r="K312" s="27"/>
      <c r="L312" s="27"/>
      <c r="N312"/>
    </row>
    <row r="313" spans="1:14" x14ac:dyDescent="0.35">
      <c r="A313" s="28" t="s">
        <v>563</v>
      </c>
      <c r="B313" s="28" t="s">
        <v>8</v>
      </c>
      <c r="C313" s="28" t="s">
        <v>269</v>
      </c>
      <c r="D313" s="28" t="s">
        <v>605</v>
      </c>
      <c r="E313" s="28" t="s">
        <v>603</v>
      </c>
      <c r="F313" s="28" t="s">
        <v>604</v>
      </c>
      <c r="G313" s="28" t="s">
        <v>605</v>
      </c>
      <c r="H313" s="28" t="s">
        <v>603</v>
      </c>
      <c r="I313" s="28" t="s">
        <v>604</v>
      </c>
      <c r="J313" s="27"/>
      <c r="K313" s="27"/>
      <c r="L313" s="27"/>
      <c r="N313"/>
    </row>
    <row r="314" spans="1:14" x14ac:dyDescent="0.35">
      <c r="A314" s="28" t="s">
        <v>563</v>
      </c>
      <c r="B314" s="28" t="s">
        <v>8</v>
      </c>
      <c r="C314" s="28" t="s">
        <v>269</v>
      </c>
      <c r="D314" s="28" t="s">
        <v>616</v>
      </c>
      <c r="E314" s="28" t="s">
        <v>614</v>
      </c>
      <c r="F314" s="28" t="s">
        <v>615</v>
      </c>
      <c r="G314" s="28" t="s">
        <v>616</v>
      </c>
      <c r="H314" s="28" t="s">
        <v>614</v>
      </c>
      <c r="I314" s="28" t="s">
        <v>615</v>
      </c>
      <c r="J314" s="27"/>
      <c r="K314" s="27"/>
      <c r="L314" s="27"/>
      <c r="N314"/>
    </row>
    <row r="315" spans="1:14" x14ac:dyDescent="0.35">
      <c r="A315" s="28" t="s">
        <v>563</v>
      </c>
      <c r="B315" s="28" t="s">
        <v>8</v>
      </c>
      <c r="C315" s="28" t="s">
        <v>269</v>
      </c>
      <c r="D315" s="28" t="s">
        <v>593</v>
      </c>
      <c r="E315" s="28" t="s">
        <v>1397</v>
      </c>
      <c r="F315" s="28" t="s">
        <v>592</v>
      </c>
      <c r="G315" s="28" t="s">
        <v>593</v>
      </c>
      <c r="H315" s="28" t="s">
        <v>1397</v>
      </c>
      <c r="I315" s="28" t="s">
        <v>592</v>
      </c>
      <c r="J315" s="27"/>
      <c r="K315" s="27"/>
      <c r="L315" s="27"/>
      <c r="N315"/>
    </row>
    <row r="316" spans="1:14" x14ac:dyDescent="0.35">
      <c r="A316" s="28" t="s">
        <v>563</v>
      </c>
      <c r="B316" s="28" t="s">
        <v>8</v>
      </c>
      <c r="C316" s="28" t="s">
        <v>269</v>
      </c>
      <c r="D316" s="28" t="s">
        <v>599</v>
      </c>
      <c r="E316" s="28" t="s">
        <v>597</v>
      </c>
      <c r="F316" s="28" t="s">
        <v>598</v>
      </c>
      <c r="G316" s="28" t="s">
        <v>599</v>
      </c>
      <c r="H316" s="28" t="s">
        <v>597</v>
      </c>
      <c r="I316" s="28" t="s">
        <v>598</v>
      </c>
      <c r="J316" s="27"/>
      <c r="K316" s="27"/>
      <c r="L316" s="27"/>
      <c r="N316"/>
    </row>
    <row r="317" spans="1:14" x14ac:dyDescent="0.35">
      <c r="A317" s="28" t="s">
        <v>563</v>
      </c>
      <c r="B317" s="28" t="s">
        <v>8</v>
      </c>
      <c r="C317" s="28" t="s">
        <v>269</v>
      </c>
      <c r="D317" s="28" t="s">
        <v>581</v>
      </c>
      <c r="E317" s="28" t="s">
        <v>1398</v>
      </c>
      <c r="F317" s="28" t="s">
        <v>580</v>
      </c>
      <c r="G317" s="28" t="s">
        <v>581</v>
      </c>
      <c r="H317" s="28" t="s">
        <v>1398</v>
      </c>
      <c r="I317" s="28" t="s">
        <v>580</v>
      </c>
      <c r="J317" s="27"/>
      <c r="K317" s="27"/>
      <c r="L317" s="27"/>
      <c r="N317"/>
    </row>
    <row r="318" spans="1:14" x14ac:dyDescent="0.35">
      <c r="A318" s="28" t="s">
        <v>380</v>
      </c>
      <c r="B318" s="28" t="s">
        <v>1399</v>
      </c>
      <c r="C318" s="28" t="s">
        <v>265</v>
      </c>
      <c r="D318" s="28" t="s">
        <v>397</v>
      </c>
      <c r="E318" s="28" t="s">
        <v>124</v>
      </c>
      <c r="F318" s="28" t="s">
        <v>396</v>
      </c>
      <c r="G318" s="28" t="s">
        <v>397</v>
      </c>
      <c r="H318" s="28" t="s">
        <v>124</v>
      </c>
      <c r="I318" s="28" t="s">
        <v>396</v>
      </c>
      <c r="J318" s="27"/>
      <c r="K318" s="27"/>
      <c r="L318" s="27"/>
      <c r="N318"/>
    </row>
    <row r="319" spans="1:14" x14ac:dyDescent="0.35">
      <c r="A319" s="28" t="s">
        <v>380</v>
      </c>
      <c r="B319" s="28" t="s">
        <v>1399</v>
      </c>
      <c r="C319" s="28" t="s">
        <v>265</v>
      </c>
      <c r="D319" s="28" t="s">
        <v>393</v>
      </c>
      <c r="E319" s="28" t="s">
        <v>46</v>
      </c>
      <c r="F319" s="28" t="s">
        <v>392</v>
      </c>
      <c r="G319" s="28" t="s">
        <v>393</v>
      </c>
      <c r="H319" s="28" t="s">
        <v>46</v>
      </c>
      <c r="I319" s="28" t="s">
        <v>392</v>
      </c>
      <c r="J319" s="27"/>
      <c r="K319" s="27"/>
      <c r="L319" s="27"/>
      <c r="N319"/>
    </row>
    <row r="320" spans="1:14" x14ac:dyDescent="0.35">
      <c r="A320" s="28" t="s">
        <v>380</v>
      </c>
      <c r="B320" s="28" t="s">
        <v>1399</v>
      </c>
      <c r="C320" s="28" t="s">
        <v>265</v>
      </c>
      <c r="D320" s="28" t="s">
        <v>400</v>
      </c>
      <c r="E320" s="28" t="s">
        <v>1154</v>
      </c>
      <c r="F320" s="28" t="s">
        <v>398</v>
      </c>
      <c r="G320" s="28" t="s">
        <v>400</v>
      </c>
      <c r="H320" s="28" t="s">
        <v>1400</v>
      </c>
      <c r="I320" s="28" t="s">
        <v>398</v>
      </c>
      <c r="J320" s="27"/>
      <c r="K320" s="27"/>
      <c r="L320" s="27"/>
      <c r="N320"/>
    </row>
    <row r="321" spans="1:14" x14ac:dyDescent="0.35">
      <c r="A321" s="28" t="s">
        <v>380</v>
      </c>
      <c r="B321" s="28" t="s">
        <v>1399</v>
      </c>
      <c r="C321" s="28" t="s">
        <v>265</v>
      </c>
      <c r="D321" s="28" t="s">
        <v>391</v>
      </c>
      <c r="E321" s="28" t="s">
        <v>390</v>
      </c>
      <c r="F321" s="28" t="s">
        <v>389</v>
      </c>
      <c r="G321" s="28" t="s">
        <v>391</v>
      </c>
      <c r="H321" s="28" t="s">
        <v>71</v>
      </c>
      <c r="I321" s="28" t="s">
        <v>389</v>
      </c>
      <c r="J321" s="27"/>
      <c r="K321" s="27"/>
      <c r="L321" s="27"/>
      <c r="N321"/>
    </row>
    <row r="322" spans="1:14" x14ac:dyDescent="0.35">
      <c r="A322" s="28" t="s">
        <v>380</v>
      </c>
      <c r="B322" s="28" t="s">
        <v>1399</v>
      </c>
      <c r="C322" s="28" t="s">
        <v>265</v>
      </c>
      <c r="D322" s="28" t="s">
        <v>388</v>
      </c>
      <c r="E322" s="28" t="s">
        <v>1401</v>
      </c>
      <c r="F322" s="28" t="s">
        <v>387</v>
      </c>
      <c r="G322" s="28" t="s">
        <v>388</v>
      </c>
      <c r="H322" s="28" t="s">
        <v>1401</v>
      </c>
      <c r="I322" s="28" t="s">
        <v>387</v>
      </c>
      <c r="J322" s="27"/>
      <c r="K322" s="27"/>
      <c r="L322" s="27"/>
      <c r="N322"/>
    </row>
    <row r="323" spans="1:14" x14ac:dyDescent="0.35">
      <c r="A323" s="28" t="s">
        <v>380</v>
      </c>
      <c r="B323" s="28" t="s">
        <v>1399</v>
      </c>
      <c r="C323" s="28" t="s">
        <v>265</v>
      </c>
      <c r="D323" s="28" t="s">
        <v>382</v>
      </c>
      <c r="E323" s="28" t="s">
        <v>1218</v>
      </c>
      <c r="F323" s="28" t="s">
        <v>265</v>
      </c>
      <c r="G323" s="28" t="s">
        <v>382</v>
      </c>
      <c r="H323" s="28" t="s">
        <v>1399</v>
      </c>
      <c r="I323" s="28" t="s">
        <v>265</v>
      </c>
      <c r="J323" s="27"/>
      <c r="K323" s="27"/>
      <c r="L323" s="27"/>
      <c r="N323"/>
    </row>
    <row r="324" spans="1:14" x14ac:dyDescent="0.35">
      <c r="A324" s="28" t="s">
        <v>380</v>
      </c>
      <c r="B324" s="28" t="s">
        <v>1399</v>
      </c>
      <c r="C324" s="28" t="s">
        <v>265</v>
      </c>
      <c r="D324" s="28" t="s">
        <v>395</v>
      </c>
      <c r="E324" s="28" t="s">
        <v>127</v>
      </c>
      <c r="F324" s="28" t="s">
        <v>394</v>
      </c>
      <c r="G324" s="28" t="s">
        <v>395</v>
      </c>
      <c r="H324" s="28" t="s">
        <v>127</v>
      </c>
      <c r="I324" s="28" t="s">
        <v>394</v>
      </c>
      <c r="J324" s="27"/>
      <c r="K324" s="27"/>
      <c r="L324" s="27"/>
      <c r="N324"/>
    </row>
    <row r="325" spans="1:14" x14ac:dyDescent="0.35">
      <c r="A325" s="28" t="s">
        <v>380</v>
      </c>
      <c r="B325" s="28" t="s">
        <v>1399</v>
      </c>
      <c r="C325" s="28" t="s">
        <v>265</v>
      </c>
      <c r="D325" s="28" t="s">
        <v>384</v>
      </c>
      <c r="E325" s="28" t="s">
        <v>73</v>
      </c>
      <c r="F325" s="28" t="s">
        <v>1402</v>
      </c>
      <c r="G325" s="28" t="s">
        <v>384</v>
      </c>
      <c r="H325" s="28" t="s">
        <v>73</v>
      </c>
      <c r="I325" s="28" t="s">
        <v>1402</v>
      </c>
      <c r="J325" s="27"/>
      <c r="K325" s="27"/>
      <c r="L325" s="27"/>
      <c r="N325"/>
    </row>
    <row r="326" spans="1:14" x14ac:dyDescent="0.35">
      <c r="A326" s="28" t="s">
        <v>380</v>
      </c>
      <c r="B326" s="28" t="s">
        <v>1399</v>
      </c>
      <c r="C326" s="28" t="s">
        <v>265</v>
      </c>
      <c r="D326" s="28" t="s">
        <v>386</v>
      </c>
      <c r="E326" s="28" t="s">
        <v>69</v>
      </c>
      <c r="F326" s="28" t="s">
        <v>385</v>
      </c>
      <c r="G326" s="28" t="s">
        <v>386</v>
      </c>
      <c r="H326" s="28" t="s">
        <v>69</v>
      </c>
      <c r="I326" s="28" t="s">
        <v>385</v>
      </c>
      <c r="J326" s="27"/>
      <c r="K326" s="27"/>
      <c r="L326" s="27"/>
      <c r="N326"/>
    </row>
    <row r="327" spans="1:14" x14ac:dyDescent="0.35">
      <c r="A327" s="28" t="s">
        <v>903</v>
      </c>
      <c r="B327" s="28" t="s">
        <v>18</v>
      </c>
      <c r="C327" s="28" t="s">
        <v>279</v>
      </c>
      <c r="D327" s="28" t="s">
        <v>913</v>
      </c>
      <c r="E327" s="28" t="s">
        <v>1404</v>
      </c>
      <c r="F327" s="28" t="s">
        <v>911</v>
      </c>
      <c r="G327" s="28" t="s">
        <v>913</v>
      </c>
      <c r="H327" s="28" t="s">
        <v>1403</v>
      </c>
      <c r="I327" s="28" t="s">
        <v>911</v>
      </c>
      <c r="J327" s="27"/>
      <c r="K327" s="27"/>
      <c r="L327" s="27"/>
      <c r="N327"/>
    </row>
    <row r="328" spans="1:14" x14ac:dyDescent="0.35">
      <c r="A328" s="28" t="s">
        <v>903</v>
      </c>
      <c r="B328" s="28" t="s">
        <v>18</v>
      </c>
      <c r="C328" s="28" t="s">
        <v>279</v>
      </c>
      <c r="D328" s="28" t="s">
        <v>906</v>
      </c>
      <c r="E328" s="28" t="s">
        <v>1214</v>
      </c>
      <c r="F328" s="28" t="s">
        <v>910</v>
      </c>
      <c r="G328" s="28" t="s">
        <v>905</v>
      </c>
      <c r="H328" s="28" t="s">
        <v>1214</v>
      </c>
      <c r="I328" s="28" t="s">
        <v>910</v>
      </c>
      <c r="J328" s="27"/>
      <c r="K328" s="27"/>
      <c r="L328" s="27"/>
      <c r="N328"/>
    </row>
    <row r="329" spans="1:14" x14ac:dyDescent="0.35">
      <c r="A329" s="28" t="s">
        <v>903</v>
      </c>
      <c r="B329" s="28" t="s">
        <v>18</v>
      </c>
      <c r="C329" s="28" t="s">
        <v>279</v>
      </c>
      <c r="D329" s="28" t="s">
        <v>905</v>
      </c>
      <c r="E329" s="28" t="s">
        <v>147</v>
      </c>
      <c r="F329" s="28" t="s">
        <v>904</v>
      </c>
      <c r="G329" s="28" t="s">
        <v>906</v>
      </c>
      <c r="H329" s="28" t="s">
        <v>147</v>
      </c>
      <c r="I329" s="28" t="s">
        <v>904</v>
      </c>
      <c r="J329" s="27"/>
      <c r="K329" s="27"/>
      <c r="L329" s="27"/>
      <c r="N329"/>
    </row>
    <row r="330" spans="1:14" x14ac:dyDescent="0.35">
      <c r="A330" s="28" t="s">
        <v>903</v>
      </c>
      <c r="B330" s="28" t="s">
        <v>18</v>
      </c>
      <c r="C330" s="28" t="s">
        <v>279</v>
      </c>
      <c r="D330" s="28" t="s">
        <v>915</v>
      </c>
      <c r="E330" s="28" t="s">
        <v>229</v>
      </c>
      <c r="F330" s="28" t="s">
        <v>916</v>
      </c>
      <c r="G330" s="28" t="s">
        <v>908</v>
      </c>
      <c r="H330" s="28" t="s">
        <v>229</v>
      </c>
      <c r="I330" s="28" t="s">
        <v>916</v>
      </c>
      <c r="J330" s="27"/>
      <c r="K330" s="27"/>
      <c r="L330" s="27"/>
      <c r="N330"/>
    </row>
    <row r="331" spans="1:14" x14ac:dyDescent="0.35">
      <c r="A331" s="28" t="s">
        <v>903</v>
      </c>
      <c r="B331" s="28" t="s">
        <v>18</v>
      </c>
      <c r="C331" s="28" t="s">
        <v>279</v>
      </c>
      <c r="D331" s="28" t="s">
        <v>909</v>
      </c>
      <c r="E331" s="28" t="s">
        <v>146</v>
      </c>
      <c r="F331" s="28" t="s">
        <v>1405</v>
      </c>
      <c r="G331" s="28" t="s">
        <v>915</v>
      </c>
      <c r="H331" s="28" t="s">
        <v>146</v>
      </c>
      <c r="I331" s="28" t="s">
        <v>1405</v>
      </c>
      <c r="J331" s="27"/>
      <c r="K331" s="27"/>
      <c r="L331" s="27"/>
      <c r="N331"/>
    </row>
    <row r="332" spans="1:14" x14ac:dyDescent="0.35">
      <c r="A332" s="28" t="s">
        <v>903</v>
      </c>
      <c r="B332" s="28" t="s">
        <v>18</v>
      </c>
      <c r="C332" s="28" t="s">
        <v>279</v>
      </c>
      <c r="D332" s="28" t="s">
        <v>908</v>
      </c>
      <c r="E332" s="28" t="s">
        <v>1407</v>
      </c>
      <c r="F332" s="28" t="s">
        <v>907</v>
      </c>
      <c r="G332" s="28" t="s">
        <v>909</v>
      </c>
      <c r="H332" s="28" t="s">
        <v>1406</v>
      </c>
      <c r="I332" s="28" t="s">
        <v>907</v>
      </c>
      <c r="J332" s="27"/>
      <c r="K332" s="27"/>
      <c r="L332" s="27"/>
      <c r="N332"/>
    </row>
    <row r="333" spans="1:14" x14ac:dyDescent="0.35">
      <c r="A333" s="28" t="s">
        <v>1040</v>
      </c>
      <c r="B333" s="28" t="s">
        <v>20</v>
      </c>
      <c r="C333" s="28" t="s">
        <v>1039</v>
      </c>
      <c r="D333" s="28" t="s">
        <v>1042</v>
      </c>
      <c r="E333" s="28" t="s">
        <v>1408</v>
      </c>
      <c r="F333" s="28" t="s">
        <v>1041</v>
      </c>
      <c r="G333" s="28" t="s">
        <v>655</v>
      </c>
      <c r="H333" s="28" t="s">
        <v>1408</v>
      </c>
      <c r="I333" s="28" t="s">
        <v>1041</v>
      </c>
      <c r="J333" s="27"/>
      <c r="K333" s="27"/>
      <c r="L333" s="27"/>
      <c r="N333"/>
    </row>
    <row r="334" spans="1:14" x14ac:dyDescent="0.35">
      <c r="A334" s="28" t="s">
        <v>1040</v>
      </c>
      <c r="B334" s="28" t="s">
        <v>20</v>
      </c>
      <c r="C334" s="28" t="s">
        <v>1039</v>
      </c>
      <c r="D334" s="28" t="s">
        <v>1045</v>
      </c>
      <c r="E334" s="28" t="s">
        <v>1409</v>
      </c>
      <c r="F334" s="28" t="s">
        <v>1410</v>
      </c>
      <c r="G334" s="28" t="s">
        <v>658</v>
      </c>
      <c r="H334" s="28" t="s">
        <v>1409</v>
      </c>
      <c r="I334" s="28" t="s">
        <v>1410</v>
      </c>
      <c r="J334" s="27"/>
      <c r="K334" s="27"/>
      <c r="L334" s="27"/>
      <c r="N334"/>
    </row>
  </sheetData>
  <pageMargins left="0.7" right="0.7" top="0.75" bottom="0.75" header="0.3" footer="0.3"/>
  <pageSetup orientation="portrait"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5BDDA4096471243BBD4D126A1345C11" ma:contentTypeVersion="12" ma:contentTypeDescription="Create a new document." ma:contentTypeScope="" ma:versionID="a8bbb57bac2a7cd85c603f894e73468a">
  <xsd:schema xmlns:xsd="http://www.w3.org/2001/XMLSchema" xmlns:xs="http://www.w3.org/2001/XMLSchema" xmlns:p="http://schemas.microsoft.com/office/2006/metadata/properties" xmlns:ns2="c93725d6-0e45-45e2-8df3-4ef3f12dfebe" xmlns:ns3="908933e4-b357-4216-b356-8aad15f17562" targetNamespace="http://schemas.microsoft.com/office/2006/metadata/properties" ma:root="true" ma:fieldsID="a7fa6b17a66b330d212538d0c50b824d" ns2:_="" ns3:_="">
    <xsd:import namespace="c93725d6-0e45-45e2-8df3-4ef3f12dfebe"/>
    <xsd:import namespace="908933e4-b357-4216-b356-8aad15f1756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3725d6-0e45-45e2-8df3-4ef3f12dfeb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08933e4-b357-4216-b356-8aad15f1756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5.xml>�� 
</file>

<file path=customXml/item6.xml>�� 
</file>

<file path=customXml/item7.xml>�� 
</file>

<file path=customXml/item8.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301375-AB50-42D1-807A-DF88A96087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3725d6-0e45-45e2-8df3-4ef3f12dfebe"/>
    <ds:schemaRef ds:uri="908933e4-b357-4216-b356-8aad15f175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7F3834-44A0-4BA4-A6DE-A0E2D814B177}">
  <ds:schemaRefs>
    <ds:schemaRef ds:uri="http://www.w3.org/2001/XMLSchema"/>
    <ds:schemaRef ds:uri="http://microsoft.data.visualization.Client.Excel/1.0"/>
  </ds:schemaRefs>
</ds:datastoreItem>
</file>

<file path=customXml/itemProps3.xml><?xml version="1.0" encoding="utf-8"?>
<ds:datastoreItem xmlns:ds="http://schemas.openxmlformats.org/officeDocument/2006/customXml" ds:itemID="{90948BE5-591C-48E5-84F8-D4155F10F219}">
  <ds:schemaRefs/>
</ds:datastoreItem>
</file>

<file path=customXml/itemProps4.xml><?xml version="1.0" encoding="utf-8"?>
<ds:datastoreItem xmlns:ds="http://schemas.openxmlformats.org/officeDocument/2006/customXml" ds:itemID="{A75C3CE2-0B47-40C5-9D21-23A2E1153368}">
  <ds:schemaRefs>
    <ds:schemaRef ds:uri="908933e4-b357-4216-b356-8aad15f17562"/>
    <ds:schemaRef ds:uri="http://www.w3.org/XML/1998/namespace"/>
    <ds:schemaRef ds:uri="http://schemas.openxmlformats.org/package/2006/metadata/core-properties"/>
    <ds:schemaRef ds:uri="http://purl.org/dc/dcmitype/"/>
    <ds:schemaRef ds:uri="http://schemas.microsoft.com/office/2006/metadata/properties"/>
    <ds:schemaRef ds:uri="http://purl.org/dc/terms/"/>
    <ds:schemaRef ds:uri="c93725d6-0e45-45e2-8df3-4ef3f12dfebe"/>
    <ds:schemaRef ds:uri="http://schemas.microsoft.com/office/2006/documentManagement/types"/>
    <ds:schemaRef ds:uri="http://schemas.microsoft.com/office/infopath/2007/PartnerControls"/>
    <ds:schemaRef ds:uri="http://purl.org/dc/elements/1.1/"/>
  </ds:schemaRefs>
</ds:datastoreItem>
</file>

<file path=customXml/itemProps5.xml><?xml version="1.0" encoding="utf-8"?>
<ds:datastoreItem xmlns:ds="http://schemas.openxmlformats.org/officeDocument/2006/customXml" ds:itemID="{3E1FFA72-69DB-4318-A25A-AF83110EB9F6}">
  <ds:schemaRefs/>
</ds:datastoreItem>
</file>

<file path=customXml/itemProps6.xml><?xml version="1.0" encoding="utf-8"?>
<ds:datastoreItem xmlns:ds="http://schemas.openxmlformats.org/officeDocument/2006/customXml" ds:itemID="{075CD46D-F278-429A-8A9C-322C90683E14}">
  <ds:schemaRefs>
    <ds:schemaRef ds:uri="http://www.w3.org/2001/XMLSchema"/>
    <ds:schemaRef ds:uri="http://microsoft.data.visualization.engine.tours/1.0"/>
  </ds:schemaRefs>
</ds:datastoreItem>
</file>

<file path=customXml/itemProps7.xml><?xml version="1.0" encoding="utf-8"?>
<ds:datastoreItem xmlns:ds="http://schemas.openxmlformats.org/officeDocument/2006/customXml" ds:itemID="{C42D1B01-369F-4016-B12F-F10EE0FA2B2E}">
  <ds:schemaRefs/>
</ds:datastoreItem>
</file>

<file path=customXml/itemProps8.xml><?xml version="1.0" encoding="utf-8"?>
<ds:datastoreItem xmlns:ds="http://schemas.openxmlformats.org/officeDocument/2006/customXml" ds:itemID="{B9BA06A4-48A8-4BFE-AB7E-B12A17B0D3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14</vt:i4>
      </vt:variant>
    </vt:vector>
  </HeadingPairs>
  <TitlesOfParts>
    <vt:vector size="21" baseType="lpstr">
      <vt:lpstr>Analysis</vt:lpstr>
      <vt:lpstr>IDPs</vt:lpstr>
      <vt:lpstr>WhoLeft</vt:lpstr>
      <vt:lpstr>Returnees</vt:lpstr>
      <vt:lpstr>Summary for a month</vt:lpstr>
      <vt:lpstr>Admin2</vt:lpstr>
      <vt:lpstr>admin2_new</vt:lpstr>
      <vt:lpstr>admin2</vt:lpstr>
      <vt:lpstr>dayFrom</vt:lpstr>
      <vt:lpstr>dayTo</vt:lpstr>
      <vt:lpstr>from</vt:lpstr>
      <vt:lpstr>monthFrom</vt:lpstr>
      <vt:lpstr>monthTo</vt:lpstr>
      <vt:lpstr>new_admin2</vt:lpstr>
      <vt:lpstr>pivottable4</vt:lpstr>
      <vt:lpstr>pivottable6</vt:lpstr>
      <vt:lpstr>Returnees</vt:lpstr>
      <vt:lpstr>to</vt:lpstr>
      <vt:lpstr>year</vt:lpstr>
      <vt:lpstr>yearFrom</vt:lpstr>
      <vt:lpstr>yearTo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HNASHER@iom.int</dc:creator>
  <cp:lastModifiedBy>AL-SHAMI Abdullah</cp:lastModifiedBy>
  <cp:lastPrinted>2021-04-26T11:26:12Z</cp:lastPrinted>
  <dcterms:created xsi:type="dcterms:W3CDTF">2016-10-31T22:29:38Z</dcterms:created>
  <dcterms:modified xsi:type="dcterms:W3CDTF">2024-08-04T12:48:19Z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f657bc2f-eb89-4b6f-8f94-2d48a94a7030</vt:lpwstr>
  </property>
  <property fmtid="{D5CDD505-2E9C-101B-9397-08002B2CF9AE}" pid="3" name="Workbook type">
    <vt:lpwstr>Custom</vt:lpwstr>
  </property>
  <property fmtid="{D5CDD505-2E9C-101B-9397-08002B2CF9AE}" pid="4" name="Workbook version">
    <vt:lpwstr>Custom</vt:lpwstr>
  </property>
  <property fmtid="{D5CDD505-2E9C-101B-9397-08002B2CF9AE}" pid="5" name="ContentTypeId">
    <vt:lpwstr>0x010100B5BDDA4096471243BBD4D126A1345C11</vt:lpwstr>
  </property>
  <property fmtid="{D5CDD505-2E9C-101B-9397-08002B2CF9AE}" pid="6" name="ESRI_WORKBOOK_ID">
    <vt:lpwstr>e36fbdf076ba428c8ce7a3a52ea48d1d</vt:lpwstr>
  </property>
  <property fmtid="{D5CDD505-2E9C-101B-9397-08002B2CF9AE}" pid="7" name="MSIP_Label_2059aa38-f392-4105-be92-628035578272_Enabled">
    <vt:lpwstr>true</vt:lpwstr>
  </property>
  <property fmtid="{D5CDD505-2E9C-101B-9397-08002B2CF9AE}" pid="8" name="MSIP_Label_2059aa38-f392-4105-be92-628035578272_SetDate">
    <vt:lpwstr>2021-03-14T09:57:03Z</vt:lpwstr>
  </property>
  <property fmtid="{D5CDD505-2E9C-101B-9397-08002B2CF9AE}" pid="9" name="MSIP_Label_2059aa38-f392-4105-be92-628035578272_Method">
    <vt:lpwstr>Privileged</vt:lpwstr>
  </property>
  <property fmtid="{D5CDD505-2E9C-101B-9397-08002B2CF9AE}" pid="10" name="MSIP_Label_2059aa38-f392-4105-be92-628035578272_Name">
    <vt:lpwstr>IOMLb0020IN123173</vt:lpwstr>
  </property>
  <property fmtid="{D5CDD505-2E9C-101B-9397-08002B2CF9AE}" pid="11" name="MSIP_Label_2059aa38-f392-4105-be92-628035578272_SiteId">
    <vt:lpwstr>1588262d-23fb-43b4-bd6e-bce49c8e6186</vt:lpwstr>
  </property>
  <property fmtid="{D5CDD505-2E9C-101B-9397-08002B2CF9AE}" pid="12" name="MSIP_Label_2059aa38-f392-4105-be92-628035578272_ActionId">
    <vt:lpwstr>4763466a-bb3a-4cf4-ac52-d26383ca40cf</vt:lpwstr>
  </property>
  <property fmtid="{D5CDD505-2E9C-101B-9397-08002B2CF9AE}" pid="13" name="MSIP_Label_2059aa38-f392-4105-be92-628035578272_ContentBits">
    <vt:lpwstr>0</vt:lpwstr>
  </property>
</Properties>
</file>